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6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tosMinisterio" sheetId="1" state="visible" r:id="rId2"/>
    <sheet name="ModeloDatosMinisterio" sheetId="2" state="visible" r:id="rId3"/>
    <sheet name="ModeloDatosModificados" sheetId="3" state="visible" r:id="rId4"/>
    <sheet name="Diferencia" sheetId="4" state="visible" r:id="rId5"/>
  </sheets>
  <definedNames>
    <definedName function="false" hidden="false" localSheetId="0" name="_xlnm.Print_Titles" vbProcedure="false">DatosMinisterio!$1:$9</definedName>
    <definedName function="false" hidden="false" localSheetId="0" name="_xlnm.Print_Titles" vbProcedure="false">DatosMinisterio!$1:$9</definedName>
    <definedName function="false" hidden="false" localSheetId="0" name="_xlnm.Print_Titles_0" vbProcedure="false">DatosMinisterio!$1:$9</definedName>
    <definedName function="false" hidden="false" localSheetId="0" name="_xlnm.Print_Titles_0_0" vbProcedure="false">DatosMinisterio!$1:$9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<sst xmlns="http://schemas.openxmlformats.org/spreadsheetml/2006/main" count="4149" uniqueCount="211">
  <si>
    <t xml:space="preserve">APORTE FISCAL DIRECTO (AFD)</t>
  </si>
  <si>
    <t xml:space="preserve">Periodo 2006-2018</t>
  </si>
  <si>
    <t xml:space="preserve">Miles de pesos nominales</t>
  </si>
  <si>
    <t xml:space="preserve">Decreto 128, año 1991 (última modificación DTO-116, Educación 21.06.2002)</t>
  </si>
  <si>
    <t xml:space="preserve">Santiago, octubre de 2018</t>
  </si>
  <si>
    <t xml:space="preserve">Fuente: Unidad de Finanzas-Unidad de Análisis, Departamento de Fortalecimiento Institucional, MINEDUC</t>
  </si>
  <si>
    <t xml:space="preserve">Tabla 1.</t>
  </si>
  <si>
    <t xml:space="preserve">APORTE FISCAL DIRECTO AÑO 2018</t>
  </si>
  <si>
    <t xml:space="preserve">INSTITUCIÓN</t>
  </si>
  <si>
    <t xml:space="preserve">VARIABLES DE LA ASIGNACIÓN DEL  5% </t>
  </si>
  <si>
    <t xml:space="preserve">% Asignación 5%</t>
  </si>
  <si>
    <t xml:space="preserve">M$ Asignado 5%</t>
  </si>
  <si>
    <t xml:space="preserve">M$ Asignado 95%</t>
  </si>
  <si>
    <t xml:space="preserve">M$ Total Asignado</t>
  </si>
  <si>
    <t xml:space="preserve">Alumnos Pregrado
(2016)</t>
  </si>
  <si>
    <t xml:space="preserve">N° Carreras Pregrado
(2016)</t>
  </si>
  <si>
    <t xml:space="preserve">JCE Totales
(2017)</t>
  </si>
  <si>
    <t xml:space="preserve">JCE              (Phd + Msc)
(2017)</t>
  </si>
  <si>
    <t xml:space="preserve">Total Proyectos 
(2017)</t>
  </si>
  <si>
    <t xml:space="preserve">Publicaciones ISI
(2017)</t>
  </si>
  <si>
    <t xml:space="preserve">Publicaciones Scielo
(2017)</t>
  </si>
  <si>
    <t xml:space="preserve">Total Publicaciones
(ISI + 1/3 Scielo)</t>
  </si>
  <si>
    <t xml:space="preserve">U.de Chile</t>
  </si>
  <si>
    <t xml:space="preserve">P.U.Católica de Chile</t>
  </si>
  <si>
    <t xml:space="preserve">U. de Concepción</t>
  </si>
  <si>
    <t xml:space="preserve">U. Católica de Valparaíso</t>
  </si>
  <si>
    <t xml:space="preserve">U. Téc. Federico Sta.Maria</t>
  </si>
  <si>
    <t xml:space="preserve">U. de Santiago</t>
  </si>
  <si>
    <t xml:space="preserve">U. Austral</t>
  </si>
  <si>
    <t xml:space="preserve">U. Católica del Norte</t>
  </si>
  <si>
    <t xml:space="preserve">U. de Valparaíso</t>
  </si>
  <si>
    <t xml:space="preserve">U. de Antofagasta</t>
  </si>
  <si>
    <t xml:space="preserve">U. de la Serena</t>
  </si>
  <si>
    <t xml:space="preserve">U. de Bio Bio</t>
  </si>
  <si>
    <t xml:space="preserve">U. de la Frontera</t>
  </si>
  <si>
    <t xml:space="preserve">U. de Magallanes</t>
  </si>
  <si>
    <t xml:space="preserve">U. de Talca</t>
  </si>
  <si>
    <t xml:space="preserve">U. de Atacama</t>
  </si>
  <si>
    <t xml:space="preserve">U. de Tarapacá</t>
  </si>
  <si>
    <t xml:space="preserve">U. Arturo Prat</t>
  </si>
  <si>
    <t xml:space="preserve">U. Metropolitana</t>
  </si>
  <si>
    <t xml:space="preserve">U. de Playa Ancha</t>
  </si>
  <si>
    <t xml:space="preserve">U.Tecnológica Metropolitana</t>
  </si>
  <si>
    <t xml:space="preserve">U. de Los Lagos</t>
  </si>
  <si>
    <t xml:space="preserve">U. Católica de Maule</t>
  </si>
  <si>
    <t xml:space="preserve">U. Católica de Temuco</t>
  </si>
  <si>
    <t xml:space="preserve">U. C.de la Sant.Concepción</t>
  </si>
  <si>
    <t xml:space="preserve">U. de O'Higgins</t>
  </si>
  <si>
    <t xml:space="preserve">U. de Aysén</t>
  </si>
  <si>
    <t xml:space="preserve">TOTAL</t>
  </si>
  <si>
    <t xml:space="preserve">Nota 1: JCE corresponde a Jornadas Completas Equivalentes. Phd corresponde a Académicos con doctorado. Msc corresponde a Académicos con Magister.</t>
  </si>
  <si>
    <t xml:space="preserve">Nota 2: Los proyectos utilizados en el calculo son: FONDECYT Regular, Post Doctorado, Iniciación a la Investigación, FONDAP, FONDEF, Milenio, Proyectos de Astronomia, FONIS, PIA y Proyectos de Investigación conjunta</t>
  </si>
  <si>
    <t xml:space="preserve">Tabla 2.</t>
  </si>
  <si>
    <t xml:space="preserve">APORTE FISCAL DIRECTO AÑO 2017</t>
  </si>
  <si>
    <t xml:space="preserve">Alumnos Pregrado
(2015)</t>
  </si>
  <si>
    <t xml:space="preserve">N° Carreras Pregrado
(2015)</t>
  </si>
  <si>
    <t xml:space="preserve">JCE Totales
(2016)</t>
  </si>
  <si>
    <t xml:space="preserve">JCE              (Phd + Msc)
(2016)</t>
  </si>
  <si>
    <t xml:space="preserve">Total Proyectos 
(2016)</t>
  </si>
  <si>
    <t xml:space="preserve">Publicaciones ISI
(2016)</t>
  </si>
  <si>
    <t xml:space="preserve">Publicaciones Scielo
(2016)</t>
  </si>
  <si>
    <t xml:space="preserve">U. DE CHILE</t>
  </si>
  <si>
    <t xml:space="preserve">P. U. C. DE CHILE</t>
  </si>
  <si>
    <t xml:space="preserve">U. DE CONCEPCIÓN</t>
  </si>
  <si>
    <t xml:space="preserve">P. U. C. DE VALPARAISO</t>
  </si>
  <si>
    <t xml:space="preserve">U. TÉCNICA FEDERICO STA. MARÍA</t>
  </si>
  <si>
    <t xml:space="preserve">U. DE SANTIAGO</t>
  </si>
  <si>
    <t xml:space="preserve">U. AUSTRAL DE CHILE</t>
  </si>
  <si>
    <t xml:space="preserve">U. C. DEL NORTE</t>
  </si>
  <si>
    <t xml:space="preserve">U. DE VALPARAÍSO</t>
  </si>
  <si>
    <t xml:space="preserve">U. DE ANTOFAGASTA</t>
  </si>
  <si>
    <t xml:space="preserve">U. DE LA SERENA</t>
  </si>
  <si>
    <t xml:space="preserve">U. DEL BÍO-BÍO</t>
  </si>
  <si>
    <t xml:space="preserve">U. DE LA FRONTERA</t>
  </si>
  <si>
    <t xml:space="preserve">U. DE MAGALLANES</t>
  </si>
  <si>
    <t xml:space="preserve">U. DE TALCA</t>
  </si>
  <si>
    <t xml:space="preserve">U. DE ATACAMA</t>
  </si>
  <si>
    <t xml:space="preserve">U. DE TARAPACÁ</t>
  </si>
  <si>
    <t xml:space="preserve">U. ARTURO PRAT</t>
  </si>
  <si>
    <t xml:space="preserve">U. METROPOLITANA DE CS. DE LA ED.</t>
  </si>
  <si>
    <t xml:space="preserve">U. DE PLAYA ANCHA</t>
  </si>
  <si>
    <t xml:space="preserve">U. TECNOLÓGICA METROPOLITANA</t>
  </si>
  <si>
    <t xml:space="preserve">U. DE LOS LAGOS</t>
  </si>
  <si>
    <t xml:space="preserve">U. C. DEL MAULE</t>
  </si>
  <si>
    <t xml:space="preserve">U. C. DE TEMUCO</t>
  </si>
  <si>
    <t xml:space="preserve">U. C. DE LA STMA. CONCEPCIÓN</t>
  </si>
  <si>
    <t xml:space="preserve">Tabla 3.</t>
  </si>
  <si>
    <t xml:space="preserve">APORTE FISCAL DIRECTO AÑO 2016</t>
  </si>
  <si>
    <t xml:space="preserve">Alumnos Pregrado
(2014)</t>
  </si>
  <si>
    <t xml:space="preserve">N° Carreras Pregrado
(2014)</t>
  </si>
  <si>
    <t xml:space="preserve">JCE Totales
(2015)</t>
  </si>
  <si>
    <t xml:space="preserve">JCE              (Phd + Msc)
(2015)</t>
  </si>
  <si>
    <t xml:space="preserve">Total Proyectos 
(2015)</t>
  </si>
  <si>
    <t xml:space="preserve">Publicaciones ISI
(2015)</t>
  </si>
  <si>
    <t xml:space="preserve">Publicaciones Scielo
(2015)</t>
  </si>
  <si>
    <t xml:space="preserve">Tabla 4.</t>
  </si>
  <si>
    <t xml:space="preserve">APORTE FISCAL DIRECTO AÑO 2015</t>
  </si>
  <si>
    <t xml:space="preserve">Alumnos Pregrado
(2013)</t>
  </si>
  <si>
    <t xml:space="preserve">N° Carreras Pregrado
(2013)</t>
  </si>
  <si>
    <t xml:space="preserve">JCE Totales
(2014)</t>
  </si>
  <si>
    <t xml:space="preserve">JCE              (Phd + Msc)
(2014)</t>
  </si>
  <si>
    <t xml:space="preserve">Total Proyectos 
(2014)</t>
  </si>
  <si>
    <t xml:space="preserve">Publicaciones ISI
(2014)</t>
  </si>
  <si>
    <t xml:space="preserve">Publicaciones Scielo
(2014)</t>
  </si>
  <si>
    <t xml:space="preserve">Tabla 5.</t>
  </si>
  <si>
    <t xml:space="preserve">APORTE FISCAL DIRECTO AÑO 2014</t>
  </si>
  <si>
    <t xml:space="preserve">Alumnos Pregrado
(2012)</t>
  </si>
  <si>
    <t xml:space="preserve">N° Carreras Pregrado
(2012)</t>
  </si>
  <si>
    <t xml:space="preserve">JCE Totales
(2013)</t>
  </si>
  <si>
    <t xml:space="preserve">JCE              (Phd + Msc)
(2013)</t>
  </si>
  <si>
    <t xml:space="preserve">Total Proyectos 
(2013)</t>
  </si>
  <si>
    <t xml:space="preserve">Publicaciones ISI
(2013)</t>
  </si>
  <si>
    <t xml:space="preserve">Publicaciones Scielo
(2013)</t>
  </si>
  <si>
    <t xml:space="preserve">Tabla 6.</t>
  </si>
  <si>
    <t xml:space="preserve">APORTE FISCAL DIRECTO AÑO 2013</t>
  </si>
  <si>
    <t xml:space="preserve">Alumnos Pregrado
(2011)</t>
  </si>
  <si>
    <t xml:space="preserve">N° Carreras Pregrado
(2011)</t>
  </si>
  <si>
    <t xml:space="preserve">JCE Totales
(2012)</t>
  </si>
  <si>
    <t xml:space="preserve">JCE              (Phd + Msc)
(2012)</t>
  </si>
  <si>
    <t xml:space="preserve">Total Proyectos 
(2012)</t>
  </si>
  <si>
    <t xml:space="preserve">Publicaciones ISI
(2012)</t>
  </si>
  <si>
    <t xml:space="preserve">Publicaciones Scielo
(2012)</t>
  </si>
  <si>
    <t xml:space="preserve">Tabla 7.</t>
  </si>
  <si>
    <t xml:space="preserve">APORTE FISCAL DIRECTO AÑO 2012</t>
  </si>
  <si>
    <t xml:space="preserve">Alumnos Pregrado
(2010)</t>
  </si>
  <si>
    <t xml:space="preserve">N° Carreras Pregrado
(2010)</t>
  </si>
  <si>
    <t xml:space="preserve">JCE Totales
(2011)</t>
  </si>
  <si>
    <t xml:space="preserve">JCE              (Phd + Msc)
(2011)</t>
  </si>
  <si>
    <t xml:space="preserve">Total Proyectos 
(2011)</t>
  </si>
  <si>
    <t xml:space="preserve">Publicaciones ISI
(2011)</t>
  </si>
  <si>
    <t xml:space="preserve">Publicaciones Scielo
(2011)</t>
  </si>
  <si>
    <t xml:space="preserve">Tabla 8.</t>
  </si>
  <si>
    <t xml:space="preserve">APORTE FISCAL DIRECTO AÑO 2011</t>
  </si>
  <si>
    <t xml:space="preserve">Alumnos Pregrado
(2009)</t>
  </si>
  <si>
    <t xml:space="preserve">N° Carreras Pregrado
(2009)</t>
  </si>
  <si>
    <t xml:space="preserve">JCE Totales
(2010)</t>
  </si>
  <si>
    <t xml:space="preserve">JCE              (Phd + Msc)
(2010)</t>
  </si>
  <si>
    <t xml:space="preserve">Total Proyectos 
(2010)</t>
  </si>
  <si>
    <t xml:space="preserve">Publicaciones ISI
(2010)</t>
  </si>
  <si>
    <t xml:space="preserve">Publicaciones Scielo
(2010)</t>
  </si>
  <si>
    <t xml:space="preserve">Tabla 9.</t>
  </si>
  <si>
    <t xml:space="preserve">APORTE FISCAL DIRECTO AÑO 2010</t>
  </si>
  <si>
    <t xml:space="preserve">Alumnos Pregrado
(2008)</t>
  </si>
  <si>
    <t xml:space="preserve">N° Carreras Pregrado
(2008)</t>
  </si>
  <si>
    <t xml:space="preserve">JCE Totales
(2009)</t>
  </si>
  <si>
    <t xml:space="preserve">JCE              (Phd + Msc)
(2009)</t>
  </si>
  <si>
    <t xml:space="preserve">Total Proyectos 
(2009)</t>
  </si>
  <si>
    <t xml:space="preserve">Publicaciones ISI
(2009)</t>
  </si>
  <si>
    <t xml:space="preserve">Publicaciones Scielo
(2009)</t>
  </si>
  <si>
    <t xml:space="preserve">Nota 2: Los proyectos utilizados en el calculo son: FONDECYT Regular, Post Doctorado, Iniciación a la Investigación, FONDAP, FONDEF, Milenio.</t>
  </si>
  <si>
    <t xml:space="preserve">Tabla 10.</t>
  </si>
  <si>
    <t xml:space="preserve">APORTE FISCAL DIRECTO AÑO 2009</t>
  </si>
  <si>
    <t xml:space="preserve">Alumnos Pregrado
(2007)</t>
  </si>
  <si>
    <t xml:space="preserve">N° Carreras Pregrado
(2007)</t>
  </si>
  <si>
    <t xml:space="preserve">JCE Totales
(2008)</t>
  </si>
  <si>
    <t xml:space="preserve">JCE              (Phd + Msc)
(2008)</t>
  </si>
  <si>
    <t xml:space="preserve">Total Proyectos 
(2008)</t>
  </si>
  <si>
    <t xml:space="preserve">Publicaciones ISI
(2008)</t>
  </si>
  <si>
    <t xml:space="preserve">Publicaciones Scielo
(2008)</t>
  </si>
  <si>
    <t xml:space="preserve">Tabla 11.</t>
  </si>
  <si>
    <t xml:space="preserve">APORTE FISCAL DIRECTO AÑO 2008</t>
  </si>
  <si>
    <t xml:space="preserve">Alumnos Pregrado
(2006)</t>
  </si>
  <si>
    <t xml:space="preserve">N° Carreras Pregrado
(2006)</t>
  </si>
  <si>
    <t xml:space="preserve">JCE Totales
(2007)</t>
  </si>
  <si>
    <t xml:space="preserve">JCE              (Phd + Msc)
(2007)</t>
  </si>
  <si>
    <t xml:space="preserve">Total Proyectos 
(2007)</t>
  </si>
  <si>
    <t xml:space="preserve">Publicaciones ISI
(2007)</t>
  </si>
  <si>
    <t xml:space="preserve">Publicaciones Scielo
(2007)</t>
  </si>
  <si>
    <t xml:space="preserve">Tabla 12.</t>
  </si>
  <si>
    <t xml:space="preserve">APORTE FISCAL DIRECTO AÑO 2007</t>
  </si>
  <si>
    <t xml:space="preserve">Alumnos Pregrado
(2005)</t>
  </si>
  <si>
    <t xml:space="preserve">N° Carreras Pregrado
(2005)</t>
  </si>
  <si>
    <t xml:space="preserve">JCE Totales
(2006)</t>
  </si>
  <si>
    <t xml:space="preserve">JCE              (Phd + Msc)
(2006)</t>
  </si>
  <si>
    <t xml:space="preserve">Total Proyectos 
(2006)</t>
  </si>
  <si>
    <t xml:space="preserve">Publicaciones ISI
(2006)</t>
  </si>
  <si>
    <t xml:space="preserve">Publicaciones Scielo
(2006)</t>
  </si>
  <si>
    <t xml:space="preserve">Tabla 13.</t>
  </si>
  <si>
    <t xml:space="preserve">APORTE FISCAL DIRECTO AÑO 2006</t>
  </si>
  <si>
    <t xml:space="preserve">Alumnos Pregrado
(2004)</t>
  </si>
  <si>
    <t xml:space="preserve">N° Carreras Pregrado
(2004)</t>
  </si>
  <si>
    <t xml:space="preserve">JCE Totales
(2005)</t>
  </si>
  <si>
    <t xml:space="preserve">JCE              (Phd + Msc)
(2005)</t>
  </si>
  <si>
    <t xml:space="preserve">Total Proyectos 
(2005)</t>
  </si>
  <si>
    <t xml:space="preserve">Publicaciones ISI
(2005)</t>
  </si>
  <si>
    <t xml:space="preserve">Publicaciones Scielo
(2005)</t>
  </si>
  <si>
    <t xml:space="preserve">P. U. Católica de Valparaíso</t>
  </si>
  <si>
    <t xml:space="preserve">SIMULACIÓN DEL APORTE FISCAL DIRECTO (AFD)</t>
  </si>
  <si>
    <t xml:space="preserve">CAMBIOS SIMULADOS EN LAS VARIABLES DE LA ASIGNACIÓN DEL  5% </t>
  </si>
  <si>
    <t xml:space="preserve">Variación % Asignación 5%</t>
  </si>
  <si>
    <t xml:space="preserve">Variación M$ Asignado 5%</t>
  </si>
  <si>
    <t xml:space="preserve">% Asignación 95%</t>
  </si>
  <si>
    <t xml:space="preserve">Variación M$ Asignado 95%</t>
  </si>
  <si>
    <t xml:space="preserve">Asignación total M$</t>
  </si>
  <si>
    <t xml:space="preserve">Variación asignación total M$</t>
  </si>
  <si>
    <t xml:space="preserve">VARIABLES SIMULADAS DE LA ASIGNACIÓN DEL  5% </t>
  </si>
  <si>
    <t xml:space="preserve">Alumnos pregrado / carreras</t>
  </si>
  <si>
    <t xml:space="preserve">Alumnos pregrado / JCE</t>
  </si>
  <si>
    <t xml:space="preserve">JCE (master + PhD) / JCE</t>
  </si>
  <si>
    <t xml:space="preserve">Proyectos / JCE</t>
  </si>
  <si>
    <t xml:space="preserve">Total publicaciones / JCE</t>
  </si>
  <si>
    <t xml:space="preserve">total</t>
  </si>
  <si>
    <t xml:space="preserve">coeficiente</t>
  </si>
  <si>
    <t xml:space="preserve">coeficiente corregido</t>
  </si>
  <si>
    <t xml:space="preserve">suma ponderada</t>
  </si>
  <si>
    <t xml:space="preserve">% AFD 5%</t>
  </si>
  <si>
    <t xml:space="preserve">M$ AFD 5%</t>
  </si>
  <si>
    <t xml:space="preserve">promedio:</t>
  </si>
  <si>
    <t xml:space="preserve">deviación est:</t>
  </si>
  <si>
    <t xml:space="preserve">elections</t>
  </si>
  <si>
    <t xml:space="preserve">corrección ad-hoc (redondeo)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</si>
</sst>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-* #,##0.00_-;\-* #,##0.00_-;_-* \-??_-;_-@_-"/>
    <numFmt numFmtId="166" formatCode="_-* #,##0_-;\-* #,##0_-;_-* \-??_-;_-@_-"/>
    <numFmt numFmtId="167" formatCode="0%"/>
    <numFmt numFmtId="168" formatCode="0.00%"/>
    <numFmt numFmtId="169" formatCode="_-* #,##0.000000000_-;\-* #,##0.000000000_-;_-* \-??_-;_-@_-"/>
    <numFmt numFmtId="170" formatCode="0.000000%"/>
    <numFmt numFmtId="171" formatCode="#,##0"/>
    <numFmt numFmtId="172" formatCode="#,##0.0000"/>
    <numFmt numFmtId="173" formatCode="0&quot; (no se modifican los datos del ministerio)&quot;"/>
    <numFmt numFmtId="174" formatCode="#,##0.0"/>
    <numFmt numFmtId="175" formatCode="#,##0.00"/>
    <numFmt numFmtId="176" formatCode="0.0000000%"/>
  </numFmts>
  <fonts count="16">
    <font>
      <sz val="11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9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1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1" fillId="2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9" fillId="2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9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1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1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1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1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2" borderId="1" xfId="15" applyFont="true" applyBorder="true" applyAlignment="true" applyProtection="true">
      <alignment horizontal="left" vertical="bottom" textRotation="0" wrapText="false" indent="4" shrinkToFit="false"/>
      <protection locked="true" hidden="false"/>
    </xf>
    <xf numFmtId="171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9" fillId="2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9" fillId="2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9" fillId="2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11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1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3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1094400</xdr:colOff>
      <xdr:row>4</xdr:row>
      <xdr:rowOff>46800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0" y="0"/>
          <a:ext cx="1094400" cy="999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55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G53" activeCellId="0" sqref="G53"/>
    </sheetView>
  </sheetViews>
  <sheetFormatPr defaultRowHeight="12" zeroHeight="false" outlineLevelRow="0" outlineLevelCol="0"/>
  <cols>
    <col collapsed="false" customWidth="true" hidden="false" outlineLevel="0" max="1" min="1" style="1" width="24.15"/>
    <col collapsed="false" customWidth="true" hidden="false" outlineLevel="0" max="8" min="2" style="1" width="9.06"/>
    <col collapsed="false" customWidth="true" hidden="false" outlineLevel="0" max="9" min="9" style="1" width="10.09"/>
    <col collapsed="false" customWidth="true" hidden="false" outlineLevel="0" max="10" min="10" style="1" width="9.06"/>
    <col collapsed="false" customWidth="true" hidden="false" outlineLevel="0" max="11" min="11" style="1" width="8.61"/>
    <col collapsed="false" customWidth="true" hidden="false" outlineLevel="0" max="14" min="12" style="1" width="9.06"/>
    <col collapsed="false" customWidth="true" hidden="false" outlineLevel="0" max="1025" min="15" style="1" width="8.61"/>
  </cols>
  <sheetData>
    <row r="1" customFormat="false" ht="18.7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8.7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8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8.75" hidden="false" customHeight="false" outlineLevel="0" collapsed="false">
      <c r="A4" s="2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customFormat="false" ht="18.75" hidden="false" customHeight="false" outlineLevel="0" collapsed="false">
      <c r="A5" s="2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customFormat="false" ht="18.75" hidden="false" customHeight="false" outlineLevel="0" collapsed="false">
      <c r="A6" s="2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15.75" hidden="false" customHeight="false" outlineLevel="0" collapsed="false">
      <c r="A7" s="3" t="s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customFormat="false" ht="15.75" hidden="false" customHeight="false" outlineLevel="0" collapsed="false">
      <c r="A8" s="4" t="s">
        <v>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customFormat="false" ht="12" hidden="false" customHeight="false" outlineLevel="0" collapsed="false">
      <c r="A9" s="5" t="s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2" customFormat="false" ht="12.75" hidden="false" customHeight="false" outlineLevel="0" collapsed="false">
      <c r="A12" s="6" t="s">
        <v>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customFormat="false" ht="13.5" hidden="false" customHeight="false" outlineLevel="0" collapsed="false">
      <c r="A13" s="6" t="s">
        <v>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customFormat="false" ht="12.75" hidden="false" customHeight="true" outlineLevel="0" collapsed="false">
      <c r="A14" s="7" t="s">
        <v>8</v>
      </c>
      <c r="B14" s="8" t="s">
        <v>9</v>
      </c>
      <c r="C14" s="8"/>
      <c r="D14" s="8"/>
      <c r="E14" s="8"/>
      <c r="F14" s="8"/>
      <c r="G14" s="8"/>
      <c r="H14" s="8"/>
      <c r="I14" s="8"/>
      <c r="J14" s="7" t="s">
        <v>10</v>
      </c>
      <c r="K14" s="7" t="s">
        <v>11</v>
      </c>
      <c r="L14" s="7" t="s">
        <v>12</v>
      </c>
      <c r="M14" s="7" t="s">
        <v>13</v>
      </c>
    </row>
    <row r="15" customFormat="false" ht="36.75" hidden="false" customHeight="false" outlineLevel="0" collapsed="false">
      <c r="A15" s="7"/>
      <c r="B15" s="9" t="s">
        <v>14</v>
      </c>
      <c r="C15" s="9" t="s">
        <v>15</v>
      </c>
      <c r="D15" s="9" t="s">
        <v>16</v>
      </c>
      <c r="E15" s="9" t="s">
        <v>17</v>
      </c>
      <c r="F15" s="9" t="s">
        <v>18</v>
      </c>
      <c r="G15" s="9" t="s">
        <v>19</v>
      </c>
      <c r="H15" s="9" t="s">
        <v>20</v>
      </c>
      <c r="I15" s="7" t="s">
        <v>21</v>
      </c>
      <c r="J15" s="7"/>
      <c r="K15" s="7"/>
      <c r="L15" s="7"/>
      <c r="M15" s="7"/>
    </row>
    <row r="16" customFormat="false" ht="12" hidden="false" customHeight="false" outlineLevel="0" collapsed="false">
      <c r="A16" s="10" t="s">
        <v>22</v>
      </c>
      <c r="B16" s="11" t="n">
        <v>30480</v>
      </c>
      <c r="C16" s="11" t="n">
        <v>77</v>
      </c>
      <c r="D16" s="11" t="n">
        <v>2236.63707702301</v>
      </c>
      <c r="E16" s="11" t="n">
        <v>1499.84219932412</v>
      </c>
      <c r="F16" s="11" t="n">
        <v>855.5</v>
      </c>
      <c r="G16" s="11" t="n">
        <v>2305</v>
      </c>
      <c r="H16" s="11" t="n">
        <v>279</v>
      </c>
      <c r="I16" s="11" t="n">
        <v>2397.07</v>
      </c>
      <c r="J16" s="12" t="n">
        <v>0.104304483167812</v>
      </c>
      <c r="K16" s="11" t="n">
        <v>1220349</v>
      </c>
      <c r="L16" s="11" t="n">
        <v>39163902</v>
      </c>
      <c r="M16" s="11" t="n">
        <f aca="false">+K16+L16</f>
        <v>40384251</v>
      </c>
    </row>
    <row r="17" customFormat="false" ht="12" hidden="false" customHeight="false" outlineLevel="0" collapsed="false">
      <c r="A17" s="13" t="s">
        <v>23</v>
      </c>
      <c r="B17" s="14" t="n">
        <v>26767</v>
      </c>
      <c r="C17" s="14" t="n">
        <v>76</v>
      </c>
      <c r="D17" s="14" t="n">
        <v>2232.59710255467</v>
      </c>
      <c r="E17" s="14" t="n">
        <v>1508.93801164558</v>
      </c>
      <c r="F17" s="14" t="n">
        <v>763</v>
      </c>
      <c r="G17" s="14" t="n">
        <v>2171</v>
      </c>
      <c r="H17" s="14" t="n">
        <v>237</v>
      </c>
      <c r="I17" s="14" t="n">
        <v>2249.21</v>
      </c>
      <c r="J17" s="15" t="n">
        <v>0.0876135463888687</v>
      </c>
      <c r="K17" s="14" t="n">
        <v>1025067</v>
      </c>
      <c r="L17" s="14" t="n">
        <v>25434595</v>
      </c>
      <c r="M17" s="14" t="n">
        <f aca="false">+K17+L17</f>
        <v>26459662</v>
      </c>
    </row>
    <row r="18" customFormat="false" ht="12" hidden="false" customHeight="false" outlineLevel="0" collapsed="false">
      <c r="A18" s="13" t="s">
        <v>24</v>
      </c>
      <c r="B18" s="14" t="n">
        <v>24666</v>
      </c>
      <c r="C18" s="14" t="n">
        <v>90</v>
      </c>
      <c r="D18" s="14" t="n">
        <v>1432.1590251547</v>
      </c>
      <c r="E18" s="14" t="n">
        <v>1129.66821277559</v>
      </c>
      <c r="F18" s="14" t="n">
        <v>388</v>
      </c>
      <c r="G18" s="14" t="n">
        <v>1050</v>
      </c>
      <c r="H18" s="14" t="n">
        <v>121</v>
      </c>
      <c r="I18" s="14" t="n">
        <v>1089.93</v>
      </c>
      <c r="J18" s="15" t="n">
        <v>0.0639331676705097</v>
      </c>
      <c r="K18" s="14" t="n">
        <v>748010</v>
      </c>
      <c r="L18" s="14" t="n">
        <v>15683086</v>
      </c>
      <c r="M18" s="14" t="n">
        <f aca="false">+K18+L18</f>
        <v>16431096</v>
      </c>
    </row>
    <row r="19" customFormat="false" ht="12" hidden="false" customHeight="false" outlineLevel="0" collapsed="false">
      <c r="A19" s="13" t="s">
        <v>25</v>
      </c>
      <c r="B19" s="14" t="n">
        <v>14121</v>
      </c>
      <c r="C19" s="14" t="n">
        <v>52</v>
      </c>
      <c r="D19" s="14" t="n">
        <v>633.0425414256</v>
      </c>
      <c r="E19" s="14" t="n">
        <v>518.952093917781</v>
      </c>
      <c r="F19" s="14" t="n">
        <v>209</v>
      </c>
      <c r="G19" s="14" t="n">
        <v>545</v>
      </c>
      <c r="H19" s="14" t="n">
        <v>69</v>
      </c>
      <c r="I19" s="14" t="n">
        <v>567.77</v>
      </c>
      <c r="J19" s="15" t="n">
        <v>0.0987884612208402</v>
      </c>
      <c r="K19" s="14" t="n">
        <v>1155812</v>
      </c>
      <c r="L19" s="14" t="n">
        <v>13240558</v>
      </c>
      <c r="M19" s="14" t="n">
        <f aca="false">+K19+L19</f>
        <v>14396370</v>
      </c>
    </row>
    <row r="20" customFormat="false" ht="12" hidden="false" customHeight="false" outlineLevel="0" collapsed="false">
      <c r="A20" s="13" t="s">
        <v>26</v>
      </c>
      <c r="B20" s="14" t="n">
        <v>15105</v>
      </c>
      <c r="C20" s="14" t="n">
        <v>77</v>
      </c>
      <c r="D20" s="14" t="n">
        <v>677.026002904433</v>
      </c>
      <c r="E20" s="14" t="n">
        <v>405.924592615271</v>
      </c>
      <c r="F20" s="14" t="n">
        <v>169</v>
      </c>
      <c r="G20" s="14" t="n">
        <v>522</v>
      </c>
      <c r="H20" s="14" t="n">
        <v>6</v>
      </c>
      <c r="I20" s="14" t="n">
        <v>523.98</v>
      </c>
      <c r="J20" s="15" t="n">
        <v>0.0525436935573474</v>
      </c>
      <c r="K20" s="14" t="n">
        <v>614754</v>
      </c>
      <c r="L20" s="14" t="n">
        <v>12148338</v>
      </c>
      <c r="M20" s="14" t="n">
        <f aca="false">+K20+L20</f>
        <v>12763092</v>
      </c>
    </row>
    <row r="21" customFormat="false" ht="12" hidden="false" customHeight="false" outlineLevel="0" collapsed="false">
      <c r="A21" s="13" t="s">
        <v>27</v>
      </c>
      <c r="B21" s="14" t="n">
        <v>18645</v>
      </c>
      <c r="C21" s="14" t="n">
        <v>68</v>
      </c>
      <c r="D21" s="14" t="n">
        <v>1122.57020204709</v>
      </c>
      <c r="E21" s="14" t="n">
        <v>695.137648514908</v>
      </c>
      <c r="F21" s="14" t="n">
        <v>210</v>
      </c>
      <c r="G21" s="14" t="n">
        <v>565</v>
      </c>
      <c r="H21" s="14" t="n">
        <v>58</v>
      </c>
      <c r="I21" s="14" t="n">
        <v>584.14</v>
      </c>
      <c r="J21" s="15" t="n">
        <v>0.0232106358239348</v>
      </c>
      <c r="K21" s="14" t="n">
        <v>271561</v>
      </c>
      <c r="L21" s="14" t="n">
        <v>12215947</v>
      </c>
      <c r="M21" s="14" t="n">
        <f aca="false">+K21+L21</f>
        <v>12487508</v>
      </c>
    </row>
    <row r="22" customFormat="false" ht="12" hidden="false" customHeight="false" outlineLevel="0" collapsed="false">
      <c r="A22" s="13" t="s">
        <v>28</v>
      </c>
      <c r="B22" s="14" t="n">
        <v>13218</v>
      </c>
      <c r="C22" s="14" t="n">
        <v>60</v>
      </c>
      <c r="D22" s="14" t="n">
        <v>911.623530178029</v>
      </c>
      <c r="E22" s="14" t="n">
        <v>628.018791299886</v>
      </c>
      <c r="F22" s="14" t="n">
        <v>184</v>
      </c>
      <c r="G22" s="14" t="n">
        <v>534</v>
      </c>
      <c r="H22" s="14" t="n">
        <v>66</v>
      </c>
      <c r="I22" s="14" t="n">
        <v>555.78</v>
      </c>
      <c r="J22" s="15" t="n">
        <v>0.0309450064661969</v>
      </c>
      <c r="K22" s="14" t="n">
        <v>362052</v>
      </c>
      <c r="L22" s="14" t="n">
        <v>9359409</v>
      </c>
      <c r="M22" s="14" t="n">
        <f aca="false">+K22+L22</f>
        <v>9721461</v>
      </c>
    </row>
    <row r="23" customFormat="false" ht="12" hidden="false" customHeight="false" outlineLevel="0" collapsed="false">
      <c r="A23" s="13" t="s">
        <v>29</v>
      </c>
      <c r="B23" s="14" t="n">
        <v>10407</v>
      </c>
      <c r="C23" s="14" t="n">
        <v>52</v>
      </c>
      <c r="D23" s="14" t="n">
        <v>590.900453486354</v>
      </c>
      <c r="E23" s="14" t="n">
        <v>362.663479007765</v>
      </c>
      <c r="F23" s="14" t="n">
        <v>63</v>
      </c>
      <c r="G23" s="14" t="n">
        <v>328</v>
      </c>
      <c r="H23" s="14" t="n">
        <v>34</v>
      </c>
      <c r="I23" s="14" t="n">
        <v>339.22</v>
      </c>
      <c r="J23" s="15" t="n">
        <v>0.0202870625452547</v>
      </c>
      <c r="K23" s="14" t="n">
        <v>237356</v>
      </c>
      <c r="L23" s="14" t="n">
        <v>9215854</v>
      </c>
      <c r="M23" s="14" t="n">
        <f aca="false">+K23+L23</f>
        <v>9453210</v>
      </c>
    </row>
    <row r="24" customFormat="false" ht="12" hidden="false" customHeight="false" outlineLevel="0" collapsed="false">
      <c r="A24" s="13" t="s">
        <v>30</v>
      </c>
      <c r="B24" s="14" t="n">
        <v>14737</v>
      </c>
      <c r="C24" s="14" t="n">
        <v>60</v>
      </c>
      <c r="D24" s="14" t="n">
        <v>873.127188768983</v>
      </c>
      <c r="E24" s="14" t="n">
        <v>557.723307022633</v>
      </c>
      <c r="F24" s="14" t="n">
        <v>120</v>
      </c>
      <c r="G24" s="14" t="n">
        <v>409</v>
      </c>
      <c r="H24" s="14" t="n">
        <v>42</v>
      </c>
      <c r="I24" s="14" t="n">
        <v>422.86</v>
      </c>
      <c r="J24" s="15" t="n">
        <v>0.0187009610205235</v>
      </c>
      <c r="K24" s="14" t="n">
        <v>218799</v>
      </c>
      <c r="L24" s="14" t="n">
        <v>4094977</v>
      </c>
      <c r="M24" s="14" t="n">
        <f aca="false">+K24+L24</f>
        <v>4313776</v>
      </c>
    </row>
    <row r="25" customFormat="false" ht="12" hidden="false" customHeight="false" outlineLevel="0" collapsed="false">
      <c r="A25" s="13" t="s">
        <v>31</v>
      </c>
      <c r="B25" s="14" t="n">
        <v>6369</v>
      </c>
      <c r="C25" s="14" t="n">
        <v>56</v>
      </c>
      <c r="D25" s="14" t="n">
        <v>399.74839743611</v>
      </c>
      <c r="E25" s="14" t="n">
        <v>256.785057515162</v>
      </c>
      <c r="F25" s="14" t="n">
        <v>39</v>
      </c>
      <c r="G25" s="14" t="n">
        <v>207</v>
      </c>
      <c r="H25" s="14" t="n">
        <v>11</v>
      </c>
      <c r="I25" s="14" t="n">
        <v>210.63</v>
      </c>
      <c r="J25" s="15" t="n">
        <v>0.0173311294064696</v>
      </c>
      <c r="K25" s="14" t="n">
        <v>202772</v>
      </c>
      <c r="L25" s="14" t="n">
        <v>3973540</v>
      </c>
      <c r="M25" s="14" t="n">
        <f aca="false">+K25+L25</f>
        <v>4176312</v>
      </c>
    </row>
    <row r="26" customFormat="false" ht="12" hidden="false" customHeight="false" outlineLevel="0" collapsed="false">
      <c r="A26" s="13" t="s">
        <v>32</v>
      </c>
      <c r="B26" s="14" t="n">
        <v>7084</v>
      </c>
      <c r="C26" s="14" t="n">
        <v>41</v>
      </c>
      <c r="D26" s="14" t="n">
        <v>370.415040543213</v>
      </c>
      <c r="E26" s="14" t="n">
        <v>209.558441558442</v>
      </c>
      <c r="F26" s="14" t="n">
        <v>28</v>
      </c>
      <c r="G26" s="14" t="n">
        <v>165</v>
      </c>
      <c r="H26" s="14" t="n">
        <v>14</v>
      </c>
      <c r="I26" s="14" t="n">
        <v>169.62</v>
      </c>
      <c r="J26" s="15" t="n">
        <v>0.0148614762290975</v>
      </c>
      <c r="K26" s="14" t="n">
        <v>173877</v>
      </c>
      <c r="L26" s="14" t="n">
        <v>4347348</v>
      </c>
      <c r="M26" s="14" t="n">
        <f aca="false">+K26+L26</f>
        <v>4521225</v>
      </c>
    </row>
    <row r="27" customFormat="false" ht="12" hidden="false" customHeight="false" outlineLevel="0" collapsed="false">
      <c r="A27" s="13" t="s">
        <v>33</v>
      </c>
      <c r="B27" s="14" t="n">
        <v>11028</v>
      </c>
      <c r="C27" s="14" t="n">
        <v>62</v>
      </c>
      <c r="D27" s="14" t="n">
        <v>498.667793161615</v>
      </c>
      <c r="E27" s="14" t="n">
        <v>426.726378193605</v>
      </c>
      <c r="F27" s="14" t="n">
        <v>66</v>
      </c>
      <c r="G27" s="14" t="n">
        <v>198</v>
      </c>
      <c r="H27" s="14" t="n">
        <v>26</v>
      </c>
      <c r="I27" s="14" t="n">
        <v>206.58</v>
      </c>
      <c r="J27" s="15" t="n">
        <v>0.0474535778076458</v>
      </c>
      <c r="K27" s="14" t="n">
        <v>555201</v>
      </c>
      <c r="L27" s="14" t="n">
        <v>6298704</v>
      </c>
      <c r="M27" s="14" t="n">
        <f aca="false">+K27+L27</f>
        <v>6853905</v>
      </c>
    </row>
    <row r="28" customFormat="false" ht="12" hidden="false" customHeight="false" outlineLevel="0" collapsed="false">
      <c r="A28" s="13" t="s">
        <v>34</v>
      </c>
      <c r="B28" s="14" t="n">
        <v>9346</v>
      </c>
      <c r="C28" s="14" t="n">
        <v>48</v>
      </c>
      <c r="D28" s="14" t="n">
        <v>423.957992007992</v>
      </c>
      <c r="E28" s="14" t="n">
        <v>300.007992007992</v>
      </c>
      <c r="F28" s="14" t="n">
        <v>160</v>
      </c>
      <c r="G28" s="14" t="n">
        <v>450</v>
      </c>
      <c r="H28" s="14" t="n">
        <v>40</v>
      </c>
      <c r="I28" s="14" t="n">
        <v>463.2</v>
      </c>
      <c r="J28" s="15" t="n">
        <v>0.115224781259667</v>
      </c>
      <c r="K28" s="14" t="n">
        <v>1348115</v>
      </c>
      <c r="L28" s="14" t="n">
        <v>11000071</v>
      </c>
      <c r="M28" s="14" t="n">
        <f aca="false">+K28+L28</f>
        <v>12348186</v>
      </c>
    </row>
    <row r="29" customFormat="false" ht="12" hidden="false" customHeight="false" outlineLevel="0" collapsed="false">
      <c r="A29" s="13" t="s">
        <v>35</v>
      </c>
      <c r="B29" s="14" t="n">
        <v>2962</v>
      </c>
      <c r="C29" s="14" t="n">
        <v>27</v>
      </c>
      <c r="D29" s="14" t="n">
        <v>268.07780907203</v>
      </c>
      <c r="E29" s="14" t="n">
        <v>129.128011363636</v>
      </c>
      <c r="F29" s="14" t="n">
        <v>27</v>
      </c>
      <c r="G29" s="14" t="n">
        <v>106</v>
      </c>
      <c r="H29" s="14" t="n">
        <v>15</v>
      </c>
      <c r="I29" s="14" t="n">
        <v>110.95</v>
      </c>
      <c r="J29" s="15" t="n">
        <v>0.00836989925375012</v>
      </c>
      <c r="K29" s="14" t="n">
        <v>97927</v>
      </c>
      <c r="L29" s="14" t="n">
        <v>2068370</v>
      </c>
      <c r="M29" s="14" t="n">
        <f aca="false">+K29+L29</f>
        <v>2166297</v>
      </c>
    </row>
    <row r="30" customFormat="false" ht="12" hidden="false" customHeight="false" outlineLevel="0" collapsed="false">
      <c r="A30" s="13" t="s">
        <v>36</v>
      </c>
      <c r="B30" s="14" t="n">
        <v>9342</v>
      </c>
      <c r="C30" s="14" t="n">
        <v>41</v>
      </c>
      <c r="D30" s="14" t="n">
        <v>464.999993629302</v>
      </c>
      <c r="E30" s="14" t="n">
        <v>427.796129992939</v>
      </c>
      <c r="F30" s="14" t="n">
        <v>124</v>
      </c>
      <c r="G30" s="14" t="n">
        <v>312</v>
      </c>
      <c r="H30" s="14" t="n">
        <v>43</v>
      </c>
      <c r="I30" s="14" t="n">
        <v>326.19</v>
      </c>
      <c r="J30" s="15" t="n">
        <v>0.0852199426688161</v>
      </c>
      <c r="K30" s="14" t="n">
        <v>997062</v>
      </c>
      <c r="L30" s="14" t="n">
        <v>15140210</v>
      </c>
      <c r="M30" s="14" t="n">
        <f aca="false">+K30+L30</f>
        <v>16137272</v>
      </c>
    </row>
    <row r="31" customFormat="false" ht="12" hidden="false" customHeight="false" outlineLevel="0" collapsed="false">
      <c r="A31" s="13" t="s">
        <v>37</v>
      </c>
      <c r="B31" s="14" t="n">
        <v>6359</v>
      </c>
      <c r="C31" s="14" t="n">
        <v>71</v>
      </c>
      <c r="D31" s="14" t="n">
        <v>317.727272727273</v>
      </c>
      <c r="E31" s="14" t="n">
        <v>138.045454545455</v>
      </c>
      <c r="F31" s="14" t="n">
        <v>5</v>
      </c>
      <c r="G31" s="14" t="n">
        <v>78</v>
      </c>
      <c r="H31" s="14" t="n">
        <v>3</v>
      </c>
      <c r="I31" s="14" t="n">
        <v>78.99</v>
      </c>
      <c r="J31" s="15" t="n">
        <v>0.00946637444002658</v>
      </c>
      <c r="K31" s="14" t="n">
        <v>110755</v>
      </c>
      <c r="L31" s="14" t="n">
        <v>1664843</v>
      </c>
      <c r="M31" s="14" t="n">
        <f aca="false">+K31+L31</f>
        <v>1775598</v>
      </c>
    </row>
    <row r="32" customFormat="false" ht="12" hidden="false" customHeight="false" outlineLevel="0" collapsed="false">
      <c r="A32" s="13" t="s">
        <v>38</v>
      </c>
      <c r="B32" s="14" t="n">
        <v>8525</v>
      </c>
      <c r="C32" s="14" t="n">
        <v>63</v>
      </c>
      <c r="D32" s="14" t="n">
        <v>358.227272727273</v>
      </c>
      <c r="E32" s="14" t="n">
        <v>305.340909090909</v>
      </c>
      <c r="F32" s="14" t="n">
        <v>36</v>
      </c>
      <c r="G32" s="14" t="n">
        <v>248</v>
      </c>
      <c r="H32" s="14" t="n">
        <v>32</v>
      </c>
      <c r="I32" s="14" t="n">
        <v>258.56</v>
      </c>
      <c r="J32" s="15" t="n">
        <v>0.0631104544449942</v>
      </c>
      <c r="K32" s="14" t="n">
        <v>738384</v>
      </c>
      <c r="L32" s="14" t="n">
        <v>9778836</v>
      </c>
      <c r="M32" s="14" t="n">
        <f aca="false">+K32+L32</f>
        <v>10517220</v>
      </c>
    </row>
    <row r="33" customFormat="false" ht="12" hidden="false" customHeight="false" outlineLevel="0" collapsed="false">
      <c r="A33" s="13" t="s">
        <v>39</v>
      </c>
      <c r="B33" s="14" t="n">
        <v>4326</v>
      </c>
      <c r="C33" s="14" t="n">
        <v>39</v>
      </c>
      <c r="D33" s="14" t="n">
        <v>441.078692556321</v>
      </c>
      <c r="E33" s="14" t="n">
        <v>227.296225023853</v>
      </c>
      <c r="F33" s="14" t="n">
        <v>16</v>
      </c>
      <c r="G33" s="14" t="n">
        <v>52</v>
      </c>
      <c r="H33" s="14" t="n">
        <v>18</v>
      </c>
      <c r="I33" s="14" t="n">
        <v>57.94</v>
      </c>
      <c r="J33" s="15" t="n">
        <v>0.00260270710548618</v>
      </c>
      <c r="K33" s="14" t="n">
        <v>30451</v>
      </c>
      <c r="L33" s="14" t="n">
        <v>2430302</v>
      </c>
      <c r="M33" s="14" t="n">
        <f aca="false">+K33+L33</f>
        <v>2460753</v>
      </c>
    </row>
    <row r="34" customFormat="false" ht="12" hidden="false" customHeight="false" outlineLevel="0" collapsed="false">
      <c r="A34" s="13" t="s">
        <v>40</v>
      </c>
      <c r="B34" s="14" t="n">
        <v>4548</v>
      </c>
      <c r="C34" s="14" t="n">
        <v>24</v>
      </c>
      <c r="D34" s="14" t="n">
        <v>325.96198488263</v>
      </c>
      <c r="E34" s="14" t="n">
        <v>212.827439428084</v>
      </c>
      <c r="F34" s="14" t="n">
        <v>3</v>
      </c>
      <c r="G34" s="14" t="n">
        <v>33</v>
      </c>
      <c r="H34" s="14" t="n">
        <v>8</v>
      </c>
      <c r="I34" s="14" t="n">
        <v>35.64</v>
      </c>
      <c r="J34" s="15" t="n">
        <v>0.0069918727338051</v>
      </c>
      <c r="K34" s="14" t="n">
        <v>81804</v>
      </c>
      <c r="L34" s="14" t="n">
        <v>4324356</v>
      </c>
      <c r="M34" s="14" t="n">
        <f aca="false">+K34+L34</f>
        <v>4406160</v>
      </c>
    </row>
    <row r="35" customFormat="false" ht="12" hidden="false" customHeight="false" outlineLevel="0" collapsed="false">
      <c r="A35" s="13" t="s">
        <v>41</v>
      </c>
      <c r="B35" s="14" t="n">
        <v>7747</v>
      </c>
      <c r="C35" s="14" t="n">
        <v>52</v>
      </c>
      <c r="D35" s="14" t="n">
        <v>421.979979467411</v>
      </c>
      <c r="E35" s="14" t="n">
        <v>309.352322895154</v>
      </c>
      <c r="F35" s="14" t="n">
        <v>30</v>
      </c>
      <c r="G35" s="14" t="n">
        <v>65</v>
      </c>
      <c r="H35" s="14" t="n">
        <v>18</v>
      </c>
      <c r="I35" s="14" t="n">
        <v>70.94</v>
      </c>
      <c r="J35" s="15" t="n">
        <v>0.0178288074647099</v>
      </c>
      <c r="K35" s="14" t="n">
        <v>208595</v>
      </c>
      <c r="L35" s="14" t="n">
        <v>2862942</v>
      </c>
      <c r="M35" s="14" t="n">
        <f aca="false">+K35+L35</f>
        <v>3071537</v>
      </c>
    </row>
    <row r="36" customFormat="false" ht="12" hidden="false" customHeight="false" outlineLevel="0" collapsed="false">
      <c r="A36" s="13" t="s">
        <v>42</v>
      </c>
      <c r="B36" s="14" t="n">
        <v>7970</v>
      </c>
      <c r="C36" s="14" t="n">
        <v>36</v>
      </c>
      <c r="D36" s="14" t="n">
        <v>297.300837347872</v>
      </c>
      <c r="E36" s="14" t="n">
        <v>175.72560295201</v>
      </c>
      <c r="F36" s="14" t="n">
        <v>13</v>
      </c>
      <c r="G36" s="14" t="n">
        <v>61</v>
      </c>
      <c r="H36" s="14" t="n">
        <v>5</v>
      </c>
      <c r="I36" s="14" t="n">
        <v>62.65</v>
      </c>
      <c r="J36" s="15" t="n">
        <v>0.0237867168570179</v>
      </c>
      <c r="K36" s="14" t="n">
        <v>278301</v>
      </c>
      <c r="L36" s="14" t="n">
        <v>4182501</v>
      </c>
      <c r="M36" s="14" t="n">
        <f aca="false">+K36+L36</f>
        <v>4460802</v>
      </c>
    </row>
    <row r="37" customFormat="false" ht="12" hidden="false" customHeight="false" outlineLevel="0" collapsed="false">
      <c r="A37" s="13" t="s">
        <v>43</v>
      </c>
      <c r="B37" s="14" t="n">
        <v>4150</v>
      </c>
      <c r="C37" s="14" t="n">
        <v>43</v>
      </c>
      <c r="D37" s="14" t="n">
        <v>430.322988394584</v>
      </c>
      <c r="E37" s="14" t="n">
        <v>254.293442940039</v>
      </c>
      <c r="F37" s="14" t="n">
        <v>36</v>
      </c>
      <c r="G37" s="14" t="n">
        <v>97</v>
      </c>
      <c r="H37" s="14" t="n">
        <v>11</v>
      </c>
      <c r="I37" s="14" t="n">
        <v>100.63</v>
      </c>
      <c r="J37" s="15" t="n">
        <v>0.00564587295741439</v>
      </c>
      <c r="K37" s="14" t="n">
        <v>66056</v>
      </c>
      <c r="L37" s="14" t="n">
        <v>2640732</v>
      </c>
      <c r="M37" s="14" t="n">
        <f aca="false">+K37+L37</f>
        <v>2706788</v>
      </c>
    </row>
    <row r="38" customFormat="false" ht="12" hidden="false" customHeight="false" outlineLevel="0" collapsed="false">
      <c r="A38" s="13" t="s">
        <v>44</v>
      </c>
      <c r="B38" s="14" t="n">
        <v>6955</v>
      </c>
      <c r="C38" s="14" t="n">
        <v>28</v>
      </c>
      <c r="D38" s="14" t="n">
        <v>405.875247376136</v>
      </c>
      <c r="E38" s="14" t="n">
        <v>281.932065557954</v>
      </c>
      <c r="F38" s="14" t="n">
        <v>22</v>
      </c>
      <c r="G38" s="14" t="n">
        <v>95</v>
      </c>
      <c r="H38" s="14" t="n">
        <v>24</v>
      </c>
      <c r="I38" s="14" t="n">
        <v>102.92</v>
      </c>
      <c r="J38" s="15" t="n">
        <v>0.0139071564182124</v>
      </c>
      <c r="K38" s="14" t="n">
        <v>162712</v>
      </c>
      <c r="L38" s="14" t="n">
        <v>2372436</v>
      </c>
      <c r="M38" s="14" t="n">
        <f aca="false">+K38+L38</f>
        <v>2535148</v>
      </c>
    </row>
    <row r="39" customFormat="false" ht="12" hidden="false" customHeight="false" outlineLevel="0" collapsed="false">
      <c r="A39" s="13" t="s">
        <v>45</v>
      </c>
      <c r="B39" s="14" t="n">
        <v>8404</v>
      </c>
      <c r="C39" s="14" t="n">
        <v>57</v>
      </c>
      <c r="D39" s="14" t="n">
        <v>492.287854220248</v>
      </c>
      <c r="E39" s="14" t="n">
        <v>340.622950932047</v>
      </c>
      <c r="F39" s="14" t="n">
        <v>42</v>
      </c>
      <c r="G39" s="14" t="n">
        <v>125</v>
      </c>
      <c r="H39" s="14" t="n">
        <v>26</v>
      </c>
      <c r="I39" s="14" t="n">
        <v>133.58</v>
      </c>
      <c r="J39" s="15" t="n">
        <v>0.0143306671360642</v>
      </c>
      <c r="K39" s="14" t="n">
        <v>167667</v>
      </c>
      <c r="L39" s="14" t="n">
        <v>1851969</v>
      </c>
      <c r="M39" s="14" t="n">
        <f aca="false">+K39+L39</f>
        <v>2019636</v>
      </c>
    </row>
    <row r="40" customFormat="false" ht="12" hidden="false" customHeight="false" outlineLevel="0" collapsed="false">
      <c r="A40" s="13" t="s">
        <v>46</v>
      </c>
      <c r="B40" s="14" t="n">
        <v>8844</v>
      </c>
      <c r="C40" s="14" t="n">
        <v>31</v>
      </c>
      <c r="D40" s="14" t="n">
        <v>497.693353453634</v>
      </c>
      <c r="E40" s="14" t="n">
        <v>285.649839454619</v>
      </c>
      <c r="F40" s="14" t="n">
        <v>24</v>
      </c>
      <c r="G40" s="14" t="n">
        <v>107</v>
      </c>
      <c r="H40" s="14" t="n">
        <v>11</v>
      </c>
      <c r="I40" s="14" t="n">
        <v>110.63</v>
      </c>
      <c r="J40" s="15" t="n">
        <v>0.00894314373743506</v>
      </c>
      <c r="K40" s="14" t="n">
        <v>104634</v>
      </c>
      <c r="L40" s="14" t="n">
        <v>1550751</v>
      </c>
      <c r="M40" s="14" t="n">
        <f aca="false">+K40+L40</f>
        <v>1655385</v>
      </c>
    </row>
    <row r="41" customFormat="false" ht="12" hidden="false" customHeight="false" outlineLevel="0" collapsed="false">
      <c r="A41" s="13" t="s">
        <v>47</v>
      </c>
      <c r="B41" s="14" t="n">
        <v>0</v>
      </c>
      <c r="C41" s="14" t="n">
        <v>0</v>
      </c>
      <c r="D41" s="14" t="n">
        <v>34.8609674534894</v>
      </c>
      <c r="E41" s="14" t="n">
        <v>29.0314219989439</v>
      </c>
      <c r="F41" s="14" t="n">
        <v>4</v>
      </c>
      <c r="G41" s="14" t="n">
        <v>14</v>
      </c>
      <c r="H41" s="14" t="n">
        <v>0</v>
      </c>
      <c r="I41" s="14" t="n">
        <v>14</v>
      </c>
      <c r="J41" s="15" t="n">
        <v>0.0316946317861653</v>
      </c>
      <c r="K41" s="14" t="n">
        <v>370823</v>
      </c>
      <c r="L41" s="14" t="n">
        <v>2626453</v>
      </c>
      <c r="M41" s="14" t="n">
        <f aca="false">+K41+L41</f>
        <v>2997276</v>
      </c>
    </row>
    <row r="42" customFormat="false" ht="12.75" hidden="false" customHeight="false" outlineLevel="0" collapsed="false">
      <c r="A42" s="16" t="s">
        <v>48</v>
      </c>
      <c r="B42" s="17" t="n">
        <v>0</v>
      </c>
      <c r="C42" s="17" t="n">
        <v>0</v>
      </c>
      <c r="D42" s="17" t="n">
        <v>15.3522727272727</v>
      </c>
      <c r="E42" s="17" t="n">
        <v>11.2840909090909</v>
      </c>
      <c r="F42" s="17" t="n">
        <v>1</v>
      </c>
      <c r="G42" s="17" t="n">
        <v>3</v>
      </c>
      <c r="H42" s="17" t="n">
        <v>0</v>
      </c>
      <c r="I42" s="17" t="n">
        <v>3</v>
      </c>
      <c r="J42" s="18" t="n">
        <v>0.0129037704319342</v>
      </c>
      <c r="K42" s="17" t="n">
        <v>150972</v>
      </c>
      <c r="L42" s="17" t="n">
        <v>2626453</v>
      </c>
      <c r="M42" s="17" t="n">
        <f aca="false">+K42+L42</f>
        <v>2777425</v>
      </c>
    </row>
    <row r="43" customFormat="false" ht="12.75" hidden="false" customHeight="false" outlineLevel="0" collapsed="false">
      <c r="A43" s="19" t="s">
        <v>49</v>
      </c>
      <c r="B43" s="20" t="n">
        <f aca="false">SUM(B16:B42)</f>
        <v>282105</v>
      </c>
      <c r="C43" s="20" t="n">
        <f aca="false">SUM(C16:C42)</f>
        <v>1331</v>
      </c>
      <c r="D43" s="20" t="n">
        <f aca="false">SUM(D16:D42)</f>
        <v>17174.2188727273</v>
      </c>
      <c r="E43" s="20" t="n">
        <f aca="false">SUM(E16:E42)</f>
        <v>11628.2721124835</v>
      </c>
      <c r="F43" s="20" t="n">
        <f aca="false">SUM(F16:F42)</f>
        <v>3637.5</v>
      </c>
      <c r="G43" s="20" t="n">
        <f aca="false">SUM(G16:G42)</f>
        <v>10845</v>
      </c>
      <c r="H43" s="20" t="n">
        <f aca="false">SUM(H16:H42)</f>
        <v>1217</v>
      </c>
      <c r="I43" s="20" t="n">
        <f aca="false">SUM(I16:I42)</f>
        <v>11246.61</v>
      </c>
      <c r="J43" s="21" t="n">
        <v>1</v>
      </c>
      <c r="K43" s="20" t="n">
        <f aca="false">SUM(K16:K42)</f>
        <v>11699868</v>
      </c>
      <c r="L43" s="20" t="n">
        <f aca="false">SUM(L16:L42)</f>
        <v>222297483</v>
      </c>
      <c r="M43" s="20" t="n">
        <f aca="false">SUM(M16:M42)</f>
        <v>233997351</v>
      </c>
      <c r="N43" s="22"/>
    </row>
    <row r="44" customFormat="false" ht="12" hidden="false" customHeight="false" outlineLevel="0" collapsed="false">
      <c r="A44" s="23" t="s">
        <v>50</v>
      </c>
    </row>
    <row r="45" customFormat="false" ht="12" hidden="false" customHeight="false" outlineLevel="0" collapsed="false">
      <c r="A45" s="23" t="s">
        <v>51</v>
      </c>
    </row>
    <row r="47" customFormat="false" ht="12.75" hidden="false" customHeight="false" outlineLevel="0" collapsed="false">
      <c r="A47" s="6" t="s">
        <v>52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customFormat="false" ht="12.75" hidden="false" customHeight="false" outlineLevel="0" collapsed="false">
      <c r="A48" s="6" t="s">
        <v>53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customFormat="false" ht="9" hidden="false" customHeight="true" outlineLevel="0" collapsed="false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</row>
    <row r="50" customFormat="false" ht="12.75" hidden="false" customHeight="true" outlineLevel="0" collapsed="false">
      <c r="A50" s="7" t="s">
        <v>8</v>
      </c>
      <c r="B50" s="8" t="s">
        <v>9</v>
      </c>
      <c r="C50" s="8"/>
      <c r="D50" s="8"/>
      <c r="E50" s="8"/>
      <c r="F50" s="8"/>
      <c r="G50" s="8"/>
      <c r="H50" s="8"/>
      <c r="I50" s="8"/>
      <c r="J50" s="7" t="s">
        <v>10</v>
      </c>
      <c r="K50" s="7" t="s">
        <v>11</v>
      </c>
      <c r="L50" s="7" t="s">
        <v>12</v>
      </c>
      <c r="M50" s="7" t="s">
        <v>13</v>
      </c>
    </row>
    <row r="51" customFormat="false" ht="36.75" hidden="false" customHeight="false" outlineLevel="0" collapsed="false">
      <c r="A51" s="7"/>
      <c r="B51" s="9" t="s">
        <v>54</v>
      </c>
      <c r="C51" s="9" t="s">
        <v>55</v>
      </c>
      <c r="D51" s="9" t="s">
        <v>56</v>
      </c>
      <c r="E51" s="9" t="s">
        <v>57</v>
      </c>
      <c r="F51" s="9" t="s">
        <v>58</v>
      </c>
      <c r="G51" s="9" t="s">
        <v>59</v>
      </c>
      <c r="H51" s="9" t="s">
        <v>60</v>
      </c>
      <c r="I51" s="7" t="s">
        <v>21</v>
      </c>
      <c r="J51" s="7"/>
      <c r="K51" s="7"/>
      <c r="L51" s="7"/>
      <c r="M51" s="7"/>
    </row>
    <row r="52" customFormat="false" ht="12" hidden="false" customHeight="false" outlineLevel="0" collapsed="false">
      <c r="A52" s="10" t="s">
        <v>61</v>
      </c>
      <c r="B52" s="11" t="n">
        <v>29492</v>
      </c>
      <c r="C52" s="11" t="n">
        <v>72</v>
      </c>
      <c r="D52" s="11" t="n">
        <v>2170.0114342041</v>
      </c>
      <c r="E52" s="11" t="n">
        <v>1465.02392254146</v>
      </c>
      <c r="F52" s="11" t="n">
        <v>875.5</v>
      </c>
      <c r="G52" s="11" t="n">
        <v>2257</v>
      </c>
      <c r="H52" s="11" t="n">
        <v>256</v>
      </c>
      <c r="I52" s="11" t="n">
        <v>2341.48</v>
      </c>
      <c r="J52" s="12" t="n">
        <v>0.123935867368533</v>
      </c>
      <c r="K52" s="11" t="n">
        <v>1379892</v>
      </c>
      <c r="L52" s="11" t="n">
        <v>38800576</v>
      </c>
      <c r="M52" s="11" t="n">
        <v>40180468</v>
      </c>
      <c r="N52" s="22"/>
    </row>
    <row r="53" customFormat="false" ht="12" hidden="false" customHeight="false" outlineLevel="0" collapsed="false">
      <c r="A53" s="13" t="s">
        <v>62</v>
      </c>
      <c r="B53" s="14" t="n">
        <v>25271</v>
      </c>
      <c r="C53" s="14" t="n">
        <v>75</v>
      </c>
      <c r="D53" s="14" t="n">
        <v>2191.49447809381</v>
      </c>
      <c r="E53" s="14" t="n">
        <v>1495.96098270745</v>
      </c>
      <c r="F53" s="14" t="n">
        <v>758</v>
      </c>
      <c r="G53" s="14" t="n">
        <v>1984</v>
      </c>
      <c r="H53" s="14" t="n">
        <v>188</v>
      </c>
      <c r="I53" s="14" t="n">
        <v>2046.04</v>
      </c>
      <c r="J53" s="15" t="n">
        <v>0.0925893195555447</v>
      </c>
      <c r="K53" s="14" t="n">
        <v>1030882</v>
      </c>
      <c r="L53" s="14" t="n">
        <v>25063911</v>
      </c>
      <c r="M53" s="14" t="n">
        <v>26094793</v>
      </c>
      <c r="N53" s="22"/>
    </row>
    <row r="54" customFormat="false" ht="12" hidden="false" customHeight="false" outlineLevel="0" collapsed="false">
      <c r="A54" s="13" t="s">
        <v>63</v>
      </c>
      <c r="B54" s="14" t="n">
        <v>24210</v>
      </c>
      <c r="C54" s="14" t="n">
        <v>92</v>
      </c>
      <c r="D54" s="14" t="n">
        <v>1403.58364973843</v>
      </c>
      <c r="E54" s="14" t="n">
        <v>1103.6348107071</v>
      </c>
      <c r="F54" s="14" t="n">
        <v>337</v>
      </c>
      <c r="G54" s="14" t="n">
        <v>977</v>
      </c>
      <c r="H54" s="14" t="n">
        <v>77</v>
      </c>
      <c r="I54" s="14" t="n">
        <v>1002.41</v>
      </c>
      <c r="J54" s="15" t="n">
        <v>0.0650763063576145</v>
      </c>
      <c r="K54" s="14" t="n">
        <v>724554</v>
      </c>
      <c r="L54" s="14" t="n">
        <v>15365613</v>
      </c>
      <c r="M54" s="14" t="n">
        <v>16090167</v>
      </c>
      <c r="N54" s="22"/>
    </row>
    <row r="55" customFormat="false" ht="12" hidden="false" customHeight="false" outlineLevel="0" collapsed="false">
      <c r="A55" s="13" t="s">
        <v>64</v>
      </c>
      <c r="B55" s="14" t="n">
        <v>13806</v>
      </c>
      <c r="C55" s="14" t="n">
        <v>53</v>
      </c>
      <c r="D55" s="14" t="n">
        <v>623.992958044321</v>
      </c>
      <c r="E55" s="14" t="n">
        <v>506.390536731368</v>
      </c>
      <c r="F55" s="14" t="n">
        <v>201</v>
      </c>
      <c r="G55" s="14" t="n">
        <v>447</v>
      </c>
      <c r="H55" s="14" t="n">
        <v>56</v>
      </c>
      <c r="I55" s="14" t="n">
        <v>465.48</v>
      </c>
      <c r="J55" s="15" t="n">
        <v>0.0968118738602451</v>
      </c>
      <c r="K55" s="14" t="n">
        <v>1077895</v>
      </c>
      <c r="L55" s="14" t="n">
        <v>12506344</v>
      </c>
      <c r="M55" s="14" t="n">
        <v>13584239</v>
      </c>
      <c r="N55" s="22"/>
    </row>
    <row r="56" customFormat="false" ht="12" hidden="false" customHeight="false" outlineLevel="0" collapsed="false">
      <c r="A56" s="13" t="s">
        <v>65</v>
      </c>
      <c r="B56" s="14" t="n">
        <v>14988</v>
      </c>
      <c r="C56" s="14" t="n">
        <v>80</v>
      </c>
      <c r="D56" s="14" t="n">
        <v>671.216677022115</v>
      </c>
      <c r="E56" s="14" t="n">
        <v>386.090462373489</v>
      </c>
      <c r="F56" s="14" t="n">
        <v>142</v>
      </c>
      <c r="G56" s="14" t="n">
        <v>446</v>
      </c>
      <c r="H56" s="14" t="n">
        <v>9</v>
      </c>
      <c r="I56" s="14" t="n">
        <v>448.97</v>
      </c>
      <c r="J56" s="15" t="n">
        <v>0.0483237348045893</v>
      </c>
      <c r="K56" s="14" t="n">
        <v>538032</v>
      </c>
      <c r="L56" s="14" t="n">
        <v>11925637</v>
      </c>
      <c r="M56" s="14" t="n">
        <v>12463669</v>
      </c>
      <c r="N56" s="22"/>
    </row>
    <row r="57" customFormat="false" ht="12" hidden="false" customHeight="false" outlineLevel="0" collapsed="false">
      <c r="A57" s="13" t="s">
        <v>66</v>
      </c>
      <c r="B57" s="14" t="n">
        <v>19186</v>
      </c>
      <c r="C57" s="14" t="n">
        <v>66</v>
      </c>
      <c r="D57" s="14" t="n">
        <v>1054.52049654736</v>
      </c>
      <c r="E57" s="14" t="n">
        <v>650.250050858559</v>
      </c>
      <c r="F57" s="14" t="n">
        <v>205</v>
      </c>
      <c r="G57" s="14" t="n">
        <v>491</v>
      </c>
      <c r="H57" s="14" t="n">
        <v>59</v>
      </c>
      <c r="I57" s="14" t="n">
        <v>510.47</v>
      </c>
      <c r="J57" s="15" t="n">
        <v>0.0284609916261833</v>
      </c>
      <c r="K57" s="14" t="n">
        <v>316882</v>
      </c>
      <c r="L57" s="14" t="n">
        <v>12216151</v>
      </c>
      <c r="M57" s="14" t="n">
        <v>12533033</v>
      </c>
      <c r="N57" s="22"/>
    </row>
    <row r="58" customFormat="false" ht="12" hidden="false" customHeight="false" outlineLevel="0" collapsed="false">
      <c r="A58" s="13" t="s">
        <v>67</v>
      </c>
      <c r="B58" s="14" t="n">
        <v>12795</v>
      </c>
      <c r="C58" s="14" t="n">
        <v>61</v>
      </c>
      <c r="D58" s="14" t="n">
        <v>981.603232663224</v>
      </c>
      <c r="E58" s="14" t="n">
        <v>626.069518132141</v>
      </c>
      <c r="F58" s="14" t="n">
        <v>168</v>
      </c>
      <c r="G58" s="14" t="n">
        <v>503</v>
      </c>
      <c r="H58" s="14" t="n">
        <v>34</v>
      </c>
      <c r="I58" s="14" t="n">
        <v>514.22</v>
      </c>
      <c r="J58" s="15" t="n">
        <v>0.0243590505474635</v>
      </c>
      <c r="K58" s="14" t="n">
        <v>271212</v>
      </c>
      <c r="L58" s="14" t="n">
        <v>9331136</v>
      </c>
      <c r="M58" s="14" t="n">
        <v>9602348</v>
      </c>
      <c r="N58" s="22"/>
    </row>
    <row r="59" customFormat="false" ht="12" hidden="false" customHeight="false" outlineLevel="0" collapsed="false">
      <c r="A59" s="13" t="s">
        <v>68</v>
      </c>
      <c r="B59" s="14" t="n">
        <v>10131</v>
      </c>
      <c r="C59" s="14" t="n">
        <v>48</v>
      </c>
      <c r="D59" s="14" t="n">
        <v>568.195538220483</v>
      </c>
      <c r="E59" s="14" t="n">
        <v>348.597142929121</v>
      </c>
      <c r="F59" s="14" t="n">
        <v>51</v>
      </c>
      <c r="G59" s="14" t="n">
        <v>276</v>
      </c>
      <c r="H59" s="14" t="n">
        <v>38</v>
      </c>
      <c r="I59" s="14" t="n">
        <v>288.54</v>
      </c>
      <c r="J59" s="15" t="n">
        <v>0.0204749074979799</v>
      </c>
      <c r="K59" s="14" t="n">
        <v>227966</v>
      </c>
      <c r="L59" s="14" t="n">
        <v>9227101</v>
      </c>
      <c r="M59" s="14" t="n">
        <v>9455067</v>
      </c>
      <c r="N59" s="22"/>
    </row>
    <row r="60" customFormat="false" ht="12" hidden="false" customHeight="false" outlineLevel="0" collapsed="false">
      <c r="A60" s="13" t="s">
        <v>69</v>
      </c>
      <c r="B60" s="14" t="n">
        <v>14158</v>
      </c>
      <c r="C60" s="14" t="n">
        <v>60</v>
      </c>
      <c r="D60" s="14" t="n">
        <v>916.558630722538</v>
      </c>
      <c r="E60" s="14" t="n">
        <v>535.788453426594</v>
      </c>
      <c r="F60" s="14" t="n">
        <v>102</v>
      </c>
      <c r="G60" s="14" t="n">
        <v>357</v>
      </c>
      <c r="H60" s="14" t="n">
        <v>45</v>
      </c>
      <c r="I60" s="14" t="n">
        <v>371.85</v>
      </c>
      <c r="J60" s="15" t="n">
        <v>0.014097634445503</v>
      </c>
      <c r="K60" s="14" t="n">
        <v>156962</v>
      </c>
      <c r="L60" s="14" t="n">
        <v>4044307</v>
      </c>
      <c r="M60" s="14" t="n">
        <v>4201269</v>
      </c>
      <c r="N60" s="22"/>
    </row>
    <row r="61" customFormat="false" ht="12" hidden="false" customHeight="false" outlineLevel="0" collapsed="false">
      <c r="A61" s="13" t="s">
        <v>70</v>
      </c>
      <c r="B61" s="14" t="n">
        <v>6442</v>
      </c>
      <c r="C61" s="14" t="n">
        <v>58</v>
      </c>
      <c r="D61" s="14" t="n">
        <v>379.020137334597</v>
      </c>
      <c r="E61" s="14" t="n">
        <v>241.967637334597</v>
      </c>
      <c r="F61" s="14" t="n">
        <v>32</v>
      </c>
      <c r="G61" s="14" t="n">
        <v>174</v>
      </c>
      <c r="H61" s="14" t="n">
        <v>9</v>
      </c>
      <c r="I61" s="14" t="n">
        <v>176.97</v>
      </c>
      <c r="J61" s="15" t="n">
        <v>0.018467909732396</v>
      </c>
      <c r="K61" s="14" t="n">
        <v>205620</v>
      </c>
      <c r="L61" s="14" t="n">
        <v>3871060</v>
      </c>
      <c r="M61" s="14" t="n">
        <v>4076680</v>
      </c>
      <c r="N61" s="22"/>
    </row>
    <row r="62" customFormat="false" ht="12" hidden="false" customHeight="false" outlineLevel="0" collapsed="false">
      <c r="A62" s="13" t="s">
        <v>71</v>
      </c>
      <c r="B62" s="14" t="n">
        <v>6988</v>
      </c>
      <c r="C62" s="14" t="n">
        <v>41</v>
      </c>
      <c r="D62" s="14" t="n">
        <v>349.694373706004</v>
      </c>
      <c r="E62" s="14" t="n">
        <v>192.808668831169</v>
      </c>
      <c r="F62" s="14" t="n">
        <v>24</v>
      </c>
      <c r="G62" s="14" t="n">
        <v>111</v>
      </c>
      <c r="H62" s="14" t="n">
        <v>14</v>
      </c>
      <c r="I62" s="14" t="n">
        <v>115.62</v>
      </c>
      <c r="J62" s="15" t="n">
        <v>0.0151001744093878</v>
      </c>
      <c r="K62" s="14" t="n">
        <v>168124</v>
      </c>
      <c r="L62" s="14" t="n">
        <v>4292067</v>
      </c>
      <c r="M62" s="14" t="n">
        <v>4460191</v>
      </c>
      <c r="N62" s="22"/>
    </row>
    <row r="63" customFormat="false" ht="12" hidden="false" customHeight="false" outlineLevel="0" collapsed="false">
      <c r="A63" s="13" t="s">
        <v>72</v>
      </c>
      <c r="B63" s="14" t="n">
        <v>11149</v>
      </c>
      <c r="C63" s="14" t="n">
        <v>61</v>
      </c>
      <c r="D63" s="14" t="n">
        <v>494.311610045939</v>
      </c>
      <c r="E63" s="14" t="n">
        <v>416.186482956717</v>
      </c>
      <c r="F63" s="14" t="n">
        <v>68</v>
      </c>
      <c r="G63" s="14" t="n">
        <v>169</v>
      </c>
      <c r="H63" s="14" t="n">
        <v>30</v>
      </c>
      <c r="I63" s="14" t="n">
        <v>178.9</v>
      </c>
      <c r="J63" s="15" t="n">
        <v>0.0550152110536042</v>
      </c>
      <c r="K63" s="14" t="n">
        <v>612535</v>
      </c>
      <c r="L63" s="14" t="n">
        <v>5849663</v>
      </c>
      <c r="M63" s="14" t="n">
        <v>6462198</v>
      </c>
      <c r="N63" s="22"/>
    </row>
    <row r="64" customFormat="false" ht="12" hidden="false" customHeight="false" outlineLevel="0" collapsed="false">
      <c r="A64" s="13" t="s">
        <v>73</v>
      </c>
      <c r="B64" s="14" t="n">
        <v>9143</v>
      </c>
      <c r="C64" s="14" t="n">
        <v>49</v>
      </c>
      <c r="D64" s="14" t="n">
        <v>388.672781507483</v>
      </c>
      <c r="E64" s="14" t="n">
        <v>276.063463325665</v>
      </c>
      <c r="F64" s="14" t="n">
        <v>130</v>
      </c>
      <c r="G64" s="14" t="n">
        <v>408</v>
      </c>
      <c r="H64" s="14" t="n">
        <v>50</v>
      </c>
      <c r="I64" s="14" t="n">
        <v>424.5</v>
      </c>
      <c r="J64" s="15" t="n">
        <v>0.127692469357621</v>
      </c>
      <c r="K64" s="14" t="n">
        <v>1421717</v>
      </c>
      <c r="L64" s="14" t="n">
        <v>9863880</v>
      </c>
      <c r="M64" s="14" t="n">
        <v>11285597</v>
      </c>
      <c r="N64" s="22"/>
    </row>
    <row r="65" customFormat="false" ht="12" hidden="false" customHeight="false" outlineLevel="0" collapsed="false">
      <c r="A65" s="13" t="s">
        <v>74</v>
      </c>
      <c r="B65" s="14" t="n">
        <v>2783</v>
      </c>
      <c r="C65" s="14" t="n">
        <v>27</v>
      </c>
      <c r="D65" s="14" t="n">
        <v>260.478725330885</v>
      </c>
      <c r="E65" s="14" t="n">
        <v>120.081535160064</v>
      </c>
      <c r="F65" s="14" t="n">
        <v>24</v>
      </c>
      <c r="G65" s="14" t="n">
        <v>114</v>
      </c>
      <c r="H65" s="14" t="n">
        <v>32</v>
      </c>
      <c r="I65" s="14" t="n">
        <v>124.56</v>
      </c>
      <c r="J65" s="15" t="n">
        <v>0.0120497950505914</v>
      </c>
      <c r="K65" s="14" t="n">
        <v>134161</v>
      </c>
      <c r="L65" s="14" t="n">
        <v>1987897</v>
      </c>
      <c r="M65" s="14" t="n">
        <v>2122058</v>
      </c>
      <c r="N65" s="22"/>
    </row>
    <row r="66" customFormat="false" ht="12" hidden="false" customHeight="false" outlineLevel="0" collapsed="false">
      <c r="A66" s="13" t="s">
        <v>75</v>
      </c>
      <c r="B66" s="14" t="n">
        <v>9069</v>
      </c>
      <c r="C66" s="14" t="n">
        <v>32</v>
      </c>
      <c r="D66" s="14" t="n">
        <v>449.37199890788</v>
      </c>
      <c r="E66" s="14" t="n">
        <v>413.712680726062</v>
      </c>
      <c r="F66" s="14" t="n">
        <v>117</v>
      </c>
      <c r="G66" s="14" t="n">
        <v>284</v>
      </c>
      <c r="H66" s="14" t="n">
        <v>39</v>
      </c>
      <c r="I66" s="14" t="n">
        <v>296.87</v>
      </c>
      <c r="J66" s="15" t="n">
        <v>0.0950134454742441</v>
      </c>
      <c r="K66" s="14" t="n">
        <v>1057872</v>
      </c>
      <c r="L66" s="14" t="n">
        <v>14475328</v>
      </c>
      <c r="M66" s="14" t="n">
        <v>15533200</v>
      </c>
      <c r="N66" s="22"/>
    </row>
    <row r="67" customFormat="false" ht="12" hidden="false" customHeight="false" outlineLevel="0" collapsed="false">
      <c r="A67" s="13" t="s">
        <v>76</v>
      </c>
      <c r="B67" s="14" t="n">
        <v>3416</v>
      </c>
      <c r="C67" s="14" t="n">
        <v>30</v>
      </c>
      <c r="D67" s="14" t="n">
        <v>261.068181818182</v>
      </c>
      <c r="E67" s="14" t="n">
        <v>116.454545454545</v>
      </c>
      <c r="F67" s="14" t="n">
        <v>7</v>
      </c>
      <c r="G67" s="14" t="n">
        <v>46</v>
      </c>
      <c r="H67" s="14" t="n">
        <v>7</v>
      </c>
      <c r="I67" s="14" t="n">
        <v>48.31</v>
      </c>
      <c r="J67" s="15" t="n">
        <v>0.00341159969097476</v>
      </c>
      <c r="K67" s="14" t="n">
        <v>37985</v>
      </c>
      <c r="L67" s="14" t="n">
        <v>1670072</v>
      </c>
      <c r="M67" s="14" t="n">
        <v>1708057</v>
      </c>
      <c r="N67" s="22"/>
    </row>
    <row r="68" customFormat="false" ht="12" hidden="false" customHeight="false" outlineLevel="0" collapsed="false">
      <c r="A68" s="13" t="s">
        <v>77</v>
      </c>
      <c r="B68" s="14" t="n">
        <v>8584</v>
      </c>
      <c r="C68" s="14" t="n">
        <v>76</v>
      </c>
      <c r="D68" s="14" t="n">
        <v>355.545454545455</v>
      </c>
      <c r="E68" s="14" t="n">
        <v>295.886363636364</v>
      </c>
      <c r="F68" s="14" t="n">
        <v>32</v>
      </c>
      <c r="G68" s="14" t="n">
        <v>179</v>
      </c>
      <c r="H68" s="14" t="n">
        <v>32</v>
      </c>
      <c r="I68" s="14" t="n">
        <v>189.56</v>
      </c>
      <c r="J68" s="15" t="n">
        <v>0.0619653455662689</v>
      </c>
      <c r="K68" s="14" t="n">
        <v>689917</v>
      </c>
      <c r="L68" s="14" t="n">
        <v>9342745</v>
      </c>
      <c r="M68" s="14" t="n">
        <v>10032662</v>
      </c>
      <c r="N68" s="22"/>
    </row>
    <row r="69" customFormat="false" ht="12" hidden="false" customHeight="false" outlineLevel="0" collapsed="false">
      <c r="A69" s="13" t="s">
        <v>78</v>
      </c>
      <c r="B69" s="14" t="n">
        <v>4395</v>
      </c>
      <c r="C69" s="14" t="n">
        <v>41</v>
      </c>
      <c r="D69" s="14" t="n">
        <v>422.79666563415</v>
      </c>
      <c r="E69" s="14" t="n">
        <v>204.982160938066</v>
      </c>
      <c r="F69" s="14" t="n">
        <v>15</v>
      </c>
      <c r="G69" s="14" t="n">
        <v>56</v>
      </c>
      <c r="H69" s="14" t="n">
        <v>22</v>
      </c>
      <c r="I69" s="14" t="n">
        <v>63.26</v>
      </c>
      <c r="J69" s="15" t="n">
        <v>0.00293410131000225</v>
      </c>
      <c r="K69" s="14" t="n">
        <v>32669</v>
      </c>
      <c r="L69" s="14" t="n">
        <v>2460716</v>
      </c>
      <c r="M69" s="14" t="n">
        <v>2493385</v>
      </c>
      <c r="N69" s="22"/>
    </row>
    <row r="70" customFormat="false" ht="12" hidden="false" customHeight="false" outlineLevel="0" collapsed="false">
      <c r="A70" s="13" t="s">
        <v>79</v>
      </c>
      <c r="B70" s="14" t="n">
        <v>4684</v>
      </c>
      <c r="C70" s="14" t="n">
        <v>25</v>
      </c>
      <c r="D70" s="14" t="n">
        <v>302.294940036645</v>
      </c>
      <c r="E70" s="14" t="n">
        <v>206.4416445821</v>
      </c>
      <c r="F70" s="14" t="n">
        <v>5</v>
      </c>
      <c r="G70" s="14" t="n">
        <v>28</v>
      </c>
      <c r="H70" s="14" t="n">
        <v>5</v>
      </c>
      <c r="I70" s="14" t="n">
        <v>29.65</v>
      </c>
      <c r="J70" s="15" t="n">
        <v>0.0113054026487474</v>
      </c>
      <c r="K70" s="14" t="n">
        <v>125873</v>
      </c>
      <c r="L70" s="14" t="n">
        <v>4310729</v>
      </c>
      <c r="M70" s="14" t="n">
        <v>4436602</v>
      </c>
      <c r="N70" s="22"/>
    </row>
    <row r="71" customFormat="false" ht="12" hidden="false" customHeight="false" outlineLevel="0" collapsed="false">
      <c r="A71" s="13" t="s">
        <v>80</v>
      </c>
      <c r="B71" s="14" t="n">
        <v>7044</v>
      </c>
      <c r="C71" s="14" t="n">
        <v>53</v>
      </c>
      <c r="D71" s="14" t="n">
        <v>444.58230254965</v>
      </c>
      <c r="E71" s="14" t="n">
        <v>315.377708678927</v>
      </c>
      <c r="F71" s="14" t="n">
        <v>20</v>
      </c>
      <c r="G71" s="14" t="n">
        <v>69</v>
      </c>
      <c r="H71" s="14" t="n">
        <v>14</v>
      </c>
      <c r="I71" s="14" t="n">
        <v>73.62</v>
      </c>
      <c r="J71" s="15" t="n">
        <v>0.0150494383602696</v>
      </c>
      <c r="K71" s="14" t="n">
        <v>167559</v>
      </c>
      <c r="L71" s="14" t="n">
        <v>2769696</v>
      </c>
      <c r="M71" s="14" t="n">
        <v>2937255</v>
      </c>
      <c r="N71" s="22"/>
    </row>
    <row r="72" customFormat="false" ht="12" hidden="false" customHeight="false" outlineLevel="0" collapsed="false">
      <c r="A72" s="13" t="s">
        <v>81</v>
      </c>
      <c r="B72" s="14" t="n">
        <v>7277</v>
      </c>
      <c r="C72" s="14" t="n">
        <v>35</v>
      </c>
      <c r="D72" s="14" t="n">
        <v>296.146906911842</v>
      </c>
      <c r="E72" s="14" t="n">
        <v>177.250355257509</v>
      </c>
      <c r="F72" s="14" t="n">
        <v>7</v>
      </c>
      <c r="G72" s="14" t="n">
        <v>26</v>
      </c>
      <c r="H72" s="14" t="n">
        <v>2</v>
      </c>
      <c r="I72" s="14" t="n">
        <v>26.66</v>
      </c>
      <c r="J72" s="15" t="n">
        <v>0.0251218937050133</v>
      </c>
      <c r="K72" s="14" t="n">
        <v>279705</v>
      </c>
      <c r="L72" s="14" t="n">
        <v>4011360</v>
      </c>
      <c r="M72" s="14" t="n">
        <v>4291065</v>
      </c>
      <c r="N72" s="22"/>
    </row>
    <row r="73" customFormat="false" ht="12" hidden="false" customHeight="false" outlineLevel="0" collapsed="false">
      <c r="A73" s="13" t="s">
        <v>82</v>
      </c>
      <c r="B73" s="14" t="n">
        <v>3907</v>
      </c>
      <c r="C73" s="14" t="n">
        <v>42</v>
      </c>
      <c r="D73" s="14" t="n">
        <v>404.367285225451</v>
      </c>
      <c r="E73" s="14" t="n">
        <v>226.815415390747</v>
      </c>
      <c r="F73" s="14" t="n">
        <v>21</v>
      </c>
      <c r="G73" s="14" t="n">
        <v>84</v>
      </c>
      <c r="H73" s="14" t="n">
        <v>12</v>
      </c>
      <c r="I73" s="14" t="n">
        <v>87.96</v>
      </c>
      <c r="J73" s="15" t="n">
        <v>0.00503807109193117</v>
      </c>
      <c r="K73" s="14" t="n">
        <v>56094</v>
      </c>
      <c r="L73" s="14" t="n">
        <v>2653183</v>
      </c>
      <c r="M73" s="14" t="n">
        <v>2709277</v>
      </c>
      <c r="N73" s="22"/>
    </row>
    <row r="74" customFormat="false" ht="12" hidden="false" customHeight="false" outlineLevel="0" collapsed="false">
      <c r="A74" s="13" t="s">
        <v>83</v>
      </c>
      <c r="B74" s="14" t="n">
        <v>6553</v>
      </c>
      <c r="C74" s="14" t="n">
        <v>26</v>
      </c>
      <c r="D74" s="14" t="n">
        <v>392.43923237613</v>
      </c>
      <c r="E74" s="14" t="n">
        <v>274.554845024351</v>
      </c>
      <c r="F74" s="14" t="n">
        <v>15</v>
      </c>
      <c r="G74" s="14" t="n">
        <v>61</v>
      </c>
      <c r="H74" s="14" t="n">
        <v>8</v>
      </c>
      <c r="I74" s="14" t="n">
        <v>63.64</v>
      </c>
      <c r="J74" s="15" t="n">
        <v>0.0150950495502381</v>
      </c>
      <c r="K74" s="14" t="n">
        <v>168067</v>
      </c>
      <c r="L74" s="14" t="n">
        <v>2265950</v>
      </c>
      <c r="M74" s="14" t="n">
        <v>2434017</v>
      </c>
      <c r="N74" s="22"/>
    </row>
    <row r="75" customFormat="false" ht="12" hidden="false" customHeight="false" outlineLevel="0" collapsed="false">
      <c r="A75" s="13" t="s">
        <v>84</v>
      </c>
      <c r="B75" s="14" t="n">
        <v>8646</v>
      </c>
      <c r="C75" s="14" t="n">
        <v>53</v>
      </c>
      <c r="D75" s="14" t="n">
        <v>461.585002292913</v>
      </c>
      <c r="E75" s="14" t="n">
        <v>313.327410264182</v>
      </c>
      <c r="F75" s="14" t="n">
        <v>34</v>
      </c>
      <c r="G75" s="14" t="n">
        <v>97</v>
      </c>
      <c r="H75" s="14" t="n">
        <v>13</v>
      </c>
      <c r="I75" s="14" t="n">
        <v>101.29</v>
      </c>
      <c r="J75" s="15" t="n">
        <v>0.0170289559632352</v>
      </c>
      <c r="K75" s="14" t="n">
        <v>189599</v>
      </c>
      <c r="L75" s="14" t="n">
        <v>1710441</v>
      </c>
      <c r="M75" s="14" t="n">
        <v>1900040</v>
      </c>
      <c r="N75" s="22"/>
    </row>
    <row r="76" customFormat="false" ht="12.75" hidden="false" customHeight="false" outlineLevel="0" collapsed="false">
      <c r="A76" s="16" t="s">
        <v>85</v>
      </c>
      <c r="B76" s="17" t="n">
        <v>8631</v>
      </c>
      <c r="C76" s="17" t="n">
        <v>33</v>
      </c>
      <c r="D76" s="17" t="n">
        <v>573.67824250946</v>
      </c>
      <c r="E76" s="17" t="n">
        <v>305.427086998304</v>
      </c>
      <c r="F76" s="17" t="n">
        <v>24</v>
      </c>
      <c r="G76" s="17" t="n">
        <v>85</v>
      </c>
      <c r="H76" s="17" t="n">
        <v>12</v>
      </c>
      <c r="I76" s="17" t="n">
        <v>88.96</v>
      </c>
      <c r="J76" s="18" t="n">
        <v>0.00558145097181921</v>
      </c>
      <c r="K76" s="17" t="n">
        <v>62143</v>
      </c>
      <c r="L76" s="17" t="n">
        <v>1528860</v>
      </c>
      <c r="M76" s="17" t="n">
        <v>1591003</v>
      </c>
      <c r="N76" s="22"/>
    </row>
    <row r="77" customFormat="false" ht="12.75" hidden="false" customHeight="false" outlineLevel="0" collapsed="false">
      <c r="A77" s="19" t="s">
        <v>49</v>
      </c>
      <c r="B77" s="20" t="n">
        <v>272748</v>
      </c>
      <c r="C77" s="20" t="n">
        <v>1289</v>
      </c>
      <c r="D77" s="20" t="n">
        <v>16817.230935989</v>
      </c>
      <c r="E77" s="20" t="n">
        <v>11215.1438849666</v>
      </c>
      <c r="F77" s="20" t="n">
        <v>3414.5</v>
      </c>
      <c r="G77" s="20" t="n">
        <v>9729</v>
      </c>
      <c r="H77" s="20" t="n">
        <v>1063</v>
      </c>
      <c r="I77" s="20" t="n">
        <v>10079.79</v>
      </c>
      <c r="J77" s="21" t="n">
        <v>1</v>
      </c>
      <c r="K77" s="20" t="n">
        <v>11133917</v>
      </c>
      <c r="L77" s="20" t="n">
        <v>211544423</v>
      </c>
      <c r="M77" s="20" t="n">
        <v>222678340</v>
      </c>
    </row>
    <row r="78" customFormat="false" ht="12" hidden="false" customHeight="false" outlineLevel="0" collapsed="false">
      <c r="A78" s="23" t="s">
        <v>50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</row>
    <row r="79" customFormat="false" ht="12" hidden="false" customHeight="false" outlineLevel="0" collapsed="false">
      <c r="A79" s="23" t="s">
        <v>51</v>
      </c>
      <c r="B79" s="25"/>
      <c r="C79" s="25"/>
      <c r="D79" s="25"/>
      <c r="E79" s="25"/>
      <c r="F79" s="25"/>
      <c r="G79" s="25"/>
      <c r="H79" s="25"/>
      <c r="I79" s="25"/>
      <c r="J79" s="26"/>
      <c r="K79" s="25"/>
      <c r="L79" s="25"/>
      <c r="M79" s="25"/>
    </row>
    <row r="80" customFormat="false" ht="12" hidden="false" customHeight="false" outlineLevel="0" collapsed="false">
      <c r="A80" s="27"/>
      <c r="B80" s="22" t="n">
        <f aca="false">SUM(B52:B76)-B77</f>
        <v>0</v>
      </c>
      <c r="C80" s="22" t="n">
        <f aca="false">SUM(C52:C76)-C77</f>
        <v>0</v>
      </c>
      <c r="D80" s="22" t="n">
        <f aca="false">SUM(D52:D76)-D77</f>
        <v>0</v>
      </c>
      <c r="E80" s="22" t="n">
        <f aca="false">SUM(E52:E76)-E77</f>
        <v>5.45696821063757E-011</v>
      </c>
      <c r="F80" s="22" t="n">
        <f aca="false">SUM(F52:F76)-F77</f>
        <v>0</v>
      </c>
      <c r="G80" s="22" t="n">
        <f aca="false">SUM(G52:G76)-G77</f>
        <v>0</v>
      </c>
      <c r="H80" s="22" t="n">
        <f aca="false">SUM(H52:H76)-H77</f>
        <v>0</v>
      </c>
      <c r="I80" s="22" t="n">
        <f aca="false">SUM(I52:I76)-I77</f>
        <v>0</v>
      </c>
      <c r="J80" s="22" t="n">
        <f aca="false">SUM(J52:J76)-J77</f>
        <v>0</v>
      </c>
      <c r="K80" s="22" t="n">
        <f aca="false">SUM(K52:K76)-K77</f>
        <v>0</v>
      </c>
      <c r="L80" s="22" t="n">
        <f aca="false">SUM(L52:L76)-L77</f>
        <v>0</v>
      </c>
      <c r="M80" s="22" t="n">
        <f aca="false">SUM(M52:M76)-M77</f>
        <v>0</v>
      </c>
    </row>
    <row r="81" customFormat="false" ht="12.75" hidden="false" customHeight="false" outlineLevel="0" collapsed="false">
      <c r="A81" s="6" t="s">
        <v>86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customFormat="false" ht="15.75" hidden="false" customHeight="true" outlineLevel="0" collapsed="false">
      <c r="A82" s="6" t="s">
        <v>87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customFormat="false" ht="9" hidden="false" customHeight="true" outlineLevel="0" collapsed="false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</row>
    <row r="84" customFormat="false" ht="12.75" hidden="false" customHeight="true" outlineLevel="0" collapsed="false">
      <c r="A84" s="7" t="s">
        <v>8</v>
      </c>
      <c r="B84" s="8" t="s">
        <v>9</v>
      </c>
      <c r="C84" s="8"/>
      <c r="D84" s="8"/>
      <c r="E84" s="8"/>
      <c r="F84" s="8"/>
      <c r="G84" s="8"/>
      <c r="H84" s="8"/>
      <c r="I84" s="8"/>
      <c r="J84" s="7" t="s">
        <v>10</v>
      </c>
      <c r="K84" s="7" t="s">
        <v>11</v>
      </c>
      <c r="L84" s="7" t="s">
        <v>12</v>
      </c>
      <c r="M84" s="7" t="s">
        <v>13</v>
      </c>
    </row>
    <row r="85" customFormat="false" ht="36.75" hidden="false" customHeight="false" outlineLevel="0" collapsed="false">
      <c r="A85" s="7"/>
      <c r="B85" s="9" t="s">
        <v>88</v>
      </c>
      <c r="C85" s="9" t="s">
        <v>89</v>
      </c>
      <c r="D85" s="9" t="s">
        <v>90</v>
      </c>
      <c r="E85" s="9" t="s">
        <v>91</v>
      </c>
      <c r="F85" s="9" t="s">
        <v>92</v>
      </c>
      <c r="G85" s="9" t="s">
        <v>93</v>
      </c>
      <c r="H85" s="9" t="s">
        <v>94</v>
      </c>
      <c r="I85" s="7" t="s">
        <v>21</v>
      </c>
      <c r="J85" s="7"/>
      <c r="K85" s="7"/>
      <c r="L85" s="7"/>
      <c r="M85" s="7"/>
    </row>
    <row r="86" customFormat="false" ht="12" hidden="false" customHeight="false" outlineLevel="0" collapsed="false">
      <c r="A86" s="10" t="s">
        <v>61</v>
      </c>
      <c r="B86" s="11" t="n">
        <v>28403</v>
      </c>
      <c r="C86" s="11" t="n">
        <v>68</v>
      </c>
      <c r="D86" s="11" t="n">
        <v>2129.06454545455</v>
      </c>
      <c r="E86" s="11" t="n">
        <v>1442.12659090909</v>
      </c>
      <c r="F86" s="11" t="n">
        <v>954.5</v>
      </c>
      <c r="G86" s="11" t="n">
        <v>2030</v>
      </c>
      <c r="H86" s="11" t="n">
        <v>311</v>
      </c>
      <c r="I86" s="11" t="n">
        <v>2132.63</v>
      </c>
      <c r="J86" s="12" t="n">
        <v>0.119144356940126</v>
      </c>
      <c r="K86" s="11" t="n">
        <v>1287906</v>
      </c>
      <c r="L86" s="11" t="n">
        <v>38365212</v>
      </c>
      <c r="M86" s="11" t="n">
        <v>39653118</v>
      </c>
    </row>
    <row r="87" customFormat="false" ht="12" hidden="false" customHeight="false" outlineLevel="0" collapsed="false">
      <c r="A87" s="13" t="s">
        <v>62</v>
      </c>
      <c r="B87" s="14" t="n">
        <v>24599</v>
      </c>
      <c r="C87" s="14" t="n">
        <v>78</v>
      </c>
      <c r="D87" s="14" t="n">
        <v>2076.39090909091</v>
      </c>
      <c r="E87" s="14" t="n">
        <v>1401.62363636364</v>
      </c>
      <c r="F87" s="14" t="n">
        <v>778.5</v>
      </c>
      <c r="G87" s="14" t="n">
        <v>1790</v>
      </c>
      <c r="H87" s="14" t="n">
        <v>184</v>
      </c>
      <c r="I87" s="14" t="n">
        <v>1850.72</v>
      </c>
      <c r="J87" s="15" t="n">
        <v>0.0890069249074309</v>
      </c>
      <c r="K87" s="14" t="n">
        <v>962132</v>
      </c>
      <c r="L87" s="14" t="n">
        <v>24652493</v>
      </c>
      <c r="M87" s="14" t="n">
        <v>25614625</v>
      </c>
    </row>
    <row r="88" customFormat="false" ht="12" hidden="false" customHeight="false" outlineLevel="0" collapsed="false">
      <c r="A88" s="13" t="s">
        <v>63</v>
      </c>
      <c r="B88" s="14" t="n">
        <v>24293</v>
      </c>
      <c r="C88" s="14" t="n">
        <v>92</v>
      </c>
      <c r="D88" s="14" t="n">
        <v>1395.3725</v>
      </c>
      <c r="E88" s="14" t="n">
        <v>1066.67363636364</v>
      </c>
      <c r="F88" s="14" t="n">
        <v>408</v>
      </c>
      <c r="G88" s="14" t="n">
        <v>886</v>
      </c>
      <c r="H88" s="14" t="n">
        <v>83</v>
      </c>
      <c r="I88" s="14" t="n">
        <v>913.39</v>
      </c>
      <c r="J88" s="15" t="n">
        <v>0.0628006449633172</v>
      </c>
      <c r="K88" s="14" t="n">
        <v>678852</v>
      </c>
      <c r="L88" s="14" t="n">
        <v>15024380</v>
      </c>
      <c r="M88" s="14" t="n">
        <v>15703232</v>
      </c>
    </row>
    <row r="89" customFormat="false" ht="12" hidden="false" customHeight="false" outlineLevel="0" collapsed="false">
      <c r="A89" s="13" t="s">
        <v>64</v>
      </c>
      <c r="B89" s="14" t="n">
        <v>13502</v>
      </c>
      <c r="C89" s="14" t="n">
        <v>50</v>
      </c>
      <c r="D89" s="14" t="n">
        <v>640.391590909091</v>
      </c>
      <c r="E89" s="14" t="n">
        <v>484.172045454546</v>
      </c>
      <c r="F89" s="14" t="n">
        <v>207</v>
      </c>
      <c r="G89" s="14" t="n">
        <v>430</v>
      </c>
      <c r="H89" s="14" t="n">
        <v>50</v>
      </c>
      <c r="I89" s="14" t="n">
        <v>446.5</v>
      </c>
      <c r="J89" s="15" t="n">
        <v>0.0765878907393621</v>
      </c>
      <c r="K89" s="14" t="n">
        <v>827887</v>
      </c>
      <c r="L89" s="14" t="n">
        <v>11953251</v>
      </c>
      <c r="M89" s="14" t="n">
        <v>12781138</v>
      </c>
    </row>
    <row r="90" customFormat="false" ht="12" hidden="false" customHeight="false" outlineLevel="0" collapsed="false">
      <c r="A90" s="13" t="s">
        <v>65</v>
      </c>
      <c r="B90" s="14" t="n">
        <v>14917</v>
      </c>
      <c r="C90" s="14" t="n">
        <v>63</v>
      </c>
      <c r="D90" s="14" t="n">
        <v>611.120227272727</v>
      </c>
      <c r="E90" s="14" t="n">
        <v>370.942272727273</v>
      </c>
      <c r="F90" s="14" t="n">
        <v>151</v>
      </c>
      <c r="G90" s="14" t="n">
        <v>427</v>
      </c>
      <c r="H90" s="14" t="n">
        <v>2</v>
      </c>
      <c r="I90" s="14" t="n">
        <v>427.66</v>
      </c>
      <c r="J90" s="15" t="n">
        <v>0.0618169026371794</v>
      </c>
      <c r="K90" s="14" t="n">
        <v>668218</v>
      </c>
      <c r="L90" s="14" t="n">
        <v>11519454</v>
      </c>
      <c r="M90" s="14" t="n">
        <v>12187672</v>
      </c>
    </row>
    <row r="91" customFormat="false" ht="12" hidden="false" customHeight="false" outlineLevel="0" collapsed="false">
      <c r="A91" s="13" t="s">
        <v>66</v>
      </c>
      <c r="B91" s="14" t="n">
        <v>18532</v>
      </c>
      <c r="C91" s="14" t="n">
        <v>66</v>
      </c>
      <c r="D91" s="14" t="n">
        <v>998.484772727273</v>
      </c>
      <c r="E91" s="14" t="n">
        <v>663.723181818182</v>
      </c>
      <c r="F91" s="14" t="n">
        <v>230</v>
      </c>
      <c r="G91" s="14" t="n">
        <v>437</v>
      </c>
      <c r="H91" s="14" t="n">
        <v>49</v>
      </c>
      <c r="I91" s="14" t="n">
        <v>453.17</v>
      </c>
      <c r="J91" s="15" t="n">
        <v>0.0331858591792028</v>
      </c>
      <c r="K91" s="14" t="n">
        <v>358727</v>
      </c>
      <c r="L91" s="14" t="n">
        <v>12125842</v>
      </c>
      <c r="M91" s="14" t="n">
        <v>12484569</v>
      </c>
    </row>
    <row r="92" customFormat="false" ht="12" hidden="false" customHeight="false" outlineLevel="0" collapsed="false">
      <c r="A92" s="13" t="s">
        <v>67</v>
      </c>
      <c r="B92" s="14" t="n">
        <v>11204</v>
      </c>
      <c r="C92" s="14" t="n">
        <v>60</v>
      </c>
      <c r="D92" s="14" t="n">
        <v>934.659318181818</v>
      </c>
      <c r="E92" s="14" t="n">
        <v>569.430227272727</v>
      </c>
      <c r="F92" s="14" t="n">
        <v>184</v>
      </c>
      <c r="G92" s="14" t="n">
        <v>469</v>
      </c>
      <c r="H92" s="14" t="n">
        <v>29</v>
      </c>
      <c r="I92" s="14" t="n">
        <v>478.57</v>
      </c>
      <c r="J92" s="15" t="n">
        <v>0.0243160384755121</v>
      </c>
      <c r="K92" s="14" t="n">
        <v>262847</v>
      </c>
      <c r="L92" s="14" t="n">
        <v>9273317</v>
      </c>
      <c r="M92" s="14" t="n">
        <v>9536164</v>
      </c>
    </row>
    <row r="93" customFormat="false" ht="12" hidden="false" customHeight="false" outlineLevel="0" collapsed="false">
      <c r="A93" s="13" t="s">
        <v>68</v>
      </c>
      <c r="B93" s="14" t="n">
        <v>9889</v>
      </c>
      <c r="C93" s="14" t="n">
        <v>49</v>
      </c>
      <c r="D93" s="14" t="n">
        <v>550.667954545455</v>
      </c>
      <c r="E93" s="14" t="n">
        <v>346.824090909091</v>
      </c>
      <c r="F93" s="14" t="n">
        <v>66</v>
      </c>
      <c r="G93" s="14" t="n">
        <v>286</v>
      </c>
      <c r="H93" s="14" t="n">
        <v>35</v>
      </c>
      <c r="I93" s="14" t="n">
        <v>297.55</v>
      </c>
      <c r="J93" s="15" t="n">
        <v>0.0256079405957613</v>
      </c>
      <c r="K93" s="14" t="n">
        <v>276812</v>
      </c>
      <c r="L93" s="14" t="n">
        <v>9153031</v>
      </c>
      <c r="M93" s="14" t="n">
        <v>9429843</v>
      </c>
    </row>
    <row r="94" customFormat="false" ht="12" hidden="false" customHeight="false" outlineLevel="0" collapsed="false">
      <c r="A94" s="13" t="s">
        <v>69</v>
      </c>
      <c r="B94" s="14" t="n">
        <v>14362</v>
      </c>
      <c r="C94" s="14" t="n">
        <v>60</v>
      </c>
      <c r="D94" s="14" t="n">
        <v>873.374090909091</v>
      </c>
      <c r="E94" s="14" t="n">
        <v>488.888863636364</v>
      </c>
      <c r="F94" s="14" t="n">
        <v>116</v>
      </c>
      <c r="G94" s="14" t="n">
        <v>337</v>
      </c>
      <c r="H94" s="14" t="n">
        <v>45</v>
      </c>
      <c r="I94" s="14" t="n">
        <v>351.85</v>
      </c>
      <c r="J94" s="15" t="n">
        <v>0.0155454600215982</v>
      </c>
      <c r="K94" s="14" t="n">
        <v>168041</v>
      </c>
      <c r="L94" s="14" t="n">
        <v>3965129</v>
      </c>
      <c r="M94" s="14" t="n">
        <v>4133170</v>
      </c>
    </row>
    <row r="95" customFormat="false" ht="12" hidden="false" customHeight="false" outlineLevel="0" collapsed="false">
      <c r="A95" s="13" t="s">
        <v>70</v>
      </c>
      <c r="B95" s="14" t="n">
        <v>6206</v>
      </c>
      <c r="C95" s="14" t="n">
        <v>58</v>
      </c>
      <c r="D95" s="14" t="n">
        <v>390.69</v>
      </c>
      <c r="E95" s="14" t="n">
        <v>235.713636363636</v>
      </c>
      <c r="F95" s="14" t="n">
        <v>47</v>
      </c>
      <c r="G95" s="14" t="n">
        <v>146</v>
      </c>
      <c r="H95" s="14" t="n">
        <v>5</v>
      </c>
      <c r="I95" s="14" t="n">
        <v>147.65</v>
      </c>
      <c r="J95" s="15" t="n">
        <v>0.0147746348821813</v>
      </c>
      <c r="K95" s="14" t="n">
        <v>159708</v>
      </c>
      <c r="L95" s="14" t="n">
        <v>3796409</v>
      </c>
      <c r="M95" s="14" t="n">
        <v>3956117</v>
      </c>
    </row>
    <row r="96" customFormat="false" ht="12" hidden="false" customHeight="false" outlineLevel="0" collapsed="false">
      <c r="A96" s="13" t="s">
        <v>71</v>
      </c>
      <c r="B96" s="14" t="n">
        <v>6880</v>
      </c>
      <c r="C96" s="14" t="n">
        <v>41</v>
      </c>
      <c r="D96" s="14" t="n">
        <v>337.745909090909</v>
      </c>
      <c r="E96" s="14" t="n">
        <v>165.698409090909</v>
      </c>
      <c r="F96" s="14" t="n">
        <v>22</v>
      </c>
      <c r="G96" s="14" t="n">
        <v>101</v>
      </c>
      <c r="H96" s="14" t="n">
        <v>6</v>
      </c>
      <c r="I96" s="14" t="n">
        <v>102.98</v>
      </c>
      <c r="J96" s="15" t="n">
        <v>0.0142734092375885</v>
      </c>
      <c r="K96" s="14" t="n">
        <v>154290</v>
      </c>
      <c r="L96" s="14" t="n">
        <v>4232084</v>
      </c>
      <c r="M96" s="14" t="n">
        <v>4386374</v>
      </c>
    </row>
    <row r="97" customFormat="false" ht="12" hidden="false" customHeight="false" outlineLevel="0" collapsed="false">
      <c r="A97" s="13" t="s">
        <v>72</v>
      </c>
      <c r="B97" s="14" t="n">
        <v>11155</v>
      </c>
      <c r="C97" s="14" t="n">
        <v>44</v>
      </c>
      <c r="D97" s="14" t="n">
        <v>494.530227272727</v>
      </c>
      <c r="E97" s="14" t="n">
        <v>413.317045454545</v>
      </c>
      <c r="F97" s="14" t="n">
        <v>77</v>
      </c>
      <c r="G97" s="14" t="n">
        <v>156</v>
      </c>
      <c r="H97" s="14" t="n">
        <v>20</v>
      </c>
      <c r="I97" s="14" t="n">
        <v>162.6</v>
      </c>
      <c r="J97" s="15" t="n">
        <v>0.0527624368280378</v>
      </c>
      <c r="K97" s="14" t="n">
        <v>570342</v>
      </c>
      <c r="L97" s="14" t="n">
        <v>5407852</v>
      </c>
      <c r="M97" s="14" t="n">
        <v>5978194</v>
      </c>
    </row>
    <row r="98" customFormat="false" ht="12" hidden="false" customHeight="false" outlineLevel="0" collapsed="false">
      <c r="A98" s="13" t="s">
        <v>73</v>
      </c>
      <c r="B98" s="14" t="n">
        <v>8998</v>
      </c>
      <c r="C98" s="14" t="n">
        <v>50</v>
      </c>
      <c r="D98" s="14" t="n">
        <v>370.591136363636</v>
      </c>
      <c r="E98" s="14" t="n">
        <v>271.260227272727</v>
      </c>
      <c r="F98" s="14" t="n">
        <v>145</v>
      </c>
      <c r="G98" s="14" t="n">
        <v>390</v>
      </c>
      <c r="H98" s="14" t="n">
        <v>50</v>
      </c>
      <c r="I98" s="14" t="n">
        <v>406.5</v>
      </c>
      <c r="J98" s="15" t="n">
        <v>0.140679798877665</v>
      </c>
      <c r="K98" s="14" t="n">
        <v>1520696</v>
      </c>
      <c r="L98" s="14" t="n">
        <v>8559917</v>
      </c>
      <c r="M98" s="14" t="n">
        <v>10080613</v>
      </c>
    </row>
    <row r="99" customFormat="false" ht="12" hidden="false" customHeight="false" outlineLevel="0" collapsed="false">
      <c r="A99" s="13" t="s">
        <v>74</v>
      </c>
      <c r="B99" s="14" t="n">
        <v>2737</v>
      </c>
      <c r="C99" s="14" t="n">
        <v>27</v>
      </c>
      <c r="D99" s="14" t="n">
        <v>262.665681818182</v>
      </c>
      <c r="E99" s="14" t="n">
        <v>114.018409090909</v>
      </c>
      <c r="F99" s="14" t="n">
        <v>18</v>
      </c>
      <c r="G99" s="14" t="n">
        <v>73</v>
      </c>
      <c r="H99" s="14" t="n">
        <v>15</v>
      </c>
      <c r="I99" s="14" t="n">
        <v>77.95</v>
      </c>
      <c r="J99" s="15" t="n">
        <v>0.00583094595209577</v>
      </c>
      <c r="K99" s="14" t="n">
        <v>63030</v>
      </c>
      <c r="L99" s="14" t="n">
        <v>1968547</v>
      </c>
      <c r="M99" s="14" t="n">
        <v>2031577</v>
      </c>
    </row>
    <row r="100" customFormat="false" ht="12" hidden="false" customHeight="false" outlineLevel="0" collapsed="false">
      <c r="A100" s="13" t="s">
        <v>75</v>
      </c>
      <c r="B100" s="14" t="n">
        <v>8848</v>
      </c>
      <c r="C100" s="14" t="n">
        <v>32</v>
      </c>
      <c r="D100" s="14" t="n">
        <v>426.389772727273</v>
      </c>
      <c r="E100" s="14" t="n">
        <v>394.798863636364</v>
      </c>
      <c r="F100" s="14" t="n">
        <v>126</v>
      </c>
      <c r="G100" s="14" t="n">
        <v>262</v>
      </c>
      <c r="H100" s="14" t="n">
        <v>48</v>
      </c>
      <c r="I100" s="14" t="n">
        <v>277.84</v>
      </c>
      <c r="J100" s="15" t="n">
        <v>0.0970166956016838</v>
      </c>
      <c r="K100" s="14" t="n">
        <v>1048714</v>
      </c>
      <c r="L100" s="14" t="n">
        <v>13744672</v>
      </c>
      <c r="M100" s="14" t="n">
        <v>14793386</v>
      </c>
    </row>
    <row r="101" customFormat="false" ht="12" hidden="false" customHeight="false" outlineLevel="0" collapsed="false">
      <c r="A101" s="13" t="s">
        <v>76</v>
      </c>
      <c r="B101" s="14" t="n">
        <v>3958</v>
      </c>
      <c r="C101" s="14" t="n">
        <v>30</v>
      </c>
      <c r="D101" s="14" t="n">
        <v>247.090909090909</v>
      </c>
      <c r="E101" s="14" t="n">
        <v>78.6590909090909</v>
      </c>
      <c r="F101" s="14" t="n">
        <v>3</v>
      </c>
      <c r="G101" s="14" t="n">
        <v>25</v>
      </c>
      <c r="H101" s="14" t="n">
        <v>1</v>
      </c>
      <c r="I101" s="14" t="n">
        <v>25.33</v>
      </c>
      <c r="J101" s="15" t="n">
        <v>0.00380582071485409</v>
      </c>
      <c r="K101" s="14" t="n">
        <v>41141</v>
      </c>
      <c r="L101" s="14" t="n">
        <v>1665627</v>
      </c>
      <c r="M101" s="14" t="n">
        <v>1706768</v>
      </c>
    </row>
    <row r="102" customFormat="false" ht="12" hidden="false" customHeight="false" outlineLevel="0" collapsed="false">
      <c r="A102" s="13" t="s">
        <v>77</v>
      </c>
      <c r="B102" s="14" t="n">
        <v>8611</v>
      </c>
      <c r="C102" s="14" t="n">
        <v>76</v>
      </c>
      <c r="D102" s="14" t="n">
        <v>358.795454545455</v>
      </c>
      <c r="E102" s="14" t="n">
        <v>294.568181818182</v>
      </c>
      <c r="F102" s="14" t="n">
        <v>32</v>
      </c>
      <c r="G102" s="14" t="n">
        <v>198</v>
      </c>
      <c r="H102" s="14" t="n">
        <v>47</v>
      </c>
      <c r="I102" s="14" t="n">
        <v>213.51</v>
      </c>
      <c r="J102" s="15" t="n">
        <v>0.0631853271827479</v>
      </c>
      <c r="K102" s="14" t="n">
        <v>683010</v>
      </c>
      <c r="L102" s="14" t="n">
        <v>8865018</v>
      </c>
      <c r="M102" s="14" t="n">
        <v>9548028</v>
      </c>
    </row>
    <row r="103" customFormat="false" ht="12" hidden="false" customHeight="false" outlineLevel="0" collapsed="false">
      <c r="A103" s="13" t="s">
        <v>78</v>
      </c>
      <c r="B103" s="14" t="n">
        <v>4097</v>
      </c>
      <c r="C103" s="14" t="n">
        <v>37</v>
      </c>
      <c r="D103" s="14" t="n">
        <v>364.879318181818</v>
      </c>
      <c r="E103" s="14" t="n">
        <v>188.754772727273</v>
      </c>
      <c r="F103" s="14" t="n">
        <v>20</v>
      </c>
      <c r="G103" s="14" t="n">
        <v>52</v>
      </c>
      <c r="H103" s="14" t="n">
        <v>26</v>
      </c>
      <c r="I103" s="14" t="n">
        <v>60.58</v>
      </c>
      <c r="J103" s="15" t="n">
        <v>0.0042565916843658</v>
      </c>
      <c r="K103" s="14" t="n">
        <v>46012</v>
      </c>
      <c r="L103" s="14" t="n">
        <v>2468772</v>
      </c>
      <c r="M103" s="14" t="n">
        <v>2514784</v>
      </c>
    </row>
    <row r="104" customFormat="false" ht="12" hidden="false" customHeight="false" outlineLevel="0" collapsed="false">
      <c r="A104" s="13" t="s">
        <v>79</v>
      </c>
      <c r="B104" s="14" t="n">
        <v>4525</v>
      </c>
      <c r="C104" s="14" t="n">
        <v>25</v>
      </c>
      <c r="D104" s="14" t="n">
        <v>318.5775</v>
      </c>
      <c r="E104" s="14" t="n">
        <v>194.603409090909</v>
      </c>
      <c r="F104" s="14" t="n">
        <v>7</v>
      </c>
      <c r="G104" s="14" t="n">
        <v>39</v>
      </c>
      <c r="H104" s="14" t="n">
        <v>6</v>
      </c>
      <c r="I104" s="14" t="n">
        <v>40.98</v>
      </c>
      <c r="J104" s="15" t="n">
        <v>0.00691857749415892</v>
      </c>
      <c r="K104" s="14" t="n">
        <v>74787</v>
      </c>
      <c r="L104" s="14" t="n">
        <v>4330659</v>
      </c>
      <c r="M104" s="14" t="n">
        <v>4405446</v>
      </c>
    </row>
    <row r="105" customFormat="false" ht="12" hidden="false" customHeight="false" outlineLevel="0" collapsed="false">
      <c r="A105" s="13" t="s">
        <v>80</v>
      </c>
      <c r="B105" s="14" t="n">
        <v>6688</v>
      </c>
      <c r="C105" s="14" t="n">
        <v>45</v>
      </c>
      <c r="D105" s="14" t="n">
        <v>384.155</v>
      </c>
      <c r="E105" s="14" t="n">
        <v>287.383409090909</v>
      </c>
      <c r="F105" s="14" t="n">
        <v>15</v>
      </c>
      <c r="G105" s="14" t="n">
        <v>50</v>
      </c>
      <c r="H105" s="14" t="n">
        <v>17</v>
      </c>
      <c r="I105" s="14" t="n">
        <v>55.61</v>
      </c>
      <c r="J105" s="15" t="n">
        <v>0.0213037882124265</v>
      </c>
      <c r="K105" s="14" t="n">
        <v>230286</v>
      </c>
      <c r="L105" s="14" t="n">
        <v>2600267</v>
      </c>
      <c r="M105" s="14" t="n">
        <v>2830553</v>
      </c>
    </row>
    <row r="106" customFormat="false" ht="12" hidden="false" customHeight="false" outlineLevel="0" collapsed="false">
      <c r="A106" s="13" t="s">
        <v>81</v>
      </c>
      <c r="B106" s="14" t="n">
        <v>6649</v>
      </c>
      <c r="C106" s="14" t="n">
        <v>36</v>
      </c>
      <c r="D106" s="14" t="n">
        <v>295.811363636364</v>
      </c>
      <c r="E106" s="14" t="n">
        <v>173.150681818182</v>
      </c>
      <c r="F106" s="14" t="n">
        <v>3</v>
      </c>
      <c r="G106" s="14" t="n">
        <v>15</v>
      </c>
      <c r="H106" s="14" t="n">
        <v>0</v>
      </c>
      <c r="I106" s="14" t="n">
        <v>15</v>
      </c>
      <c r="J106" s="15" t="n">
        <v>0.0173418248894451</v>
      </c>
      <c r="K106" s="14" t="n">
        <v>187459</v>
      </c>
      <c r="L106" s="14" t="n">
        <v>3912040</v>
      </c>
      <c r="M106" s="14" t="n">
        <v>4099499</v>
      </c>
    </row>
    <row r="107" customFormat="false" ht="12" hidden="false" customHeight="false" outlineLevel="0" collapsed="false">
      <c r="A107" s="13" t="s">
        <v>82</v>
      </c>
      <c r="B107" s="14" t="n">
        <v>3171</v>
      </c>
      <c r="C107" s="14" t="n">
        <v>28</v>
      </c>
      <c r="D107" s="14" t="n">
        <v>363.6175</v>
      </c>
      <c r="E107" s="14" t="n">
        <v>206.119318181818</v>
      </c>
      <c r="F107" s="14" t="n">
        <v>32</v>
      </c>
      <c r="G107" s="14" t="n">
        <v>61</v>
      </c>
      <c r="H107" s="14" t="n">
        <v>17</v>
      </c>
      <c r="I107" s="14" t="n">
        <v>66.61</v>
      </c>
      <c r="J107" s="15" t="n">
        <v>0.00624285914112895</v>
      </c>
      <c r="K107" s="14" t="n">
        <v>67483</v>
      </c>
      <c r="L107" s="14" t="n">
        <v>2643997</v>
      </c>
      <c r="M107" s="14" t="n">
        <v>2711480</v>
      </c>
    </row>
    <row r="108" customFormat="false" ht="12" hidden="false" customHeight="false" outlineLevel="0" collapsed="false">
      <c r="A108" s="13" t="s">
        <v>83</v>
      </c>
      <c r="B108" s="14" t="n">
        <v>6622</v>
      </c>
      <c r="C108" s="14" t="n">
        <v>26</v>
      </c>
      <c r="D108" s="14" t="n">
        <v>378.357954545455</v>
      </c>
      <c r="E108" s="14" t="n">
        <v>258.4925</v>
      </c>
      <c r="F108" s="14" t="n">
        <v>19</v>
      </c>
      <c r="G108" s="14" t="n">
        <v>47</v>
      </c>
      <c r="H108" s="14" t="n">
        <v>11</v>
      </c>
      <c r="I108" s="14" t="n">
        <v>50.63</v>
      </c>
      <c r="J108" s="15" t="n">
        <v>0.0150092060276556</v>
      </c>
      <c r="K108" s="14" t="n">
        <v>162244</v>
      </c>
      <c r="L108" s="14" t="n">
        <v>2153494</v>
      </c>
      <c r="M108" s="14" t="n">
        <v>2315738</v>
      </c>
    </row>
    <row r="109" customFormat="false" ht="12" hidden="false" customHeight="false" outlineLevel="0" collapsed="false">
      <c r="A109" s="13" t="s">
        <v>84</v>
      </c>
      <c r="B109" s="14" t="n">
        <v>8100</v>
      </c>
      <c r="C109" s="14" t="n">
        <v>52</v>
      </c>
      <c r="D109" s="14" t="n">
        <v>427.685</v>
      </c>
      <c r="E109" s="14" t="n">
        <v>276.100681818182</v>
      </c>
      <c r="F109" s="14" t="n">
        <v>43</v>
      </c>
      <c r="G109" s="14" t="n">
        <v>107</v>
      </c>
      <c r="H109" s="14" t="n">
        <v>9</v>
      </c>
      <c r="I109" s="14" t="n">
        <v>109.97</v>
      </c>
      <c r="J109" s="15" t="n">
        <v>0.0167276249288388</v>
      </c>
      <c r="K109" s="14" t="n">
        <v>180819</v>
      </c>
      <c r="L109" s="14" t="n">
        <v>1567204</v>
      </c>
      <c r="M109" s="14" t="n">
        <v>1748023</v>
      </c>
    </row>
    <row r="110" customFormat="false" ht="12.75" hidden="false" customHeight="false" outlineLevel="0" collapsed="false">
      <c r="A110" s="16" t="s">
        <v>85</v>
      </c>
      <c r="B110" s="17" t="n">
        <v>8323</v>
      </c>
      <c r="C110" s="17" t="n">
        <v>32</v>
      </c>
      <c r="D110" s="17" t="n">
        <v>437.795681818182</v>
      </c>
      <c r="E110" s="17" t="n">
        <v>256.476590909091</v>
      </c>
      <c r="F110" s="17" t="n">
        <v>24</v>
      </c>
      <c r="G110" s="17" t="n">
        <v>73</v>
      </c>
      <c r="H110" s="17" t="n">
        <v>10</v>
      </c>
      <c r="I110" s="17" t="n">
        <v>76.3</v>
      </c>
      <c r="J110" s="18" t="n">
        <v>0.0118584398856352</v>
      </c>
      <c r="K110" s="17" t="n">
        <v>128185</v>
      </c>
      <c r="L110" s="17" t="n">
        <v>1434267</v>
      </c>
      <c r="M110" s="17" t="n">
        <v>1562452</v>
      </c>
    </row>
    <row r="111" customFormat="false" ht="12.75" hidden="false" customHeight="false" outlineLevel="0" collapsed="false">
      <c r="A111" s="19" t="s">
        <v>49</v>
      </c>
      <c r="B111" s="20" t="n">
        <v>265269</v>
      </c>
      <c r="C111" s="20" t="n">
        <v>1225</v>
      </c>
      <c r="D111" s="20" t="n">
        <v>16068.9043181818</v>
      </c>
      <c r="E111" s="20" t="n">
        <v>10643.5197727273</v>
      </c>
      <c r="F111" s="20" t="n">
        <v>3728</v>
      </c>
      <c r="G111" s="20" t="n">
        <v>8887</v>
      </c>
      <c r="H111" s="20" t="n">
        <v>1076</v>
      </c>
      <c r="I111" s="20" t="n">
        <v>9242.08</v>
      </c>
      <c r="J111" s="21" t="n">
        <v>1</v>
      </c>
      <c r="K111" s="20" t="n">
        <v>10809628</v>
      </c>
      <c r="L111" s="20" t="n">
        <v>205382935</v>
      </c>
      <c r="M111" s="20" t="n">
        <v>216192563</v>
      </c>
    </row>
    <row r="112" s="28" customFormat="true" ht="11.25" hidden="false" customHeight="false" outlineLevel="0" collapsed="false">
      <c r="A112" s="23" t="s">
        <v>50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</row>
    <row r="113" s="28" customFormat="true" ht="11.25" hidden="false" customHeight="false" outlineLevel="0" collapsed="false">
      <c r="A113" s="23" t="s">
        <v>51</v>
      </c>
      <c r="B113" s="25"/>
      <c r="C113" s="25"/>
      <c r="D113" s="25"/>
      <c r="E113" s="25"/>
      <c r="F113" s="25"/>
      <c r="G113" s="25"/>
      <c r="H113" s="25"/>
      <c r="I113" s="25"/>
      <c r="J113" s="26"/>
      <c r="K113" s="25"/>
      <c r="L113" s="25"/>
      <c r="M113" s="25"/>
    </row>
    <row r="114" customFormat="false" ht="12" hidden="false" customHeight="false" outlineLevel="0" collapsed="false">
      <c r="A114" s="27"/>
      <c r="B114" s="22" t="n">
        <f aca="false">SUM(B86:B110)-B111</f>
        <v>0</v>
      </c>
      <c r="C114" s="22" t="n">
        <f aca="false">SUM(C86:C110)-C111</f>
        <v>0</v>
      </c>
      <c r="D114" s="22" t="n">
        <f aca="false">SUM(D86:D110)-D111</f>
        <v>0</v>
      </c>
      <c r="E114" s="22" t="n">
        <f aca="false">SUM(E86:E110)-E111</f>
        <v>0</v>
      </c>
      <c r="F114" s="22" t="n">
        <f aca="false">SUM(F86:F110)-F111</f>
        <v>0</v>
      </c>
      <c r="G114" s="22" t="n">
        <f aca="false">SUM(G86:G110)-G111</f>
        <v>0</v>
      </c>
      <c r="H114" s="22" t="n">
        <f aca="false">SUM(H86:H110)-H111</f>
        <v>0</v>
      </c>
      <c r="I114" s="22" t="n">
        <f aca="false">SUM(I86:I110)-I111</f>
        <v>0</v>
      </c>
      <c r="J114" s="22" t="n">
        <f aca="false">SUM(J86:J110)-J111</f>
        <v>0</v>
      </c>
      <c r="K114" s="22" t="n">
        <f aca="false">SUM(K86:K110)-K111</f>
        <v>0</v>
      </c>
      <c r="L114" s="22" t="n">
        <f aca="false">SUM(L86:L110)-L111</f>
        <v>0</v>
      </c>
      <c r="M114" s="22" t="n">
        <f aca="false">SUM(M86:M110)-M111</f>
        <v>0</v>
      </c>
    </row>
    <row r="115" customFormat="false" ht="12.75" hidden="false" customHeight="false" outlineLevel="0" collapsed="false">
      <c r="A115" s="6" t="s">
        <v>95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customFormat="false" ht="12.75" hidden="false" customHeight="true" outlineLevel="0" collapsed="false">
      <c r="A116" s="6" t="s">
        <v>96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customFormat="false" ht="9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</row>
    <row r="118" customFormat="false" ht="12.75" hidden="false" customHeight="true" outlineLevel="0" collapsed="false">
      <c r="A118" s="7" t="s">
        <v>8</v>
      </c>
      <c r="B118" s="8" t="s">
        <v>9</v>
      </c>
      <c r="C118" s="8"/>
      <c r="D118" s="8"/>
      <c r="E118" s="8"/>
      <c r="F118" s="8"/>
      <c r="G118" s="8"/>
      <c r="H118" s="8"/>
      <c r="I118" s="8"/>
      <c r="J118" s="7" t="s">
        <v>10</v>
      </c>
      <c r="K118" s="7" t="s">
        <v>11</v>
      </c>
      <c r="L118" s="7" t="s">
        <v>12</v>
      </c>
      <c r="M118" s="7" t="s">
        <v>13</v>
      </c>
    </row>
    <row r="119" customFormat="false" ht="36.75" hidden="false" customHeight="false" outlineLevel="0" collapsed="false">
      <c r="A119" s="7"/>
      <c r="B119" s="9" t="s">
        <v>97</v>
      </c>
      <c r="C119" s="9" t="s">
        <v>98</v>
      </c>
      <c r="D119" s="9" t="s">
        <v>99</v>
      </c>
      <c r="E119" s="9" t="s">
        <v>100</v>
      </c>
      <c r="F119" s="9" t="s">
        <v>101</v>
      </c>
      <c r="G119" s="9" t="s">
        <v>102</v>
      </c>
      <c r="H119" s="9" t="s">
        <v>103</v>
      </c>
      <c r="I119" s="7" t="s">
        <v>21</v>
      </c>
      <c r="J119" s="7"/>
      <c r="K119" s="7"/>
      <c r="L119" s="7"/>
      <c r="M119" s="7"/>
    </row>
    <row r="120" customFormat="false" ht="12" hidden="false" customHeight="false" outlineLevel="0" collapsed="false">
      <c r="A120" s="10" t="s">
        <v>61</v>
      </c>
      <c r="B120" s="11" t="n">
        <v>27618</v>
      </c>
      <c r="C120" s="11" t="n">
        <v>69</v>
      </c>
      <c r="D120" s="11" t="n">
        <v>2057.64318181818</v>
      </c>
      <c r="E120" s="11" t="n">
        <v>1376.31045454545</v>
      </c>
      <c r="F120" s="11" t="n">
        <v>937</v>
      </c>
      <c r="G120" s="11" t="n">
        <v>1878</v>
      </c>
      <c r="H120" s="11" t="n">
        <v>226</v>
      </c>
      <c r="I120" s="11" t="n">
        <v>1952.58</v>
      </c>
      <c r="J120" s="12" t="n">
        <v>0.129260026110301</v>
      </c>
      <c r="K120" s="11" t="n">
        <v>1346101</v>
      </c>
      <c r="L120" s="11" t="n">
        <v>37559904</v>
      </c>
      <c r="M120" s="11" t="n">
        <f aca="false">+K120+L120</f>
        <v>38906005</v>
      </c>
    </row>
    <row r="121" customFormat="false" ht="12" hidden="false" customHeight="false" outlineLevel="0" collapsed="false">
      <c r="A121" s="13" t="s">
        <v>62</v>
      </c>
      <c r="B121" s="14" t="n">
        <v>23273</v>
      </c>
      <c r="C121" s="14" t="n">
        <v>48</v>
      </c>
      <c r="D121" s="14" t="n">
        <v>2011.50272727273</v>
      </c>
      <c r="E121" s="14" t="n">
        <v>1364.53386363636</v>
      </c>
      <c r="F121" s="14" t="n">
        <v>734</v>
      </c>
      <c r="G121" s="14" t="n">
        <v>1693</v>
      </c>
      <c r="H121" s="14" t="n">
        <v>154</v>
      </c>
      <c r="I121" s="14" t="n">
        <v>1743.82</v>
      </c>
      <c r="J121" s="15" t="n">
        <v>0.100445497003693</v>
      </c>
      <c r="K121" s="14" t="n">
        <v>1046029</v>
      </c>
      <c r="L121" s="14" t="n">
        <v>23953964</v>
      </c>
      <c r="M121" s="14" t="n">
        <f aca="false">+K121+L121</f>
        <v>24999993</v>
      </c>
    </row>
    <row r="122" customFormat="false" ht="12" hidden="false" customHeight="false" outlineLevel="0" collapsed="false">
      <c r="A122" s="13" t="s">
        <v>63</v>
      </c>
      <c r="B122" s="14" t="n">
        <v>24450</v>
      </c>
      <c r="C122" s="14" t="n">
        <v>92</v>
      </c>
      <c r="D122" s="14" t="n">
        <v>1373.07886363636</v>
      </c>
      <c r="E122" s="14" t="n">
        <v>1028.72090909091</v>
      </c>
      <c r="F122" s="14" t="n">
        <v>408</v>
      </c>
      <c r="G122" s="14" t="n">
        <v>829</v>
      </c>
      <c r="H122" s="14" t="n">
        <v>50</v>
      </c>
      <c r="I122" s="14" t="n">
        <v>845.5</v>
      </c>
      <c r="J122" s="15" t="n">
        <v>0.0673128276710693</v>
      </c>
      <c r="K122" s="14" t="n">
        <v>700989</v>
      </c>
      <c r="L122" s="14" t="n">
        <v>14535174</v>
      </c>
      <c r="M122" s="14" t="n">
        <f aca="false">+K122+L122</f>
        <v>15236163</v>
      </c>
    </row>
    <row r="123" customFormat="false" ht="12" hidden="false" customHeight="false" outlineLevel="0" collapsed="false">
      <c r="A123" s="13" t="s">
        <v>64</v>
      </c>
      <c r="B123" s="14" t="n">
        <v>13417</v>
      </c>
      <c r="C123" s="14" t="n">
        <v>51</v>
      </c>
      <c r="D123" s="14" t="n">
        <v>603.412272727273</v>
      </c>
      <c r="E123" s="14" t="n">
        <v>458.718181818182</v>
      </c>
      <c r="F123" s="14" t="n">
        <v>184</v>
      </c>
      <c r="G123" s="14" t="n">
        <v>342</v>
      </c>
      <c r="H123" s="14" t="n">
        <v>49</v>
      </c>
      <c r="I123" s="14" t="n">
        <v>358.17</v>
      </c>
      <c r="J123" s="15" t="n">
        <v>0.0761166856006748</v>
      </c>
      <c r="K123" s="14" t="n">
        <v>792672</v>
      </c>
      <c r="L123" s="14" t="n">
        <v>11329071</v>
      </c>
      <c r="M123" s="14" t="n">
        <f aca="false">+K123+L123</f>
        <v>12121743</v>
      </c>
    </row>
    <row r="124" customFormat="false" ht="12" hidden="false" customHeight="false" outlineLevel="0" collapsed="false">
      <c r="A124" s="13" t="s">
        <v>65</v>
      </c>
      <c r="B124" s="14" t="n">
        <v>15303</v>
      </c>
      <c r="C124" s="14" t="n">
        <v>65</v>
      </c>
      <c r="D124" s="14" t="n">
        <v>635.724090909091</v>
      </c>
      <c r="E124" s="14" t="n">
        <v>359.082272727273</v>
      </c>
      <c r="F124" s="14" t="n">
        <v>143</v>
      </c>
      <c r="G124" s="14" t="n">
        <v>336</v>
      </c>
      <c r="H124" s="14" t="n">
        <v>4</v>
      </c>
      <c r="I124" s="14" t="n">
        <v>337.32</v>
      </c>
      <c r="J124" s="15" t="n">
        <v>0.0474529579601782</v>
      </c>
      <c r="K124" s="14" t="n">
        <v>494170</v>
      </c>
      <c r="L124" s="14" t="n">
        <v>11187661</v>
      </c>
      <c r="M124" s="14" t="n">
        <f aca="false">+K124+L124</f>
        <v>11681831</v>
      </c>
    </row>
    <row r="125" customFormat="false" ht="12" hidden="false" customHeight="false" outlineLevel="0" collapsed="false">
      <c r="A125" s="13" t="s">
        <v>66</v>
      </c>
      <c r="B125" s="14" t="n">
        <v>18215</v>
      </c>
      <c r="C125" s="14" t="n">
        <v>65</v>
      </c>
      <c r="D125" s="14" t="n">
        <v>980.007045454545</v>
      </c>
      <c r="E125" s="14" t="n">
        <v>625.271363636364</v>
      </c>
      <c r="F125" s="14" t="n">
        <v>206</v>
      </c>
      <c r="G125" s="14" t="n">
        <v>386</v>
      </c>
      <c r="H125" s="14" t="n">
        <v>41</v>
      </c>
      <c r="I125" s="14" t="n">
        <v>399.53</v>
      </c>
      <c r="J125" s="15" t="n">
        <v>0.0303396302474881</v>
      </c>
      <c r="K125" s="14" t="n">
        <v>315954</v>
      </c>
      <c r="L125" s="14" t="n">
        <v>11980813</v>
      </c>
      <c r="M125" s="14" t="n">
        <f aca="false">+K125+L125</f>
        <v>12296767</v>
      </c>
    </row>
    <row r="126" customFormat="false" ht="12" hidden="false" customHeight="false" outlineLevel="0" collapsed="false">
      <c r="A126" s="13" t="s">
        <v>67</v>
      </c>
      <c r="B126" s="14" t="n">
        <v>12165</v>
      </c>
      <c r="C126" s="14" t="n">
        <v>59</v>
      </c>
      <c r="D126" s="14" t="n">
        <v>896.880681818182</v>
      </c>
      <c r="E126" s="14" t="n">
        <v>522.280454545455</v>
      </c>
      <c r="F126" s="14" t="n">
        <v>184</v>
      </c>
      <c r="G126" s="14" t="n">
        <v>392</v>
      </c>
      <c r="H126" s="14" t="n">
        <v>40</v>
      </c>
      <c r="I126" s="14" t="n">
        <v>405.2</v>
      </c>
      <c r="J126" s="15" t="n">
        <v>0.0251454481165735</v>
      </c>
      <c r="K126" s="14" t="n">
        <v>261862</v>
      </c>
      <c r="L126" s="14" t="n">
        <v>9142171</v>
      </c>
      <c r="M126" s="14" t="n">
        <f aca="false">+K126+L126</f>
        <v>9404033</v>
      </c>
    </row>
    <row r="127" customFormat="false" ht="12" hidden="false" customHeight="false" outlineLevel="0" collapsed="false">
      <c r="A127" s="13" t="s">
        <v>68</v>
      </c>
      <c r="B127" s="14" t="n">
        <v>9557</v>
      </c>
      <c r="C127" s="14" t="n">
        <v>51</v>
      </c>
      <c r="D127" s="14" t="n">
        <v>558.524318181818</v>
      </c>
      <c r="E127" s="14" t="n">
        <v>340.024545454545</v>
      </c>
      <c r="F127" s="14" t="n">
        <v>58</v>
      </c>
      <c r="G127" s="14" t="n">
        <v>268</v>
      </c>
      <c r="H127" s="14" t="n">
        <v>28</v>
      </c>
      <c r="I127" s="14" t="n">
        <v>277.24</v>
      </c>
      <c r="J127" s="15" t="n">
        <v>0.0234788938795747</v>
      </c>
      <c r="K127" s="14" t="n">
        <v>244507</v>
      </c>
      <c r="L127" s="14" t="n">
        <v>9037545</v>
      </c>
      <c r="M127" s="14" t="n">
        <f aca="false">+K127+L127</f>
        <v>9282052</v>
      </c>
    </row>
    <row r="128" customFormat="false" ht="12" hidden="false" customHeight="false" outlineLevel="0" collapsed="false">
      <c r="A128" s="13" t="s">
        <v>69</v>
      </c>
      <c r="B128" s="14" t="n">
        <v>15060</v>
      </c>
      <c r="C128" s="14" t="n">
        <v>61</v>
      </c>
      <c r="D128" s="14" t="n">
        <v>871.540681818182</v>
      </c>
      <c r="E128" s="14" t="n">
        <v>484.164545454545</v>
      </c>
      <c r="F128" s="14" t="n">
        <v>114</v>
      </c>
      <c r="G128" s="14" t="n">
        <v>293</v>
      </c>
      <c r="H128" s="14" t="n">
        <v>32</v>
      </c>
      <c r="I128" s="14" t="n">
        <v>303.56</v>
      </c>
      <c r="J128" s="15" t="n">
        <v>0.0157503946900848</v>
      </c>
      <c r="K128" s="14" t="n">
        <v>164023</v>
      </c>
      <c r="L128" s="14" t="n">
        <v>3856998</v>
      </c>
      <c r="M128" s="14" t="n">
        <f aca="false">+K128+L128</f>
        <v>4021021</v>
      </c>
    </row>
    <row r="129" customFormat="false" ht="12" hidden="false" customHeight="false" outlineLevel="0" collapsed="false">
      <c r="A129" s="13" t="s">
        <v>70</v>
      </c>
      <c r="B129" s="14" t="n">
        <v>5955</v>
      </c>
      <c r="C129" s="14" t="n">
        <v>53</v>
      </c>
      <c r="D129" s="14" t="n">
        <v>382.730909090909</v>
      </c>
      <c r="E129" s="14" t="n">
        <v>229.057272727273</v>
      </c>
      <c r="F129" s="14" t="n">
        <v>42</v>
      </c>
      <c r="G129" s="14" t="n">
        <v>116</v>
      </c>
      <c r="H129" s="14" t="n">
        <v>5</v>
      </c>
      <c r="I129" s="14" t="n">
        <v>117.65</v>
      </c>
      <c r="J129" s="15" t="n">
        <v>0.0133672170127874</v>
      </c>
      <c r="K129" s="14" t="n">
        <v>139205</v>
      </c>
      <c r="L129" s="14" t="n">
        <v>3710718</v>
      </c>
      <c r="M129" s="14" t="n">
        <f aca="false">+K129+L129</f>
        <v>3849923</v>
      </c>
    </row>
    <row r="130" customFormat="false" ht="12" hidden="false" customHeight="false" outlineLevel="0" collapsed="false">
      <c r="A130" s="13" t="s">
        <v>71</v>
      </c>
      <c r="B130" s="14" t="n">
        <v>7054</v>
      </c>
      <c r="C130" s="14" t="n">
        <v>40</v>
      </c>
      <c r="D130" s="14" t="n">
        <v>325.824090909091</v>
      </c>
      <c r="E130" s="14" t="n">
        <v>165.454545454545</v>
      </c>
      <c r="F130" s="14" t="n">
        <v>27</v>
      </c>
      <c r="G130" s="14" t="n">
        <v>96</v>
      </c>
      <c r="H130" s="14" t="n">
        <v>19</v>
      </c>
      <c r="I130" s="14" t="n">
        <v>102.27</v>
      </c>
      <c r="J130" s="15" t="n">
        <v>0.0180562227087746</v>
      </c>
      <c r="K130" s="14" t="n">
        <v>188036</v>
      </c>
      <c r="L130" s="14" t="n">
        <v>4103703</v>
      </c>
      <c r="M130" s="14" t="n">
        <f aca="false">+K130+L130</f>
        <v>4291739</v>
      </c>
    </row>
    <row r="131" customFormat="false" ht="12" hidden="false" customHeight="false" outlineLevel="0" collapsed="false">
      <c r="A131" s="13" t="s">
        <v>72</v>
      </c>
      <c r="B131" s="14" t="n">
        <v>11114</v>
      </c>
      <c r="C131" s="14" t="n">
        <v>46</v>
      </c>
      <c r="D131" s="14" t="n">
        <v>474.556136363636</v>
      </c>
      <c r="E131" s="14" t="n">
        <v>383.178636363636</v>
      </c>
      <c r="F131" s="14" t="n">
        <v>57</v>
      </c>
      <c r="G131" s="14" t="n">
        <v>130</v>
      </c>
      <c r="H131" s="14" t="n">
        <v>18</v>
      </c>
      <c r="I131" s="14" t="n">
        <v>135.94</v>
      </c>
      <c r="J131" s="15" t="n">
        <v>0.0489183196733154</v>
      </c>
      <c r="K131" s="14" t="n">
        <v>509430</v>
      </c>
      <c r="L131" s="14" t="n">
        <v>4974651</v>
      </c>
      <c r="M131" s="14" t="n">
        <f aca="false">+K131+L131</f>
        <v>5484081</v>
      </c>
    </row>
    <row r="132" customFormat="false" ht="12" hidden="false" customHeight="false" outlineLevel="0" collapsed="false">
      <c r="A132" s="13" t="s">
        <v>73</v>
      </c>
      <c r="B132" s="14" t="n">
        <v>8867</v>
      </c>
      <c r="C132" s="14" t="n">
        <v>50</v>
      </c>
      <c r="D132" s="14" t="n">
        <v>345.488181818182</v>
      </c>
      <c r="E132" s="14" t="n">
        <v>244.833636363636</v>
      </c>
      <c r="F132" s="14" t="n">
        <v>113</v>
      </c>
      <c r="G132" s="14" t="n">
        <v>322</v>
      </c>
      <c r="H132" s="14" t="n">
        <v>47</v>
      </c>
      <c r="I132" s="14" t="n">
        <v>337.51</v>
      </c>
      <c r="J132" s="15" t="n">
        <v>0.129167913305213</v>
      </c>
      <c r="K132" s="14" t="n">
        <v>1345142</v>
      </c>
      <c r="L132" s="14" t="n">
        <v>7335435</v>
      </c>
      <c r="M132" s="14" t="n">
        <f aca="false">+K132+L132</f>
        <v>8680577</v>
      </c>
    </row>
    <row r="133" customFormat="false" ht="12" hidden="false" customHeight="false" outlineLevel="0" collapsed="false">
      <c r="A133" s="13" t="s">
        <v>74</v>
      </c>
      <c r="B133" s="14" t="n">
        <v>2714</v>
      </c>
      <c r="C133" s="14" t="n">
        <v>22</v>
      </c>
      <c r="D133" s="14" t="n">
        <v>237.204545454545</v>
      </c>
      <c r="E133" s="14" t="n">
        <v>107.181818181818</v>
      </c>
      <c r="F133" s="14" t="n">
        <v>13</v>
      </c>
      <c r="G133" s="14" t="n">
        <v>62</v>
      </c>
      <c r="H133" s="14" t="n">
        <v>3</v>
      </c>
      <c r="I133" s="14" t="n">
        <v>62.99</v>
      </c>
      <c r="J133" s="15" t="n">
        <v>0.0058159834284263</v>
      </c>
      <c r="K133" s="14" t="n">
        <v>60567</v>
      </c>
      <c r="L133" s="14" t="n">
        <v>1935728</v>
      </c>
      <c r="M133" s="14" t="n">
        <f aca="false">+K133+L133</f>
        <v>1996295</v>
      </c>
    </row>
    <row r="134" customFormat="false" ht="12" hidden="false" customHeight="false" outlineLevel="0" collapsed="false">
      <c r="A134" s="13" t="s">
        <v>75</v>
      </c>
      <c r="B134" s="14" t="n">
        <v>8205</v>
      </c>
      <c r="C134" s="14" t="n">
        <v>28</v>
      </c>
      <c r="D134" s="14" t="n">
        <v>413.710227272727</v>
      </c>
      <c r="E134" s="14" t="n">
        <v>378.232954545455</v>
      </c>
      <c r="F134" s="14" t="n">
        <v>101</v>
      </c>
      <c r="G134" s="14" t="n">
        <v>249</v>
      </c>
      <c r="H134" s="14" t="n">
        <v>43</v>
      </c>
      <c r="I134" s="14" t="n">
        <v>263.19</v>
      </c>
      <c r="J134" s="15" t="n">
        <v>0.0925573760673793</v>
      </c>
      <c r="K134" s="14" t="n">
        <v>963883</v>
      </c>
      <c r="L134" s="14" t="n">
        <v>12974533</v>
      </c>
      <c r="M134" s="14" t="n">
        <f aca="false">+K134+L134</f>
        <v>13938416</v>
      </c>
    </row>
    <row r="135" customFormat="false" ht="12" hidden="false" customHeight="false" outlineLevel="0" collapsed="false">
      <c r="A135" s="13" t="s">
        <v>76</v>
      </c>
      <c r="B135" s="14" t="n">
        <v>3226</v>
      </c>
      <c r="C135" s="14" t="n">
        <v>26</v>
      </c>
      <c r="D135" s="14" t="n">
        <v>246.164318181818</v>
      </c>
      <c r="E135" s="14" t="n">
        <v>66.2097727272727</v>
      </c>
      <c r="F135" s="14" t="n">
        <v>1</v>
      </c>
      <c r="G135" s="14" t="n">
        <v>23</v>
      </c>
      <c r="H135" s="14" t="n">
        <v>5</v>
      </c>
      <c r="I135" s="14" t="n">
        <v>24.65</v>
      </c>
      <c r="J135" s="15" t="n">
        <v>0.0022610162312436</v>
      </c>
      <c r="K135" s="14" t="n">
        <v>23547</v>
      </c>
      <c r="L135" s="14" t="n">
        <v>1665559</v>
      </c>
      <c r="M135" s="14" t="n">
        <f aca="false">+K135+L135</f>
        <v>1689106</v>
      </c>
    </row>
    <row r="136" customFormat="false" ht="12" hidden="false" customHeight="false" outlineLevel="0" collapsed="false">
      <c r="A136" s="13" t="s">
        <v>77</v>
      </c>
      <c r="B136" s="14" t="n">
        <v>8850</v>
      </c>
      <c r="C136" s="14" t="n">
        <v>65</v>
      </c>
      <c r="D136" s="14" t="n">
        <v>352.626590909091</v>
      </c>
      <c r="E136" s="14" t="n">
        <v>285.876590909091</v>
      </c>
      <c r="F136" s="14" t="n">
        <v>33</v>
      </c>
      <c r="G136" s="14" t="n">
        <v>196</v>
      </c>
      <c r="H136" s="14" t="n">
        <v>45</v>
      </c>
      <c r="I136" s="14" t="n">
        <v>210.85</v>
      </c>
      <c r="J136" s="15" t="n">
        <v>0.0700608664344737</v>
      </c>
      <c r="K136" s="14" t="n">
        <v>729607</v>
      </c>
      <c r="L136" s="14" t="n">
        <v>8260372</v>
      </c>
      <c r="M136" s="14" t="n">
        <f aca="false">+K136+L136</f>
        <v>8989979</v>
      </c>
    </row>
    <row r="137" customFormat="false" ht="12" hidden="false" customHeight="false" outlineLevel="0" collapsed="false">
      <c r="A137" s="13" t="s">
        <v>78</v>
      </c>
      <c r="B137" s="14" t="n">
        <v>4197</v>
      </c>
      <c r="C137" s="14" t="n">
        <v>37</v>
      </c>
      <c r="D137" s="14" t="n">
        <v>337.105</v>
      </c>
      <c r="E137" s="14" t="n">
        <v>176.931590909091</v>
      </c>
      <c r="F137" s="14" t="n">
        <v>13</v>
      </c>
      <c r="G137" s="14" t="n">
        <v>51</v>
      </c>
      <c r="H137" s="14" t="n">
        <v>14</v>
      </c>
      <c r="I137" s="14" t="n">
        <v>55.62</v>
      </c>
      <c r="J137" s="15" t="n">
        <v>0.00475155394121669</v>
      </c>
      <c r="K137" s="14" t="n">
        <v>49482</v>
      </c>
      <c r="L137" s="14" t="n">
        <v>2454090</v>
      </c>
      <c r="M137" s="14" t="n">
        <f aca="false">+K137+L137</f>
        <v>2503572</v>
      </c>
    </row>
    <row r="138" customFormat="false" ht="12" hidden="false" customHeight="false" outlineLevel="0" collapsed="false">
      <c r="A138" s="13" t="s">
        <v>79</v>
      </c>
      <c r="B138" s="14" t="n">
        <v>4659</v>
      </c>
      <c r="C138" s="14" t="n">
        <v>24</v>
      </c>
      <c r="D138" s="14" t="n">
        <v>306.164318181818</v>
      </c>
      <c r="E138" s="14" t="n">
        <v>174.784545454545</v>
      </c>
      <c r="F138" s="14" t="n">
        <v>10</v>
      </c>
      <c r="G138" s="14" t="n">
        <v>20</v>
      </c>
      <c r="H138" s="14" t="n">
        <v>5</v>
      </c>
      <c r="I138" s="14" t="n">
        <v>21.65</v>
      </c>
      <c r="J138" s="15" t="n">
        <v>0.00598204672032755</v>
      </c>
      <c r="K138" s="14" t="n">
        <v>62296</v>
      </c>
      <c r="L138" s="14" t="n">
        <v>4329408</v>
      </c>
      <c r="M138" s="14" t="n">
        <f aca="false">+K138+L138</f>
        <v>4391704</v>
      </c>
    </row>
    <row r="139" customFormat="false" ht="12" hidden="false" customHeight="false" outlineLevel="0" collapsed="false">
      <c r="A139" s="13" t="s">
        <v>80</v>
      </c>
      <c r="B139" s="14" t="n">
        <v>7235</v>
      </c>
      <c r="C139" s="14" t="n">
        <v>50</v>
      </c>
      <c r="D139" s="14" t="n">
        <v>348.509090909091</v>
      </c>
      <c r="E139" s="14" t="n">
        <v>254.725681818182</v>
      </c>
      <c r="F139" s="14" t="n">
        <v>10</v>
      </c>
      <c r="G139" s="14" t="n">
        <v>34</v>
      </c>
      <c r="H139" s="14" t="n">
        <v>9</v>
      </c>
      <c r="I139" s="14" t="n">
        <v>36.97</v>
      </c>
      <c r="J139" s="15" t="n">
        <v>0.0248362191454025</v>
      </c>
      <c r="K139" s="14" t="n">
        <v>258642</v>
      </c>
      <c r="L139" s="14" t="n">
        <v>2378278</v>
      </c>
      <c r="M139" s="14" t="n">
        <f aca="false">+K139+L139</f>
        <v>2636920</v>
      </c>
    </row>
    <row r="140" customFormat="false" ht="12" hidden="false" customHeight="false" outlineLevel="0" collapsed="false">
      <c r="A140" s="13" t="s">
        <v>81</v>
      </c>
      <c r="B140" s="14" t="n">
        <v>6627</v>
      </c>
      <c r="C140" s="14" t="n">
        <v>34</v>
      </c>
      <c r="D140" s="14" t="n">
        <v>279.466136363636</v>
      </c>
      <c r="E140" s="14" t="n">
        <v>163.288863636364</v>
      </c>
      <c r="F140" s="14" t="n">
        <v>5</v>
      </c>
      <c r="G140" s="14" t="n">
        <v>9</v>
      </c>
      <c r="H140" s="14" t="n">
        <v>1</v>
      </c>
      <c r="I140" s="14" t="n">
        <v>9.33</v>
      </c>
      <c r="J140" s="15" t="n">
        <v>0.019899134789601</v>
      </c>
      <c r="K140" s="14" t="n">
        <v>207228</v>
      </c>
      <c r="L140" s="14" t="n">
        <v>3759956</v>
      </c>
      <c r="M140" s="14" t="n">
        <f aca="false">+K140+L140</f>
        <v>3967184</v>
      </c>
    </row>
    <row r="141" customFormat="false" ht="12" hidden="false" customHeight="false" outlineLevel="0" collapsed="false">
      <c r="A141" s="13" t="s">
        <v>82</v>
      </c>
      <c r="B141" s="14" t="n">
        <v>3590</v>
      </c>
      <c r="C141" s="14" t="n">
        <v>37</v>
      </c>
      <c r="D141" s="14" t="n">
        <v>319.209318181818</v>
      </c>
      <c r="E141" s="14" t="n">
        <v>181.556590909091</v>
      </c>
      <c r="F141" s="14" t="n">
        <v>35</v>
      </c>
      <c r="G141" s="14" t="n">
        <v>58</v>
      </c>
      <c r="H141" s="14" t="n">
        <v>8</v>
      </c>
      <c r="I141" s="14" t="n">
        <v>60.64</v>
      </c>
      <c r="J141" s="15" t="n">
        <v>0.00834836977959017</v>
      </c>
      <c r="K141" s="14" t="n">
        <v>86939</v>
      </c>
      <c r="L141" s="14" t="n">
        <v>2594328</v>
      </c>
      <c r="M141" s="14" t="n">
        <f aca="false">+K141+L141</f>
        <v>2681267</v>
      </c>
    </row>
    <row r="142" customFormat="false" ht="12" hidden="false" customHeight="false" outlineLevel="0" collapsed="false">
      <c r="A142" s="13" t="s">
        <v>83</v>
      </c>
      <c r="B142" s="14" t="n">
        <v>6473</v>
      </c>
      <c r="C142" s="14" t="n">
        <v>26</v>
      </c>
      <c r="D142" s="14" t="n">
        <v>356.963181818182</v>
      </c>
      <c r="E142" s="14" t="n">
        <v>241.835909090909</v>
      </c>
      <c r="F142" s="14" t="n">
        <v>21</v>
      </c>
      <c r="G142" s="14" t="n">
        <v>54</v>
      </c>
      <c r="H142" s="14" t="n">
        <v>11</v>
      </c>
      <c r="I142" s="14" t="n">
        <v>57.63</v>
      </c>
      <c r="J142" s="15" t="n">
        <v>0.0164952803373927</v>
      </c>
      <c r="K142" s="14" t="n">
        <v>171780</v>
      </c>
      <c r="L142" s="14" t="n">
        <v>2012070</v>
      </c>
      <c r="M142" s="14" t="n">
        <f aca="false">+K142+L142</f>
        <v>2183850</v>
      </c>
    </row>
    <row r="143" customFormat="false" ht="12" hidden="false" customHeight="false" outlineLevel="0" collapsed="false">
      <c r="A143" s="13" t="s">
        <v>84</v>
      </c>
      <c r="B143" s="14" t="n">
        <v>7484</v>
      </c>
      <c r="C143" s="14" t="n">
        <v>51</v>
      </c>
      <c r="D143" s="14" t="n">
        <v>412.023863636364</v>
      </c>
      <c r="E143" s="14" t="n">
        <v>257.501363636364</v>
      </c>
      <c r="F143" s="14" t="n">
        <v>39</v>
      </c>
      <c r="G143" s="14" t="n">
        <v>82</v>
      </c>
      <c r="H143" s="14" t="n">
        <v>46</v>
      </c>
      <c r="I143" s="14" t="n">
        <v>97.18</v>
      </c>
      <c r="J143" s="15" t="n">
        <v>0.0146104900180135</v>
      </c>
      <c r="K143" s="14" t="n">
        <v>152152</v>
      </c>
      <c r="L143" s="14" t="n">
        <v>1437143</v>
      </c>
      <c r="M143" s="14" t="n">
        <f aca="false">+K143+L143</f>
        <v>1589295</v>
      </c>
    </row>
    <row r="144" customFormat="false" ht="12.75" hidden="false" customHeight="false" outlineLevel="0" collapsed="false">
      <c r="A144" s="16" t="s">
        <v>85</v>
      </c>
      <c r="B144" s="17" t="n">
        <v>8358</v>
      </c>
      <c r="C144" s="17" t="n">
        <v>37</v>
      </c>
      <c r="D144" s="17" t="n">
        <v>440.848181818182</v>
      </c>
      <c r="E144" s="17" t="n">
        <v>237.601136363636</v>
      </c>
      <c r="F144" s="17" t="n">
        <v>21</v>
      </c>
      <c r="G144" s="17" t="n">
        <v>63</v>
      </c>
      <c r="H144" s="17" t="n">
        <v>9</v>
      </c>
      <c r="I144" s="17" t="n">
        <v>65.97</v>
      </c>
      <c r="J144" s="18" t="n">
        <v>0.0095696291272055</v>
      </c>
      <c r="K144" s="17" t="n">
        <v>99657</v>
      </c>
      <c r="L144" s="17" t="n">
        <v>1354826</v>
      </c>
      <c r="M144" s="17" t="n">
        <f aca="false">+K144+L144</f>
        <v>1454483</v>
      </c>
    </row>
    <row r="145" customFormat="false" ht="12.75" hidden="false" customHeight="false" outlineLevel="0" collapsed="false">
      <c r="A145" s="19" t="s">
        <v>49</v>
      </c>
      <c r="B145" s="20" t="n">
        <v>263666</v>
      </c>
      <c r="C145" s="20" t="n">
        <v>1187</v>
      </c>
      <c r="D145" s="20" t="n">
        <v>15566.9079545455</v>
      </c>
      <c r="E145" s="20" t="n">
        <v>10107.3575</v>
      </c>
      <c r="F145" s="20" t="n">
        <v>3509</v>
      </c>
      <c r="G145" s="20" t="n">
        <v>7982</v>
      </c>
      <c r="H145" s="20" t="n">
        <v>912</v>
      </c>
      <c r="I145" s="20" t="n">
        <v>8282.96</v>
      </c>
      <c r="J145" s="21" t="n">
        <f aca="false">SUM(J120:J144)</f>
        <v>1</v>
      </c>
      <c r="K145" s="20" t="n">
        <f aca="false">SUM(K120:K144)</f>
        <v>10413900</v>
      </c>
      <c r="L145" s="20" t="n">
        <f aca="false">SUM(L120:L144)</f>
        <v>197864099</v>
      </c>
      <c r="M145" s="20" t="n">
        <f aca="false">SUM(M120:M144)</f>
        <v>208277999</v>
      </c>
    </row>
    <row r="146" customFormat="false" ht="12" hidden="false" customHeight="false" outlineLevel="0" collapsed="false">
      <c r="A146" s="23" t="s">
        <v>50</v>
      </c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</row>
    <row r="147" customFormat="false" ht="12" hidden="false" customHeight="false" outlineLevel="0" collapsed="false">
      <c r="A147" s="23" t="s">
        <v>51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</row>
    <row r="148" customFormat="false" ht="12" hidden="false" customHeight="false" outlineLevel="0" collapsed="false">
      <c r="B148" s="22" t="n">
        <f aca="false">SUM(B120:B144)-B145</f>
        <v>0</v>
      </c>
      <c r="C148" s="22" t="n">
        <f aca="false">SUM(C120:C144)-C145</f>
        <v>0</v>
      </c>
      <c r="D148" s="22" t="n">
        <f aca="false">SUM(D120:D144)-D145</f>
        <v>0</v>
      </c>
      <c r="E148" s="22" t="n">
        <f aca="false">SUM(E120:E144)-E145</f>
        <v>0</v>
      </c>
      <c r="F148" s="22" t="n">
        <f aca="false">SUM(F120:F144)-F145</f>
        <v>0</v>
      </c>
      <c r="G148" s="22" t="n">
        <f aca="false">SUM(G120:G144)-G145</f>
        <v>0</v>
      </c>
      <c r="H148" s="22" t="n">
        <f aca="false">SUM(H120:H144)-H145</f>
        <v>0</v>
      </c>
      <c r="I148" s="22" t="n">
        <f aca="false">SUM(I120:I144)-I145</f>
        <v>0</v>
      </c>
      <c r="J148" s="22" t="n">
        <f aca="false">SUM(J120:J144)-J145</f>
        <v>0</v>
      </c>
      <c r="K148" s="22" t="n">
        <f aca="false">SUM(K120:K144)-K145</f>
        <v>0</v>
      </c>
      <c r="L148" s="22" t="n">
        <f aca="false">SUM(L120:L144)-L145</f>
        <v>0</v>
      </c>
      <c r="M148" s="22" t="n">
        <f aca="false">SUM(M120:M144)-M145</f>
        <v>0</v>
      </c>
    </row>
    <row r="149" customFormat="false" ht="12.75" hidden="false" customHeight="false" outlineLevel="0" collapsed="false">
      <c r="A149" s="6" t="s">
        <v>104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customFormat="false" ht="12.75" hidden="false" customHeight="true" outlineLevel="0" collapsed="false">
      <c r="A150" s="6" t="s">
        <v>105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customFormat="false" ht="9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</row>
    <row r="152" customFormat="false" ht="12.75" hidden="false" customHeight="true" outlineLevel="0" collapsed="false">
      <c r="A152" s="7" t="s">
        <v>8</v>
      </c>
      <c r="B152" s="8" t="s">
        <v>9</v>
      </c>
      <c r="C152" s="8"/>
      <c r="D152" s="8"/>
      <c r="E152" s="8"/>
      <c r="F152" s="8"/>
      <c r="G152" s="8"/>
      <c r="H152" s="8"/>
      <c r="I152" s="8"/>
      <c r="J152" s="7" t="s">
        <v>10</v>
      </c>
      <c r="K152" s="7" t="s">
        <v>11</v>
      </c>
      <c r="L152" s="7" t="s">
        <v>12</v>
      </c>
      <c r="M152" s="7" t="s">
        <v>13</v>
      </c>
    </row>
    <row r="153" customFormat="false" ht="36.75" hidden="false" customHeight="false" outlineLevel="0" collapsed="false">
      <c r="A153" s="7"/>
      <c r="B153" s="9" t="s">
        <v>106</v>
      </c>
      <c r="C153" s="9" t="s">
        <v>107</v>
      </c>
      <c r="D153" s="9" t="s">
        <v>108</v>
      </c>
      <c r="E153" s="9" t="s">
        <v>109</v>
      </c>
      <c r="F153" s="9" t="s">
        <v>110</v>
      </c>
      <c r="G153" s="9" t="s">
        <v>111</v>
      </c>
      <c r="H153" s="9" t="s">
        <v>112</v>
      </c>
      <c r="I153" s="7" t="s">
        <v>21</v>
      </c>
      <c r="J153" s="7"/>
      <c r="K153" s="7"/>
      <c r="L153" s="7"/>
      <c r="M153" s="7"/>
    </row>
    <row r="154" customFormat="false" ht="12" hidden="false" customHeight="false" outlineLevel="0" collapsed="false">
      <c r="A154" s="10" t="s">
        <v>61</v>
      </c>
      <c r="B154" s="11" t="n">
        <v>27171</v>
      </c>
      <c r="C154" s="11" t="n">
        <v>68</v>
      </c>
      <c r="D154" s="11" t="n">
        <v>1998.95646747913</v>
      </c>
      <c r="E154" s="11" t="n">
        <v>1303.11673434868</v>
      </c>
      <c r="F154" s="11" t="n">
        <v>892</v>
      </c>
      <c r="G154" s="11" t="n">
        <v>1519</v>
      </c>
      <c r="H154" s="11" t="n">
        <v>184</v>
      </c>
      <c r="I154" s="11" t="n">
        <v>1579.72</v>
      </c>
      <c r="J154" s="12" t="n">
        <v>0.120609278417016</v>
      </c>
      <c r="K154" s="11" t="n">
        <v>1184918</v>
      </c>
      <c r="L154" s="11" t="n">
        <v>36113894</v>
      </c>
      <c r="M154" s="11" t="n">
        <f aca="false">+K154+L154</f>
        <v>37298812</v>
      </c>
    </row>
    <row r="155" customFormat="false" ht="12" hidden="false" customHeight="false" outlineLevel="0" collapsed="false">
      <c r="A155" s="13" t="s">
        <v>62</v>
      </c>
      <c r="B155" s="14" t="n">
        <v>22868</v>
      </c>
      <c r="C155" s="14" t="n">
        <v>74</v>
      </c>
      <c r="D155" s="14" t="n">
        <v>2073.25575252554</v>
      </c>
      <c r="E155" s="14" t="n">
        <v>1287.74863164683</v>
      </c>
      <c r="F155" s="14" t="n">
        <v>721</v>
      </c>
      <c r="G155" s="14" t="n">
        <v>1450</v>
      </c>
      <c r="H155" s="14" t="n">
        <v>149</v>
      </c>
      <c r="I155" s="14" t="n">
        <v>1499.17</v>
      </c>
      <c r="J155" s="15" t="n">
        <v>0.085614346719914</v>
      </c>
      <c r="K155" s="14" t="n">
        <v>841112</v>
      </c>
      <c r="L155" s="14" t="n">
        <v>22946340</v>
      </c>
      <c r="M155" s="14" t="n">
        <f aca="false">+K155+L155</f>
        <v>23787452</v>
      </c>
    </row>
    <row r="156" customFormat="false" ht="12" hidden="false" customHeight="false" outlineLevel="0" collapsed="false">
      <c r="A156" s="13" t="s">
        <v>63</v>
      </c>
      <c r="B156" s="14" t="n">
        <v>23380</v>
      </c>
      <c r="C156" s="14" t="n">
        <v>88</v>
      </c>
      <c r="D156" s="14" t="n">
        <v>1292.57532417322</v>
      </c>
      <c r="E156" s="14" t="n">
        <v>961.935172658068</v>
      </c>
      <c r="F156" s="14" t="n">
        <v>377</v>
      </c>
      <c r="G156" s="14" t="n">
        <v>700</v>
      </c>
      <c r="H156" s="14" t="n">
        <v>63</v>
      </c>
      <c r="I156" s="14" t="n">
        <v>720.79</v>
      </c>
      <c r="J156" s="15" t="n">
        <v>0.0701556151074442</v>
      </c>
      <c r="K156" s="14" t="n">
        <v>689239</v>
      </c>
      <c r="L156" s="14" t="n">
        <v>13744896</v>
      </c>
      <c r="M156" s="14" t="n">
        <f aca="false">+K156+L156</f>
        <v>14434135</v>
      </c>
    </row>
    <row r="157" customFormat="false" ht="12" hidden="false" customHeight="false" outlineLevel="0" collapsed="false">
      <c r="A157" s="13" t="s">
        <v>64</v>
      </c>
      <c r="B157" s="14" t="n">
        <v>13427</v>
      </c>
      <c r="C157" s="14" t="n">
        <v>54</v>
      </c>
      <c r="D157" s="14" t="n">
        <v>573.988878406606</v>
      </c>
      <c r="E157" s="14" t="n">
        <v>435.366807283963</v>
      </c>
      <c r="F157" s="14" t="n">
        <v>171</v>
      </c>
      <c r="G157" s="14" t="n">
        <v>276</v>
      </c>
      <c r="H157" s="14" t="n">
        <v>54</v>
      </c>
      <c r="I157" s="14" t="n">
        <v>293.82</v>
      </c>
      <c r="J157" s="15" t="n">
        <v>0.0784638931816414</v>
      </c>
      <c r="K157" s="14" t="n">
        <v>770863</v>
      </c>
      <c r="L157" s="14" t="n">
        <v>10479456</v>
      </c>
      <c r="M157" s="14" t="n">
        <f aca="false">+K157+L157</f>
        <v>11250319</v>
      </c>
    </row>
    <row r="158" customFormat="false" ht="12" hidden="false" customHeight="false" outlineLevel="0" collapsed="false">
      <c r="A158" s="13" t="s">
        <v>65</v>
      </c>
      <c r="B158" s="14" t="n">
        <v>15003</v>
      </c>
      <c r="C158" s="14" t="n">
        <v>67</v>
      </c>
      <c r="D158" s="14" t="n">
        <v>586.394595730406</v>
      </c>
      <c r="E158" s="14" t="n">
        <v>319.531146239442</v>
      </c>
      <c r="F158" s="14" t="n">
        <v>131</v>
      </c>
      <c r="G158" s="14" t="n">
        <v>329</v>
      </c>
      <c r="H158" s="14" t="n">
        <v>4</v>
      </c>
      <c r="I158" s="14" t="n">
        <v>330.32</v>
      </c>
      <c r="J158" s="15" t="n">
        <v>0.0588203651940481</v>
      </c>
      <c r="K158" s="14" t="n">
        <v>577877</v>
      </c>
      <c r="L158" s="14" t="n">
        <v>10532015</v>
      </c>
      <c r="M158" s="14" t="n">
        <f aca="false">+K158+L158</f>
        <v>11109892</v>
      </c>
    </row>
    <row r="159" customFormat="false" ht="12" hidden="false" customHeight="false" outlineLevel="0" collapsed="false">
      <c r="A159" s="13" t="s">
        <v>66</v>
      </c>
      <c r="B159" s="14" t="n">
        <v>17507</v>
      </c>
      <c r="C159" s="14" t="n">
        <v>66</v>
      </c>
      <c r="D159" s="14" t="n">
        <v>886.865540256339</v>
      </c>
      <c r="E159" s="14" t="n">
        <v>599.918308392751</v>
      </c>
      <c r="F159" s="14" t="n">
        <v>195</v>
      </c>
      <c r="G159" s="14" t="n">
        <v>355</v>
      </c>
      <c r="H159" s="14" t="n">
        <v>32</v>
      </c>
      <c r="I159" s="14" t="n">
        <v>365.56</v>
      </c>
      <c r="J159" s="15" t="n">
        <v>0.0399869502757882</v>
      </c>
      <c r="K159" s="14" t="n">
        <v>392849</v>
      </c>
      <c r="L159" s="14" t="n">
        <v>11504681</v>
      </c>
      <c r="M159" s="14" t="n">
        <f aca="false">+K159+L159</f>
        <v>11897530</v>
      </c>
    </row>
    <row r="160" customFormat="false" ht="12" hidden="false" customHeight="false" outlineLevel="0" collapsed="false">
      <c r="A160" s="13" t="s">
        <v>67</v>
      </c>
      <c r="B160" s="14" t="n">
        <v>11777</v>
      </c>
      <c r="C160" s="14" t="n">
        <v>56</v>
      </c>
      <c r="D160" s="14" t="n">
        <v>837.571414141414</v>
      </c>
      <c r="E160" s="14" t="n">
        <v>472.986262626263</v>
      </c>
      <c r="F160" s="14" t="n">
        <v>192</v>
      </c>
      <c r="G160" s="14" t="n">
        <v>364</v>
      </c>
      <c r="H160" s="14" t="n">
        <v>43</v>
      </c>
      <c r="I160" s="14" t="n">
        <v>378.19</v>
      </c>
      <c r="J160" s="15" t="n">
        <v>0.0313635028940915</v>
      </c>
      <c r="K160" s="14" t="n">
        <v>308129</v>
      </c>
      <c r="L160" s="14" t="n">
        <v>8770492</v>
      </c>
      <c r="M160" s="14" t="n">
        <f aca="false">+K160+L160</f>
        <v>9078621</v>
      </c>
    </row>
    <row r="161" customFormat="false" ht="12" hidden="false" customHeight="false" outlineLevel="0" collapsed="false">
      <c r="A161" s="13" t="s">
        <v>68</v>
      </c>
      <c r="B161" s="14" t="n">
        <v>8875</v>
      </c>
      <c r="C161" s="14" t="n">
        <v>50</v>
      </c>
      <c r="D161" s="14" t="n">
        <v>501.41654149786</v>
      </c>
      <c r="E161" s="14" t="n">
        <v>323.136710614613</v>
      </c>
      <c r="F161" s="14" t="n">
        <v>60</v>
      </c>
      <c r="G161" s="14" t="n">
        <v>249</v>
      </c>
      <c r="H161" s="14" t="n">
        <v>27</v>
      </c>
      <c r="I161" s="14" t="n">
        <v>257.91</v>
      </c>
      <c r="J161" s="15" t="n">
        <v>0.0339134429651071</v>
      </c>
      <c r="K161" s="14" t="n">
        <v>333180</v>
      </c>
      <c r="L161" s="14" t="n">
        <v>8641542</v>
      </c>
      <c r="M161" s="14" t="n">
        <f aca="false">+K161+L161</f>
        <v>8974722</v>
      </c>
    </row>
    <row r="162" customFormat="false" ht="12" hidden="false" customHeight="false" outlineLevel="0" collapsed="false">
      <c r="A162" s="13" t="s">
        <v>69</v>
      </c>
      <c r="B162" s="14" t="n">
        <v>15229</v>
      </c>
      <c r="C162" s="14" t="n">
        <v>64</v>
      </c>
      <c r="D162" s="14" t="n">
        <v>821.410661400061</v>
      </c>
      <c r="E162" s="14" t="n">
        <v>425.502237693346</v>
      </c>
      <c r="F162" s="14" t="n">
        <v>104</v>
      </c>
      <c r="G162" s="14" t="n">
        <v>227</v>
      </c>
      <c r="H162" s="14" t="n">
        <v>22</v>
      </c>
      <c r="I162" s="14" t="n">
        <v>234.26</v>
      </c>
      <c r="J162" s="15" t="n">
        <v>0.0146893397675054</v>
      </c>
      <c r="K162" s="14" t="n">
        <v>144314</v>
      </c>
      <c r="L162" s="14" t="n">
        <v>3685873</v>
      </c>
      <c r="M162" s="14" t="n">
        <f aca="false">+K162+L162</f>
        <v>3830187</v>
      </c>
    </row>
    <row r="163" customFormat="false" ht="12" hidden="false" customHeight="false" outlineLevel="0" collapsed="false">
      <c r="A163" s="13" t="s">
        <v>70</v>
      </c>
      <c r="B163" s="14" t="n">
        <v>5781</v>
      </c>
      <c r="C163" s="14" t="n">
        <v>52</v>
      </c>
      <c r="D163" s="14" t="n">
        <v>371.256438768524</v>
      </c>
      <c r="E163" s="14" t="n">
        <v>214.587942620824</v>
      </c>
      <c r="F163" s="14" t="n">
        <v>42</v>
      </c>
      <c r="G163" s="14" t="n">
        <v>84</v>
      </c>
      <c r="H163" s="14" t="n">
        <v>4</v>
      </c>
      <c r="I163" s="14" t="n">
        <v>85.32</v>
      </c>
      <c r="J163" s="15" t="n">
        <v>0.011419832512251</v>
      </c>
      <c r="K163" s="14" t="n">
        <v>112193</v>
      </c>
      <c r="L163" s="14" t="n">
        <v>3572731</v>
      </c>
      <c r="M163" s="14" t="n">
        <f aca="false">+K163+L163</f>
        <v>3684924</v>
      </c>
    </row>
    <row r="164" customFormat="false" ht="12" hidden="false" customHeight="false" outlineLevel="0" collapsed="false">
      <c r="A164" s="13" t="s">
        <v>71</v>
      </c>
      <c r="B164" s="14" t="n">
        <v>7326</v>
      </c>
      <c r="C164" s="14" t="n">
        <v>37</v>
      </c>
      <c r="D164" s="14" t="n">
        <v>319.193548329561</v>
      </c>
      <c r="E164" s="14" t="n">
        <v>160.021326933936</v>
      </c>
      <c r="F164" s="14" t="n">
        <v>29</v>
      </c>
      <c r="G164" s="14" t="n">
        <v>90</v>
      </c>
      <c r="H164" s="14" t="n">
        <v>7</v>
      </c>
      <c r="I164" s="14" t="n">
        <v>92.31</v>
      </c>
      <c r="J164" s="15" t="n">
        <v>0.0206901404525663</v>
      </c>
      <c r="K164" s="14" t="n">
        <v>203269</v>
      </c>
      <c r="L164" s="14" t="n">
        <v>3871908</v>
      </c>
      <c r="M164" s="14" t="n">
        <f aca="false">+K164+L164</f>
        <v>4075177</v>
      </c>
    </row>
    <row r="165" customFormat="false" ht="12" hidden="false" customHeight="false" outlineLevel="0" collapsed="false">
      <c r="A165" s="13" t="s">
        <v>72</v>
      </c>
      <c r="B165" s="14" t="n">
        <v>11086</v>
      </c>
      <c r="C165" s="14" t="n">
        <v>59</v>
      </c>
      <c r="D165" s="14" t="n">
        <v>455.782754432188</v>
      </c>
      <c r="E165" s="14" t="n">
        <v>354.560344076586</v>
      </c>
      <c r="F165" s="14" t="n">
        <v>46</v>
      </c>
      <c r="G165" s="14" t="n">
        <v>111</v>
      </c>
      <c r="H165" s="14" t="n">
        <v>10</v>
      </c>
      <c r="I165" s="14" t="n">
        <v>114.3</v>
      </c>
      <c r="J165" s="15" t="n">
        <v>0.0476073537448248</v>
      </c>
      <c r="K165" s="14" t="n">
        <v>467715</v>
      </c>
      <c r="L165" s="14" t="n">
        <v>4472356</v>
      </c>
      <c r="M165" s="14" t="n">
        <f aca="false">+K165+L165</f>
        <v>4940071</v>
      </c>
    </row>
    <row r="166" customFormat="false" ht="12" hidden="false" customHeight="false" outlineLevel="0" collapsed="false">
      <c r="A166" s="13" t="s">
        <v>73</v>
      </c>
      <c r="B166" s="14" t="n">
        <v>8534</v>
      </c>
      <c r="C166" s="14" t="n">
        <v>48</v>
      </c>
      <c r="D166" s="14" t="n">
        <v>328.860845295056</v>
      </c>
      <c r="E166" s="14" t="n">
        <v>220.039633173844</v>
      </c>
      <c r="F166" s="14" t="n">
        <v>107</v>
      </c>
      <c r="G166" s="14" t="n">
        <v>265</v>
      </c>
      <c r="H166" s="14" t="n">
        <v>39</v>
      </c>
      <c r="I166" s="14" t="n">
        <v>277.87</v>
      </c>
      <c r="J166" s="15" t="n">
        <v>0.122332197161914</v>
      </c>
      <c r="K166" s="14" t="n">
        <v>1201845</v>
      </c>
      <c r="L166" s="14" t="n">
        <v>6082599</v>
      </c>
      <c r="M166" s="14" t="n">
        <f aca="false">+K166+L166</f>
        <v>7284444</v>
      </c>
    </row>
    <row r="167" customFormat="false" ht="12" hidden="false" customHeight="false" outlineLevel="0" collapsed="false">
      <c r="A167" s="13" t="s">
        <v>74</v>
      </c>
      <c r="B167" s="14" t="n">
        <v>2664</v>
      </c>
      <c r="C167" s="14" t="n">
        <v>24</v>
      </c>
      <c r="D167" s="14" t="n">
        <v>219.545317056994</v>
      </c>
      <c r="E167" s="14" t="n">
        <v>98.8333333333333</v>
      </c>
      <c r="F167" s="14" t="n">
        <v>12</v>
      </c>
      <c r="G167" s="14" t="n">
        <v>29</v>
      </c>
      <c r="H167" s="14" t="n">
        <v>17</v>
      </c>
      <c r="I167" s="14" t="n">
        <v>34.61</v>
      </c>
      <c r="J167" s="15" t="n">
        <v>0.00416574336002828</v>
      </c>
      <c r="K167" s="14" t="n">
        <v>40927</v>
      </c>
      <c r="L167" s="14" t="n">
        <v>1881345</v>
      </c>
      <c r="M167" s="14" t="n">
        <f aca="false">+K167+L167</f>
        <v>1922272</v>
      </c>
    </row>
    <row r="168" customFormat="false" ht="12" hidden="false" customHeight="false" outlineLevel="0" collapsed="false">
      <c r="A168" s="13" t="s">
        <v>75</v>
      </c>
      <c r="B168" s="14" t="n">
        <v>7672</v>
      </c>
      <c r="C168" s="14" t="n">
        <v>25</v>
      </c>
      <c r="D168" s="14" t="n">
        <v>373.095406414025</v>
      </c>
      <c r="E168" s="14" t="n">
        <v>342.481770050389</v>
      </c>
      <c r="F168" s="14" t="n">
        <v>101</v>
      </c>
      <c r="G168" s="14" t="n">
        <v>188</v>
      </c>
      <c r="H168" s="14" t="n">
        <v>44</v>
      </c>
      <c r="I168" s="14" t="n">
        <v>202.52</v>
      </c>
      <c r="J168" s="15" t="n">
        <v>0.102740811769439</v>
      </c>
      <c r="K168" s="14" t="n">
        <v>1009370</v>
      </c>
      <c r="L168" s="14" t="n">
        <v>11874973</v>
      </c>
      <c r="M168" s="14" t="n">
        <f aca="false">+K168+L168</f>
        <v>12884343</v>
      </c>
    </row>
    <row r="169" customFormat="false" ht="12" hidden="false" customHeight="false" outlineLevel="0" collapsed="false">
      <c r="A169" s="13" t="s">
        <v>76</v>
      </c>
      <c r="B169" s="14" t="n">
        <v>2763</v>
      </c>
      <c r="C169" s="14" t="n">
        <v>24</v>
      </c>
      <c r="D169" s="14" t="n">
        <v>161.895067698259</v>
      </c>
      <c r="E169" s="14" t="n">
        <v>63.1450676982592</v>
      </c>
      <c r="F169" s="14" t="n">
        <v>1</v>
      </c>
      <c r="G169" s="14" t="n">
        <v>12</v>
      </c>
      <c r="H169" s="14" t="n">
        <v>4</v>
      </c>
      <c r="I169" s="14" t="n">
        <v>13.32</v>
      </c>
      <c r="J169" s="15" t="n">
        <v>0.00396405345053518</v>
      </c>
      <c r="K169" s="14" t="n">
        <v>38946</v>
      </c>
      <c r="L169" s="14" t="n">
        <v>1615035</v>
      </c>
      <c r="M169" s="14" t="n">
        <f aca="false">+K169+L169</f>
        <v>1653981</v>
      </c>
    </row>
    <row r="170" customFormat="false" ht="12" hidden="false" customHeight="false" outlineLevel="0" collapsed="false">
      <c r="A170" s="13" t="s">
        <v>77</v>
      </c>
      <c r="B170" s="14" t="n">
        <v>7584</v>
      </c>
      <c r="C170" s="14" t="n">
        <v>54</v>
      </c>
      <c r="D170" s="14" t="n">
        <v>339.74025974026</v>
      </c>
      <c r="E170" s="14" t="n">
        <v>279.581168831169</v>
      </c>
      <c r="F170" s="14" t="n">
        <v>33</v>
      </c>
      <c r="G170" s="14" t="n">
        <v>139</v>
      </c>
      <c r="H170" s="14" t="n">
        <v>29</v>
      </c>
      <c r="I170" s="14" t="n">
        <v>148.57</v>
      </c>
      <c r="J170" s="15" t="n">
        <v>0.0600864931631853</v>
      </c>
      <c r="K170" s="14" t="n">
        <v>590316</v>
      </c>
      <c r="L170" s="14" t="n">
        <v>7612635</v>
      </c>
      <c r="M170" s="14" t="n">
        <f aca="false">+K170+L170</f>
        <v>8202951</v>
      </c>
    </row>
    <row r="171" customFormat="false" ht="12" hidden="false" customHeight="false" outlineLevel="0" collapsed="false">
      <c r="A171" s="13" t="s">
        <v>78</v>
      </c>
      <c r="B171" s="14" t="n">
        <v>3874</v>
      </c>
      <c r="C171" s="14" t="n">
        <v>37</v>
      </c>
      <c r="D171" s="14" t="n">
        <v>264.656171328671</v>
      </c>
      <c r="E171" s="14" t="n">
        <v>125.128199300699</v>
      </c>
      <c r="F171" s="14" t="n">
        <v>14</v>
      </c>
      <c r="G171" s="14" t="n">
        <v>49</v>
      </c>
      <c r="H171" s="14" t="n">
        <v>14</v>
      </c>
      <c r="I171" s="14" t="n">
        <v>53.62</v>
      </c>
      <c r="J171" s="15" t="n">
        <v>0.00578244957039943</v>
      </c>
      <c r="K171" s="14" t="n">
        <v>56809</v>
      </c>
      <c r="L171" s="14" t="n">
        <v>2380222</v>
      </c>
      <c r="M171" s="14" t="n">
        <f aca="false">+K171+L171</f>
        <v>2437031</v>
      </c>
    </row>
    <row r="172" customFormat="false" ht="12" hidden="false" customHeight="false" outlineLevel="0" collapsed="false">
      <c r="A172" s="13" t="s">
        <v>79</v>
      </c>
      <c r="B172" s="14" t="n">
        <v>4510</v>
      </c>
      <c r="C172" s="14" t="n">
        <v>25</v>
      </c>
      <c r="D172" s="14" t="n">
        <v>315.608833113851</v>
      </c>
      <c r="E172" s="14" t="n">
        <v>194.039027919046</v>
      </c>
      <c r="F172" s="14" t="n">
        <v>13</v>
      </c>
      <c r="G172" s="14" t="n">
        <v>14</v>
      </c>
      <c r="H172" s="14" t="n">
        <v>1</v>
      </c>
      <c r="I172" s="14" t="n">
        <v>14.33</v>
      </c>
      <c r="J172" s="15" t="n">
        <v>0.00787440934745862</v>
      </c>
      <c r="K172" s="14" t="n">
        <v>77362</v>
      </c>
      <c r="L172" s="14" t="n">
        <v>4221951</v>
      </c>
      <c r="M172" s="14" t="n">
        <f aca="false">+K172+L172</f>
        <v>4299313</v>
      </c>
    </row>
    <row r="173" customFormat="false" ht="12" hidden="false" customHeight="false" outlineLevel="0" collapsed="false">
      <c r="A173" s="13" t="s">
        <v>80</v>
      </c>
      <c r="B173" s="14" t="n">
        <v>7195</v>
      </c>
      <c r="C173" s="14" t="n">
        <v>50</v>
      </c>
      <c r="D173" s="14" t="n">
        <v>351.946380213805</v>
      </c>
      <c r="E173" s="14" t="n">
        <v>224.235317768605</v>
      </c>
      <c r="F173" s="14" t="n">
        <v>9</v>
      </c>
      <c r="G173" s="14" t="n">
        <v>13</v>
      </c>
      <c r="H173" s="14" t="n">
        <v>5</v>
      </c>
      <c r="I173" s="14" t="n">
        <v>14.65</v>
      </c>
      <c r="J173" s="15" t="n">
        <v>0.014573248406185</v>
      </c>
      <c r="K173" s="14" t="n">
        <v>143174</v>
      </c>
      <c r="L173" s="14" t="n">
        <v>2218572</v>
      </c>
      <c r="M173" s="14" t="n">
        <f aca="false">+K173+L173</f>
        <v>2361746</v>
      </c>
    </row>
    <row r="174" customFormat="false" ht="12" hidden="false" customHeight="false" outlineLevel="0" collapsed="false">
      <c r="A174" s="13" t="s">
        <v>81</v>
      </c>
      <c r="B174" s="14" t="n">
        <v>6583</v>
      </c>
      <c r="C174" s="14" t="n">
        <v>32</v>
      </c>
      <c r="D174" s="14" t="n">
        <v>261.978561938392</v>
      </c>
      <c r="E174" s="14" t="n">
        <v>150.129530899208</v>
      </c>
      <c r="F174" s="14" t="n">
        <v>4</v>
      </c>
      <c r="G174" s="14" t="n">
        <v>13</v>
      </c>
      <c r="H174" s="14" t="n">
        <v>0</v>
      </c>
      <c r="I174" s="14" t="n">
        <v>13</v>
      </c>
      <c r="J174" s="15" t="n">
        <v>0.0223459151810408</v>
      </c>
      <c r="K174" s="14" t="n">
        <v>219536</v>
      </c>
      <c r="L174" s="14" t="n">
        <v>3514283</v>
      </c>
      <c r="M174" s="14" t="n">
        <f aca="false">+K174+L174</f>
        <v>3733819</v>
      </c>
    </row>
    <row r="175" customFormat="false" ht="12" hidden="false" customHeight="false" outlineLevel="0" collapsed="false">
      <c r="A175" s="13" t="s">
        <v>82</v>
      </c>
      <c r="B175" s="14" t="n">
        <v>3527</v>
      </c>
      <c r="C175" s="14" t="n">
        <v>37</v>
      </c>
      <c r="D175" s="14" t="n">
        <v>337.825928641251</v>
      </c>
      <c r="E175" s="14" t="n">
        <v>189.945928641251</v>
      </c>
      <c r="F175" s="14" t="n">
        <v>38</v>
      </c>
      <c r="G175" s="14" t="n">
        <v>39</v>
      </c>
      <c r="H175" s="14" t="n">
        <v>9</v>
      </c>
      <c r="I175" s="14" t="n">
        <v>41.97</v>
      </c>
      <c r="J175" s="15" t="n">
        <v>0.00755704965534589</v>
      </c>
      <c r="K175" s="14" t="n">
        <v>74244</v>
      </c>
      <c r="L175" s="14" t="n">
        <v>2502050</v>
      </c>
      <c r="M175" s="14" t="n">
        <f aca="false">+K175+L175</f>
        <v>2576294</v>
      </c>
    </row>
    <row r="176" customFormat="false" ht="12" hidden="false" customHeight="false" outlineLevel="0" collapsed="false">
      <c r="A176" s="13" t="s">
        <v>83</v>
      </c>
      <c r="B176" s="14" t="n">
        <v>5891</v>
      </c>
      <c r="C176" s="14" t="n">
        <v>25</v>
      </c>
      <c r="D176" s="14" t="n">
        <v>376.173874624485</v>
      </c>
      <c r="E176" s="14" t="n">
        <v>243.363268563879</v>
      </c>
      <c r="F176" s="14" t="n">
        <v>19</v>
      </c>
      <c r="G176" s="14" t="n">
        <v>48</v>
      </c>
      <c r="H176" s="14" t="n">
        <v>9</v>
      </c>
      <c r="I176" s="14" t="n">
        <v>50.97</v>
      </c>
      <c r="J176" s="15" t="n">
        <v>0.0122633330042577</v>
      </c>
      <c r="K176" s="14" t="n">
        <v>120480</v>
      </c>
      <c r="L176" s="14" t="n">
        <v>1877603</v>
      </c>
      <c r="M176" s="14" t="n">
        <f aca="false">+K176+L176</f>
        <v>1998083</v>
      </c>
    </row>
    <row r="177" customFormat="false" ht="12" hidden="false" customHeight="false" outlineLevel="0" collapsed="false">
      <c r="A177" s="13" t="s">
        <v>84</v>
      </c>
      <c r="B177" s="14" t="n">
        <v>6921</v>
      </c>
      <c r="C177" s="14" t="n">
        <v>42</v>
      </c>
      <c r="D177" s="14" t="n">
        <v>360.980373699111</v>
      </c>
      <c r="E177" s="14" t="n">
        <v>220.712776233224</v>
      </c>
      <c r="F177" s="14" t="n">
        <v>42</v>
      </c>
      <c r="G177" s="14" t="n">
        <v>55</v>
      </c>
      <c r="H177" s="14" t="n">
        <v>11</v>
      </c>
      <c r="I177" s="14" t="n">
        <v>58.63</v>
      </c>
      <c r="J177" s="15" t="n">
        <v>0.0149806569561188</v>
      </c>
      <c r="K177" s="14" t="n">
        <v>147176</v>
      </c>
      <c r="L177" s="14" t="n">
        <v>1279977</v>
      </c>
      <c r="M177" s="14" t="n">
        <f aca="false">+K177+L177</f>
        <v>1427153</v>
      </c>
    </row>
    <row r="178" customFormat="false" ht="12.75" hidden="false" customHeight="false" outlineLevel="0" collapsed="false">
      <c r="A178" s="16" t="s">
        <v>85</v>
      </c>
      <c r="B178" s="17" t="n">
        <v>8110</v>
      </c>
      <c r="C178" s="17" t="n">
        <v>34</v>
      </c>
      <c r="D178" s="17" t="n">
        <v>436.483244913171</v>
      </c>
      <c r="E178" s="17" t="n">
        <v>226.977041660159</v>
      </c>
      <c r="F178" s="17" t="n">
        <v>23</v>
      </c>
      <c r="G178" s="17" t="n">
        <v>43</v>
      </c>
      <c r="H178" s="17" t="n">
        <v>9</v>
      </c>
      <c r="I178" s="17" t="n">
        <v>45.97</v>
      </c>
      <c r="J178" s="18" t="n">
        <v>0.00799957774189427</v>
      </c>
      <c r="K178" s="17" t="n">
        <v>78591</v>
      </c>
      <c r="L178" s="17" t="n">
        <v>1266816</v>
      </c>
      <c r="M178" s="17" t="n">
        <f aca="false">+K178+L178</f>
        <v>1345407</v>
      </c>
    </row>
    <row r="179" customFormat="false" ht="12.75" hidden="false" customHeight="false" outlineLevel="0" collapsed="false">
      <c r="A179" s="19" t="s">
        <v>49</v>
      </c>
      <c r="B179" s="20" t="n">
        <f aca="false">SUM(B154:B178)</f>
        <v>255258</v>
      </c>
      <c r="C179" s="20" t="n">
        <f aca="false">SUM(C154:C178)</f>
        <v>1192</v>
      </c>
      <c r="D179" s="20" t="n">
        <f aca="false">SUM(D154:D178)</f>
        <v>14847.4581818182</v>
      </c>
      <c r="E179" s="20" t="n">
        <f aca="false">SUM(E154:E178)</f>
        <v>9437.02368920837</v>
      </c>
      <c r="F179" s="20" t="n">
        <f aca="false">SUM(F154:F178)</f>
        <v>3376</v>
      </c>
      <c r="G179" s="20" t="n">
        <f aca="false">SUM(G154:G178)</f>
        <v>6661</v>
      </c>
      <c r="H179" s="20" t="n">
        <f aca="false">SUM(H154:H178)</f>
        <v>790</v>
      </c>
      <c r="I179" s="20" t="n">
        <f aca="false">SUM(I154:I178)</f>
        <v>6921.7</v>
      </c>
      <c r="J179" s="21" t="n">
        <f aca="false">SUM(J154:J178)</f>
        <v>1</v>
      </c>
      <c r="K179" s="20" t="n">
        <f aca="false">SUM(K154:K178)</f>
        <v>9824434</v>
      </c>
      <c r="L179" s="20" t="n">
        <f aca="false">SUM(L154:L178)</f>
        <v>186664245</v>
      </c>
      <c r="M179" s="20" t="n">
        <f aca="false">SUM(M154:M178)</f>
        <v>196488679</v>
      </c>
    </row>
    <row r="180" customFormat="false" ht="12" hidden="false" customHeight="false" outlineLevel="0" collapsed="false">
      <c r="A180" s="23" t="s">
        <v>50</v>
      </c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customFormat="false" ht="12" hidden="false" customHeight="false" outlineLevel="0" collapsed="false">
      <c r="A181" s="23" t="s">
        <v>51</v>
      </c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customFormat="false" ht="12" hidden="false" customHeight="false" outlineLevel="0" collapsed="false">
      <c r="A182" s="23"/>
      <c r="B182" s="22" t="n">
        <f aca="false">SUM(B154:B178)-B179</f>
        <v>0</v>
      </c>
      <c r="C182" s="22" t="n">
        <f aca="false">SUM(C154:C178)-C179</f>
        <v>0</v>
      </c>
      <c r="D182" s="22" t="n">
        <f aca="false">SUM(D154:D178)-D179</f>
        <v>0</v>
      </c>
      <c r="E182" s="22" t="n">
        <f aca="false">SUM(E154:E178)-E179</f>
        <v>0</v>
      </c>
      <c r="F182" s="22" t="n">
        <f aca="false">SUM(F154:F178)-F179</f>
        <v>0</v>
      </c>
      <c r="G182" s="22" t="n">
        <f aca="false">SUM(G154:G178)-G179</f>
        <v>0</v>
      </c>
      <c r="H182" s="22" t="n">
        <f aca="false">SUM(H154:H178)-H179</f>
        <v>0</v>
      </c>
      <c r="I182" s="22" t="n">
        <f aca="false">SUM(I154:I178)-I179</f>
        <v>0</v>
      </c>
      <c r="J182" s="22" t="n">
        <f aca="false">SUM(J154:J178)-J179</f>
        <v>0</v>
      </c>
      <c r="K182" s="22" t="n">
        <f aca="false">SUM(K154:K178)-K179</f>
        <v>0</v>
      </c>
      <c r="L182" s="22" t="n">
        <f aca="false">SUM(L154:L178)-L179</f>
        <v>0</v>
      </c>
      <c r="M182" s="22" t="n">
        <f aca="false">SUM(M154:M178)-M179</f>
        <v>0</v>
      </c>
    </row>
    <row r="183" customFormat="false" ht="12.75" hidden="false" customHeight="false" outlineLevel="0" collapsed="false">
      <c r="A183" s="6" t="s">
        <v>113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customFormat="false" ht="12.75" hidden="false" customHeight="false" outlineLevel="0" collapsed="false">
      <c r="A184" s="6" t="s">
        <v>114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customFormat="false" ht="9" hidden="false" customHeight="true" outlineLevel="0" collapsed="false">
      <c r="A185" s="29"/>
      <c r="B185" s="29"/>
      <c r="C185" s="29"/>
      <c r="D185" s="29"/>
      <c r="E185" s="29"/>
      <c r="F185" s="29"/>
      <c r="G185" s="29"/>
      <c r="H185" s="29"/>
      <c r="I185" s="29"/>
    </row>
    <row r="186" customFormat="false" ht="12.75" hidden="false" customHeight="true" outlineLevel="0" collapsed="false">
      <c r="A186" s="7" t="s">
        <v>8</v>
      </c>
      <c r="B186" s="8" t="s">
        <v>9</v>
      </c>
      <c r="C186" s="8"/>
      <c r="D186" s="8"/>
      <c r="E186" s="8"/>
      <c r="F186" s="8"/>
      <c r="G186" s="8"/>
      <c r="H186" s="8"/>
      <c r="I186" s="8"/>
      <c r="J186" s="7" t="s">
        <v>10</v>
      </c>
      <c r="K186" s="7" t="s">
        <v>11</v>
      </c>
      <c r="L186" s="7" t="s">
        <v>12</v>
      </c>
      <c r="M186" s="7" t="s">
        <v>13</v>
      </c>
    </row>
    <row r="187" customFormat="false" ht="36.75" hidden="false" customHeight="false" outlineLevel="0" collapsed="false">
      <c r="A187" s="7"/>
      <c r="B187" s="9" t="s">
        <v>115</v>
      </c>
      <c r="C187" s="9" t="s">
        <v>116</v>
      </c>
      <c r="D187" s="9" t="s">
        <v>117</v>
      </c>
      <c r="E187" s="9" t="s">
        <v>118</v>
      </c>
      <c r="F187" s="9" t="s">
        <v>119</v>
      </c>
      <c r="G187" s="9" t="s">
        <v>120</v>
      </c>
      <c r="H187" s="9" t="s">
        <v>121</v>
      </c>
      <c r="I187" s="7" t="s">
        <v>21</v>
      </c>
      <c r="J187" s="7"/>
      <c r="K187" s="7"/>
      <c r="L187" s="7"/>
      <c r="M187" s="7"/>
    </row>
    <row r="188" customFormat="false" ht="12" hidden="false" customHeight="false" outlineLevel="0" collapsed="false">
      <c r="A188" s="10" t="s">
        <v>61</v>
      </c>
      <c r="B188" s="11" t="n">
        <v>26658</v>
      </c>
      <c r="C188" s="11" t="n">
        <v>68</v>
      </c>
      <c r="D188" s="11" t="n">
        <v>1775.77608022699</v>
      </c>
      <c r="E188" s="11" t="n">
        <v>1119.83258844264</v>
      </c>
      <c r="F188" s="11" t="n">
        <v>739</v>
      </c>
      <c r="G188" s="11" t="n">
        <v>1618</v>
      </c>
      <c r="H188" s="11" t="n">
        <v>184</v>
      </c>
      <c r="I188" s="11" t="n">
        <v>1678.72</v>
      </c>
      <c r="J188" s="12" t="n">
        <v>0.139974656313444</v>
      </c>
      <c r="K188" s="11" t="n">
        <v>1271540</v>
      </c>
      <c r="L188" s="11" t="n">
        <v>33878367</v>
      </c>
      <c r="M188" s="11" t="n">
        <f aca="false">+K188+L188</f>
        <v>35149907</v>
      </c>
    </row>
    <row r="189" customFormat="false" ht="12" hidden="false" customHeight="false" outlineLevel="0" collapsed="false">
      <c r="A189" s="13" t="s">
        <v>62</v>
      </c>
      <c r="B189" s="14" t="n">
        <v>21566</v>
      </c>
      <c r="C189" s="14" t="n">
        <v>65</v>
      </c>
      <c r="D189" s="14" t="n">
        <v>1914.83930893964</v>
      </c>
      <c r="E189" s="14" t="n">
        <v>1187.45514216684</v>
      </c>
      <c r="F189" s="14" t="n">
        <v>578</v>
      </c>
      <c r="G189" s="14" t="n">
        <v>1490</v>
      </c>
      <c r="H189" s="14" t="n">
        <v>128</v>
      </c>
      <c r="I189" s="14" t="n">
        <v>1532.24</v>
      </c>
      <c r="J189" s="15" t="n">
        <v>0.0902090671814147</v>
      </c>
      <c r="K189" s="14" t="n">
        <v>819466</v>
      </c>
      <c r="L189" s="14" t="n">
        <v>21514369</v>
      </c>
      <c r="M189" s="14" t="n">
        <f aca="false">+K189+L189</f>
        <v>22333835</v>
      </c>
    </row>
    <row r="190" customFormat="false" ht="12" hidden="false" customHeight="false" outlineLevel="0" collapsed="false">
      <c r="A190" s="13" t="s">
        <v>63</v>
      </c>
      <c r="B190" s="14" t="n">
        <v>23749</v>
      </c>
      <c r="C190" s="14" t="n">
        <v>98</v>
      </c>
      <c r="D190" s="14" t="n">
        <v>1278.84568721162</v>
      </c>
      <c r="E190" s="14" t="n">
        <v>929.410081151014</v>
      </c>
      <c r="F190" s="14" t="n">
        <v>294</v>
      </c>
      <c r="G190" s="14" t="n">
        <v>792</v>
      </c>
      <c r="H190" s="14" t="n">
        <v>69</v>
      </c>
      <c r="I190" s="14" t="n">
        <v>814.77</v>
      </c>
      <c r="J190" s="15" t="n">
        <v>0.0675617764007377</v>
      </c>
      <c r="K190" s="14" t="n">
        <v>613737</v>
      </c>
      <c r="L190" s="14" t="n">
        <v>12764267</v>
      </c>
      <c r="M190" s="14" t="n">
        <f aca="false">+K190+L190</f>
        <v>13378004</v>
      </c>
    </row>
    <row r="191" customFormat="false" ht="12" hidden="false" customHeight="false" outlineLevel="0" collapsed="false">
      <c r="A191" s="13" t="s">
        <v>64</v>
      </c>
      <c r="B191" s="14" t="n">
        <v>13386</v>
      </c>
      <c r="C191" s="14" t="n">
        <v>54</v>
      </c>
      <c r="D191" s="14" t="n">
        <v>552.623309754551</v>
      </c>
      <c r="E191" s="14" t="n">
        <v>398.712305996039</v>
      </c>
      <c r="F191" s="14" t="n">
        <v>113</v>
      </c>
      <c r="G191" s="14" t="n">
        <v>257</v>
      </c>
      <c r="H191" s="14" t="n">
        <v>49</v>
      </c>
      <c r="I191" s="14" t="n">
        <v>273.17</v>
      </c>
      <c r="J191" s="15" t="n">
        <v>0.0585003306697915</v>
      </c>
      <c r="K191" s="14" t="n">
        <v>531422</v>
      </c>
      <c r="L191" s="14" t="n">
        <v>9668307</v>
      </c>
      <c r="M191" s="14" t="n">
        <f aca="false">+K191+L191</f>
        <v>10199729</v>
      </c>
    </row>
    <row r="192" customFormat="false" ht="12" hidden="false" customHeight="false" outlineLevel="0" collapsed="false">
      <c r="A192" s="13" t="s">
        <v>65</v>
      </c>
      <c r="B192" s="14" t="n">
        <v>14130</v>
      </c>
      <c r="C192" s="14" t="n">
        <v>64</v>
      </c>
      <c r="D192" s="14" t="n">
        <v>527.336169117455</v>
      </c>
      <c r="E192" s="14" t="n">
        <v>288.252155443993</v>
      </c>
      <c r="F192" s="14" t="n">
        <v>100</v>
      </c>
      <c r="G192" s="14" t="n">
        <v>420</v>
      </c>
      <c r="H192" s="14" t="n">
        <v>4</v>
      </c>
      <c r="I192" s="14" t="n">
        <v>421.32</v>
      </c>
      <c r="J192" s="15" t="n">
        <v>0.0788229796306569</v>
      </c>
      <c r="K192" s="14" t="n">
        <v>716034</v>
      </c>
      <c r="L192" s="14" t="n">
        <v>9534851</v>
      </c>
      <c r="M192" s="14" t="n">
        <f aca="false">+K192+L192</f>
        <v>10250885</v>
      </c>
    </row>
    <row r="193" customFormat="false" ht="12" hidden="false" customHeight="false" outlineLevel="0" collapsed="false">
      <c r="A193" s="13" t="s">
        <v>66</v>
      </c>
      <c r="B193" s="14" t="n">
        <v>17275</v>
      </c>
      <c r="C193" s="14" t="n">
        <v>64</v>
      </c>
      <c r="D193" s="14" t="n">
        <v>851.501519874431</v>
      </c>
      <c r="E193" s="14" t="n">
        <v>571.952884044852</v>
      </c>
      <c r="F193" s="14" t="n">
        <v>164</v>
      </c>
      <c r="G193" s="14" t="n">
        <v>367</v>
      </c>
      <c r="H193" s="14" t="n">
        <v>25</v>
      </c>
      <c r="I193" s="14" t="n">
        <v>375.25</v>
      </c>
      <c r="J193" s="15" t="n">
        <v>0.0408077141157916</v>
      </c>
      <c r="K193" s="14" t="n">
        <v>370701</v>
      </c>
      <c r="L193" s="14" t="n">
        <v>10826886</v>
      </c>
      <c r="M193" s="14" t="n">
        <f aca="false">+K193+L193</f>
        <v>11197587</v>
      </c>
    </row>
    <row r="194" customFormat="false" ht="12" hidden="false" customHeight="false" outlineLevel="0" collapsed="false">
      <c r="A194" s="13" t="s">
        <v>67</v>
      </c>
      <c r="B194" s="14" t="n">
        <v>11648</v>
      </c>
      <c r="C194" s="14" t="n">
        <v>55</v>
      </c>
      <c r="D194" s="14" t="n">
        <v>860.151789492559</v>
      </c>
      <c r="E194" s="14" t="n">
        <v>441.562092522862</v>
      </c>
      <c r="F194" s="14" t="n">
        <v>158</v>
      </c>
      <c r="G194" s="14" t="n">
        <v>340</v>
      </c>
      <c r="H194" s="14" t="n">
        <v>37</v>
      </c>
      <c r="I194" s="14" t="n">
        <v>352.21</v>
      </c>
      <c r="J194" s="15" t="n">
        <v>0.0242657450092145</v>
      </c>
      <c r="K194" s="14" t="n">
        <v>220432</v>
      </c>
      <c r="L194" s="14" t="n">
        <v>8315950</v>
      </c>
      <c r="M194" s="14" t="n">
        <f aca="false">+K194+L194</f>
        <v>8536382</v>
      </c>
    </row>
    <row r="195" customFormat="false" ht="12" hidden="false" customHeight="false" outlineLevel="0" collapsed="false">
      <c r="A195" s="13" t="s">
        <v>68</v>
      </c>
      <c r="B195" s="14" t="n">
        <v>9216</v>
      </c>
      <c r="C195" s="14" t="n">
        <v>49</v>
      </c>
      <c r="D195" s="14" t="n">
        <v>448.882388942995</v>
      </c>
      <c r="E195" s="14" t="n">
        <v>296.667099160314</v>
      </c>
      <c r="F195" s="14" t="n">
        <v>47.5</v>
      </c>
      <c r="G195" s="14" t="n">
        <v>220</v>
      </c>
      <c r="H195" s="14" t="n">
        <v>25</v>
      </c>
      <c r="I195" s="14" t="n">
        <v>228.25</v>
      </c>
      <c r="J195" s="15" t="n">
        <v>0.034552184635595</v>
      </c>
      <c r="K195" s="14" t="n">
        <v>313875</v>
      </c>
      <c r="L195" s="14" t="n">
        <v>8096999</v>
      </c>
      <c r="M195" s="14" t="n">
        <f aca="false">+K195+L195</f>
        <v>8410874</v>
      </c>
    </row>
    <row r="196" customFormat="false" ht="12" hidden="false" customHeight="false" outlineLevel="0" collapsed="false">
      <c r="A196" s="13" t="s">
        <v>69</v>
      </c>
      <c r="B196" s="14" t="n">
        <v>15464</v>
      </c>
      <c r="C196" s="14" t="n">
        <v>65</v>
      </c>
      <c r="D196" s="14" t="n">
        <v>787.294757147325</v>
      </c>
      <c r="E196" s="14" t="n">
        <v>366.491462880141</v>
      </c>
      <c r="F196" s="14" t="n">
        <v>85</v>
      </c>
      <c r="G196" s="14" t="n">
        <v>220</v>
      </c>
      <c r="H196" s="14" t="n">
        <v>27</v>
      </c>
      <c r="I196" s="14" t="n">
        <v>228.91</v>
      </c>
      <c r="J196" s="15" t="n">
        <v>0.0135951501609844</v>
      </c>
      <c r="K196" s="14" t="n">
        <v>123499</v>
      </c>
      <c r="L196" s="14" t="n">
        <v>3463987</v>
      </c>
      <c r="M196" s="14" t="n">
        <f aca="false">+K196+L196</f>
        <v>3587486</v>
      </c>
    </row>
    <row r="197" customFormat="false" ht="12" hidden="false" customHeight="false" outlineLevel="0" collapsed="false">
      <c r="A197" s="13" t="s">
        <v>70</v>
      </c>
      <c r="B197" s="14" t="n">
        <v>6317</v>
      </c>
      <c r="C197" s="14" t="n">
        <v>52</v>
      </c>
      <c r="D197" s="14" t="n">
        <v>315.137275897253</v>
      </c>
      <c r="E197" s="14" t="n">
        <v>180.440299612668</v>
      </c>
      <c r="F197" s="14" t="n">
        <v>26.5</v>
      </c>
      <c r="G197" s="14" t="n">
        <v>93</v>
      </c>
      <c r="H197" s="14" t="n">
        <v>13</v>
      </c>
      <c r="I197" s="14" t="n">
        <v>97.29</v>
      </c>
      <c r="J197" s="15" t="n">
        <v>0.015998494505324</v>
      </c>
      <c r="K197" s="14" t="n">
        <v>145332</v>
      </c>
      <c r="L197" s="14" t="n">
        <v>3332032</v>
      </c>
      <c r="M197" s="14" t="n">
        <f aca="false">+K197+L197</f>
        <v>3477364</v>
      </c>
    </row>
    <row r="198" customFormat="false" ht="12" hidden="false" customHeight="false" outlineLevel="0" collapsed="false">
      <c r="A198" s="13" t="s">
        <v>71</v>
      </c>
      <c r="B198" s="14" t="n">
        <v>7507</v>
      </c>
      <c r="C198" s="14" t="n">
        <v>37</v>
      </c>
      <c r="D198" s="14" t="n">
        <v>309.016044239448</v>
      </c>
      <c r="E198" s="14" t="n">
        <v>138.95979020979</v>
      </c>
      <c r="F198" s="14" t="n">
        <v>26</v>
      </c>
      <c r="G198" s="14" t="n">
        <v>111</v>
      </c>
      <c r="H198" s="14" t="n">
        <v>8</v>
      </c>
      <c r="I198" s="14" t="n">
        <v>113.64</v>
      </c>
      <c r="J198" s="15" t="n">
        <v>0.0220623453967599</v>
      </c>
      <c r="K198" s="14" t="n">
        <v>200416</v>
      </c>
      <c r="L198" s="14" t="n">
        <v>3568139</v>
      </c>
      <c r="M198" s="14" t="n">
        <f aca="false">+K198+L198</f>
        <v>3768555</v>
      </c>
    </row>
    <row r="199" customFormat="false" ht="12" hidden="false" customHeight="false" outlineLevel="0" collapsed="false">
      <c r="A199" s="13" t="s">
        <v>72</v>
      </c>
      <c r="B199" s="14" t="n">
        <v>10659</v>
      </c>
      <c r="C199" s="14" t="n">
        <v>55</v>
      </c>
      <c r="D199" s="14" t="n">
        <v>424.986300538114</v>
      </c>
      <c r="E199" s="14" t="n">
        <v>322.379133895233</v>
      </c>
      <c r="F199" s="14" t="n">
        <v>32</v>
      </c>
      <c r="G199" s="14" t="n">
        <v>97</v>
      </c>
      <c r="H199" s="14" t="n">
        <v>10</v>
      </c>
      <c r="I199" s="14" t="n">
        <v>100.3</v>
      </c>
      <c r="J199" s="15" t="n">
        <v>0.0416505873465861</v>
      </c>
      <c r="K199" s="14" t="n">
        <v>378357</v>
      </c>
      <c r="L199" s="14" t="n">
        <v>3974619</v>
      </c>
      <c r="M199" s="14" t="n">
        <f aca="false">+K199+L199</f>
        <v>4352976</v>
      </c>
    </row>
    <row r="200" customFormat="false" ht="12" hidden="false" customHeight="false" outlineLevel="0" collapsed="false">
      <c r="A200" s="13" t="s">
        <v>73</v>
      </c>
      <c r="B200" s="14" t="n">
        <v>8289</v>
      </c>
      <c r="C200" s="14" t="n">
        <v>50</v>
      </c>
      <c r="D200" s="14" t="n">
        <v>305.556417280862</v>
      </c>
      <c r="E200" s="14" t="n">
        <v>200.360606060606</v>
      </c>
      <c r="F200" s="14" t="n">
        <v>77</v>
      </c>
      <c r="G200" s="14" t="n">
        <v>254</v>
      </c>
      <c r="H200" s="14" t="n">
        <v>47</v>
      </c>
      <c r="I200" s="14" t="n">
        <v>269.51</v>
      </c>
      <c r="J200" s="15" t="n">
        <v>0.109033932130603</v>
      </c>
      <c r="K200" s="14" t="n">
        <v>990473</v>
      </c>
      <c r="L200" s="14" t="n">
        <v>4929764</v>
      </c>
      <c r="M200" s="14" t="n">
        <f aca="false">+K200+L200</f>
        <v>5920237</v>
      </c>
    </row>
    <row r="201" customFormat="false" ht="12" hidden="false" customHeight="false" outlineLevel="0" collapsed="false">
      <c r="A201" s="13" t="s">
        <v>74</v>
      </c>
      <c r="B201" s="14" t="n">
        <v>2583</v>
      </c>
      <c r="C201" s="14" t="n">
        <v>25</v>
      </c>
      <c r="D201" s="14" t="n">
        <v>167.113636363636</v>
      </c>
      <c r="E201" s="14" t="n">
        <v>67.6590909090909</v>
      </c>
      <c r="F201" s="14" t="n">
        <v>10</v>
      </c>
      <c r="G201" s="14" t="n">
        <v>47</v>
      </c>
      <c r="H201" s="14" t="n">
        <v>21</v>
      </c>
      <c r="I201" s="14" t="n">
        <v>53.93</v>
      </c>
      <c r="J201" s="15" t="n">
        <v>0.00885302326332534</v>
      </c>
      <c r="K201" s="14" t="n">
        <v>80422</v>
      </c>
      <c r="L201" s="14" t="n">
        <v>1750704</v>
      </c>
      <c r="M201" s="14" t="n">
        <f aca="false">+K201+L201</f>
        <v>1831126</v>
      </c>
    </row>
    <row r="202" customFormat="false" ht="12" hidden="false" customHeight="false" outlineLevel="0" collapsed="false">
      <c r="A202" s="13" t="s">
        <v>75</v>
      </c>
      <c r="B202" s="14" t="n">
        <v>7229</v>
      </c>
      <c r="C202" s="14" t="n">
        <v>26</v>
      </c>
      <c r="D202" s="14" t="n">
        <v>342.322528562325</v>
      </c>
      <c r="E202" s="14" t="n">
        <v>315.254346744144</v>
      </c>
      <c r="F202" s="14" t="n">
        <v>73</v>
      </c>
      <c r="G202" s="14" t="n">
        <v>171</v>
      </c>
      <c r="H202" s="14" t="n">
        <v>47</v>
      </c>
      <c r="I202" s="14" t="n">
        <v>186.51</v>
      </c>
      <c r="J202" s="15" t="n">
        <v>0.0930129809383011</v>
      </c>
      <c r="K202" s="14" t="n">
        <v>844937</v>
      </c>
      <c r="L202" s="14" t="n">
        <v>10713058</v>
      </c>
      <c r="M202" s="14" t="n">
        <f aca="false">+K202+L202</f>
        <v>11557995</v>
      </c>
    </row>
    <row r="203" customFormat="false" ht="12" hidden="false" customHeight="false" outlineLevel="0" collapsed="false">
      <c r="A203" s="13" t="s">
        <v>76</v>
      </c>
      <c r="B203" s="14" t="n">
        <v>2916</v>
      </c>
      <c r="C203" s="14" t="n">
        <v>24</v>
      </c>
      <c r="D203" s="14" t="n">
        <v>160.956442666591</v>
      </c>
      <c r="E203" s="14" t="n">
        <v>48.2368247694335</v>
      </c>
      <c r="F203" s="14" t="n">
        <v>3</v>
      </c>
      <c r="G203" s="14" t="n">
        <v>9</v>
      </c>
      <c r="H203" s="14" t="n">
        <v>9</v>
      </c>
      <c r="I203" s="14" t="n">
        <v>11.97</v>
      </c>
      <c r="J203" s="15" t="n">
        <v>0.00375490856319922</v>
      </c>
      <c r="K203" s="14" t="n">
        <v>34110</v>
      </c>
      <c r="L203" s="14" t="n">
        <v>1537815</v>
      </c>
      <c r="M203" s="14" t="n">
        <f aca="false">+K203+L203</f>
        <v>1571925</v>
      </c>
    </row>
    <row r="204" customFormat="false" ht="12" hidden="false" customHeight="false" outlineLevel="0" collapsed="false">
      <c r="A204" s="13" t="s">
        <v>77</v>
      </c>
      <c r="B204" s="14" t="n">
        <v>7669</v>
      </c>
      <c r="C204" s="14" t="n">
        <v>76</v>
      </c>
      <c r="D204" s="14" t="n">
        <v>333.141774891775</v>
      </c>
      <c r="E204" s="14" t="n">
        <v>265.353896103896</v>
      </c>
      <c r="F204" s="14" t="n">
        <v>25</v>
      </c>
      <c r="G204" s="14" t="n">
        <v>113</v>
      </c>
      <c r="H204" s="14" t="n">
        <v>21</v>
      </c>
      <c r="I204" s="14" t="n">
        <v>119.93</v>
      </c>
      <c r="J204" s="15" t="n">
        <v>0.0470416054081576</v>
      </c>
      <c r="K204" s="14" t="n">
        <v>427330</v>
      </c>
      <c r="L204" s="14" t="n">
        <v>6982101</v>
      </c>
      <c r="M204" s="14" t="n">
        <f aca="false">+K204+L204</f>
        <v>7409431</v>
      </c>
    </row>
    <row r="205" customFormat="false" ht="12" hidden="false" customHeight="false" outlineLevel="0" collapsed="false">
      <c r="A205" s="13" t="s">
        <v>78</v>
      </c>
      <c r="B205" s="14" t="n">
        <v>4207</v>
      </c>
      <c r="C205" s="14" t="n">
        <v>41</v>
      </c>
      <c r="D205" s="14" t="n">
        <v>280.220742590743</v>
      </c>
      <c r="E205" s="14" t="n">
        <v>147.692770562771</v>
      </c>
      <c r="F205" s="14" t="n">
        <v>15</v>
      </c>
      <c r="G205" s="14" t="n">
        <v>33</v>
      </c>
      <c r="H205" s="14" t="n">
        <v>10</v>
      </c>
      <c r="I205" s="14" t="n">
        <v>36.3</v>
      </c>
      <c r="J205" s="15" t="n">
        <v>0.00624186371631793</v>
      </c>
      <c r="K205" s="14" t="n">
        <v>56702</v>
      </c>
      <c r="L205" s="14" t="n">
        <v>2259985</v>
      </c>
      <c r="M205" s="14" t="n">
        <f aca="false">+K205+L205</f>
        <v>2316687</v>
      </c>
    </row>
    <row r="206" customFormat="false" ht="12" hidden="false" customHeight="false" outlineLevel="0" collapsed="false">
      <c r="A206" s="13" t="s">
        <v>79</v>
      </c>
      <c r="B206" s="14" t="n">
        <v>4694</v>
      </c>
      <c r="C206" s="14" t="n">
        <v>25</v>
      </c>
      <c r="D206" s="14" t="n">
        <v>257.833957290384</v>
      </c>
      <c r="E206" s="14" t="n">
        <v>119.735173551928</v>
      </c>
      <c r="F206" s="14" t="n">
        <v>9</v>
      </c>
      <c r="G206" s="14" t="n">
        <v>18</v>
      </c>
      <c r="H206" s="14" t="n">
        <v>5</v>
      </c>
      <c r="I206" s="14" t="n">
        <v>19.65</v>
      </c>
      <c r="J206" s="15" t="n">
        <v>0.00521718612328369</v>
      </c>
      <c r="K206" s="14" t="n">
        <v>47393</v>
      </c>
      <c r="L206" s="14" t="n">
        <v>4061862</v>
      </c>
      <c r="M206" s="14" t="n">
        <f aca="false">+K206+L206</f>
        <v>4109255</v>
      </c>
    </row>
    <row r="207" customFormat="false" ht="12" hidden="false" customHeight="false" outlineLevel="0" collapsed="false">
      <c r="A207" s="13" t="s">
        <v>80</v>
      </c>
      <c r="B207" s="14" t="n">
        <v>7566</v>
      </c>
      <c r="C207" s="14" t="n">
        <v>50</v>
      </c>
      <c r="D207" s="14" t="n">
        <v>330.994906999121</v>
      </c>
      <c r="E207" s="14" t="n">
        <v>202.183098923218</v>
      </c>
      <c r="F207" s="14" t="n">
        <v>2</v>
      </c>
      <c r="G207" s="14" t="n">
        <v>10</v>
      </c>
      <c r="H207" s="14" t="n">
        <v>2</v>
      </c>
      <c r="I207" s="14" t="n">
        <v>10.66</v>
      </c>
      <c r="J207" s="15" t="n">
        <v>0.0153774209197714</v>
      </c>
      <c r="K207" s="14" t="n">
        <v>139690</v>
      </c>
      <c r="L207" s="14" t="n">
        <v>2019662</v>
      </c>
      <c r="M207" s="14" t="n">
        <f aca="false">+K207+L207</f>
        <v>2159352</v>
      </c>
    </row>
    <row r="208" customFormat="false" ht="12" hidden="false" customHeight="false" outlineLevel="0" collapsed="false">
      <c r="A208" s="13" t="s">
        <v>81</v>
      </c>
      <c r="B208" s="14" t="n">
        <v>6744</v>
      </c>
      <c r="C208" s="14" t="n">
        <v>32</v>
      </c>
      <c r="D208" s="14" t="n">
        <v>220.654458305825</v>
      </c>
      <c r="E208" s="14" t="n">
        <v>138.878834868835</v>
      </c>
      <c r="F208" s="14" t="n">
        <v>5</v>
      </c>
      <c r="G208" s="14" t="n">
        <v>9</v>
      </c>
      <c r="H208" s="14" t="n">
        <v>0</v>
      </c>
      <c r="I208" s="14" t="n">
        <v>9</v>
      </c>
      <c r="J208" s="15" t="n">
        <v>0.0390822738705291</v>
      </c>
      <c r="K208" s="14" t="n">
        <v>355027</v>
      </c>
      <c r="L208" s="14" t="n">
        <v>3065449</v>
      </c>
      <c r="M208" s="14" t="n">
        <f aca="false">+K208+L208</f>
        <v>3420476</v>
      </c>
    </row>
    <row r="209" customFormat="false" ht="12" hidden="false" customHeight="false" outlineLevel="0" collapsed="false">
      <c r="A209" s="13" t="s">
        <v>82</v>
      </c>
      <c r="B209" s="14" t="n">
        <v>3851</v>
      </c>
      <c r="C209" s="14" t="n">
        <v>35</v>
      </c>
      <c r="D209" s="14" t="n">
        <v>308.046666666667</v>
      </c>
      <c r="E209" s="14" t="n">
        <v>155.727272727273</v>
      </c>
      <c r="F209" s="14" t="n">
        <v>28</v>
      </c>
      <c r="G209" s="14" t="n">
        <v>42</v>
      </c>
      <c r="H209" s="14" t="n">
        <v>11</v>
      </c>
      <c r="I209" s="14" t="n">
        <v>45.63</v>
      </c>
      <c r="J209" s="15" t="n">
        <v>0.00712143273703489</v>
      </c>
      <c r="K209" s="14" t="n">
        <v>64692</v>
      </c>
      <c r="L209" s="14" t="n">
        <v>2370571</v>
      </c>
      <c r="M209" s="14" t="n">
        <f aca="false">+K209+L209</f>
        <v>2435263</v>
      </c>
    </row>
    <row r="210" customFormat="false" ht="12" hidden="false" customHeight="false" outlineLevel="0" collapsed="false">
      <c r="A210" s="13" t="s">
        <v>83</v>
      </c>
      <c r="B210" s="14" t="n">
        <v>5548</v>
      </c>
      <c r="C210" s="14" t="n">
        <v>20</v>
      </c>
      <c r="D210" s="14" t="n">
        <v>295.712737210443</v>
      </c>
      <c r="E210" s="14" t="n">
        <v>189.940009937716</v>
      </c>
      <c r="F210" s="14" t="n">
        <v>11</v>
      </c>
      <c r="G210" s="14" t="n">
        <v>48</v>
      </c>
      <c r="H210" s="14" t="n">
        <v>8</v>
      </c>
      <c r="I210" s="14" t="n">
        <v>50.64</v>
      </c>
      <c r="J210" s="15" t="n">
        <v>0.0153479155235067</v>
      </c>
      <c r="K210" s="14" t="n">
        <v>139422</v>
      </c>
      <c r="L210" s="14" t="n">
        <v>1688062</v>
      </c>
      <c r="M210" s="14" t="n">
        <f aca="false">+K210+L210</f>
        <v>1827484</v>
      </c>
    </row>
    <row r="211" customFormat="false" ht="12" hidden="false" customHeight="false" outlineLevel="0" collapsed="false">
      <c r="A211" s="13" t="s">
        <v>84</v>
      </c>
      <c r="B211" s="14" t="n">
        <v>6796</v>
      </c>
      <c r="C211" s="14" t="n">
        <v>40</v>
      </c>
      <c r="D211" s="14" t="n">
        <v>353.046566418288</v>
      </c>
      <c r="E211" s="14" t="n">
        <v>204.801998850664</v>
      </c>
      <c r="F211" s="14" t="n">
        <v>30</v>
      </c>
      <c r="G211" s="14" t="n">
        <v>61</v>
      </c>
      <c r="H211" s="14" t="n">
        <v>13</v>
      </c>
      <c r="I211" s="14" t="n">
        <v>65.29</v>
      </c>
      <c r="J211" s="15" t="n">
        <v>0.0127221466370463</v>
      </c>
      <c r="K211" s="14" t="n">
        <v>115569</v>
      </c>
      <c r="L211" s="14" t="n">
        <v>1130242</v>
      </c>
      <c r="M211" s="14" t="n">
        <f aca="false">+K211+L211</f>
        <v>1245811</v>
      </c>
    </row>
    <row r="212" customFormat="false" ht="12.75" hidden="false" customHeight="false" outlineLevel="0" collapsed="false">
      <c r="A212" s="16" t="s">
        <v>85</v>
      </c>
      <c r="B212" s="17" t="n">
        <v>8097</v>
      </c>
      <c r="C212" s="17" t="n">
        <v>32</v>
      </c>
      <c r="D212" s="17" t="n">
        <v>385.386000903435</v>
      </c>
      <c r="E212" s="17" t="n">
        <v>193.597460747204</v>
      </c>
      <c r="F212" s="17" t="n">
        <v>6</v>
      </c>
      <c r="G212" s="17" t="n">
        <v>47</v>
      </c>
      <c r="H212" s="17" t="n">
        <v>10</v>
      </c>
      <c r="I212" s="17" t="n">
        <v>50.3</v>
      </c>
      <c r="J212" s="18" t="n">
        <v>0.00919227880262328</v>
      </c>
      <c r="K212" s="17" t="n">
        <v>83503</v>
      </c>
      <c r="L212" s="17" t="n">
        <v>1149498</v>
      </c>
      <c r="M212" s="17" t="n">
        <f aca="false">+K212+L212</f>
        <v>1233001</v>
      </c>
    </row>
    <row r="213" customFormat="false" ht="12.75" hidden="false" customHeight="false" outlineLevel="0" collapsed="false">
      <c r="A213" s="19" t="s">
        <v>49</v>
      </c>
      <c r="B213" s="20" t="n">
        <f aca="false">+SUM(B188:B212)</f>
        <v>253764</v>
      </c>
      <c r="C213" s="20" t="n">
        <f aca="false">+SUM(C188:C212)</f>
        <v>1202</v>
      </c>
      <c r="D213" s="20" t="n">
        <f aca="false">+SUM(D188:D212)</f>
        <v>13787.3774675325</v>
      </c>
      <c r="E213" s="20" t="n">
        <f aca="false">+SUM(E188:E212)</f>
        <v>8491.53642028317</v>
      </c>
      <c r="F213" s="20" t="n">
        <f aca="false">+SUM(F188:F212)</f>
        <v>2657</v>
      </c>
      <c r="G213" s="20" t="n">
        <f aca="false">+SUM(G188:G212)</f>
        <v>6887</v>
      </c>
      <c r="H213" s="20" t="n">
        <f aca="false">+SUM(H188:H212)</f>
        <v>783</v>
      </c>
      <c r="I213" s="20" t="n">
        <f aca="false">+SUM(I188:I212)</f>
        <v>7145.39</v>
      </c>
      <c r="J213" s="21" t="n">
        <f aca="false">+SUM(J188:J212)</f>
        <v>1</v>
      </c>
      <c r="K213" s="20" t="n">
        <f aca="false">+SUM(K188:K212)</f>
        <v>9084081</v>
      </c>
      <c r="L213" s="20" t="n">
        <f aca="false">SUM(L188:L212)</f>
        <v>172597546</v>
      </c>
      <c r="M213" s="20" t="n">
        <f aca="false">SUM(M188:M212)</f>
        <v>181681627</v>
      </c>
    </row>
    <row r="214" s="23" customFormat="true" ht="12" hidden="false" customHeight="false" outlineLevel="0" collapsed="false">
      <c r="A214" s="23" t="s">
        <v>50</v>
      </c>
    </row>
    <row r="215" s="23" customFormat="true" ht="12" hidden="false" customHeight="false" outlineLevel="0" collapsed="false">
      <c r="A215" s="23" t="s">
        <v>51</v>
      </c>
    </row>
    <row r="216" customFormat="false" ht="15" hidden="false" customHeight="false" outlineLevel="0" collapsed="false">
      <c r="A216" s="30"/>
      <c r="B216" s="22" t="n">
        <f aca="false">SUM(B188:B212)-B213</f>
        <v>0</v>
      </c>
      <c r="C216" s="22" t="n">
        <f aca="false">SUM(C188:C212)-C213</f>
        <v>0</v>
      </c>
      <c r="D216" s="22" t="n">
        <f aca="false">SUM(D188:D212)-D213</f>
        <v>0</v>
      </c>
      <c r="E216" s="22" t="n">
        <f aca="false">SUM(E188:E212)-E213</f>
        <v>0</v>
      </c>
      <c r="F216" s="22" t="n">
        <f aca="false">SUM(F188:F212)-F213</f>
        <v>0</v>
      </c>
      <c r="G216" s="22" t="n">
        <f aca="false">SUM(G188:G212)-G213</f>
        <v>0</v>
      </c>
      <c r="H216" s="22" t="n">
        <f aca="false">SUM(H188:H212)-H213</f>
        <v>0</v>
      </c>
      <c r="I216" s="22" t="n">
        <f aca="false">SUM(I188:I212)-I213</f>
        <v>0</v>
      </c>
      <c r="J216" s="22" t="n">
        <f aca="false">SUM(J188:J212)-J213</f>
        <v>0</v>
      </c>
      <c r="K216" s="22" t="n">
        <f aca="false">SUM(K188:K212)-K213</f>
        <v>0</v>
      </c>
      <c r="L216" s="22" t="n">
        <f aca="false">SUM(L188:L212)-L213</f>
        <v>0</v>
      </c>
      <c r="M216" s="22" t="n">
        <f aca="false">SUM(M188:M212)-M213</f>
        <v>0</v>
      </c>
    </row>
    <row r="217" customFormat="false" ht="12.75" hidden="false" customHeight="false" outlineLevel="0" collapsed="false">
      <c r="A217" s="6" t="s">
        <v>122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customFormat="false" ht="12.75" hidden="false" customHeight="false" outlineLevel="0" collapsed="false">
      <c r="A218" s="6" t="s">
        <v>123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customFormat="false" ht="9" hidden="false" customHeight="true" outlineLevel="0" collapsed="false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</row>
    <row r="220" customFormat="false" ht="12.75" hidden="false" customHeight="true" outlineLevel="0" collapsed="false">
      <c r="A220" s="7" t="s">
        <v>8</v>
      </c>
      <c r="B220" s="8" t="s">
        <v>9</v>
      </c>
      <c r="C220" s="8"/>
      <c r="D220" s="8"/>
      <c r="E220" s="8"/>
      <c r="F220" s="8"/>
      <c r="G220" s="8"/>
      <c r="H220" s="8"/>
      <c r="I220" s="8"/>
      <c r="J220" s="7" t="s">
        <v>10</v>
      </c>
      <c r="K220" s="7" t="s">
        <v>11</v>
      </c>
      <c r="L220" s="7" t="s">
        <v>12</v>
      </c>
      <c r="M220" s="7" t="s">
        <v>13</v>
      </c>
    </row>
    <row r="221" customFormat="false" ht="36.75" hidden="false" customHeight="false" outlineLevel="0" collapsed="false">
      <c r="A221" s="7"/>
      <c r="B221" s="9" t="s">
        <v>124</v>
      </c>
      <c r="C221" s="9" t="s">
        <v>125</v>
      </c>
      <c r="D221" s="9" t="s">
        <v>126</v>
      </c>
      <c r="E221" s="9" t="s">
        <v>127</v>
      </c>
      <c r="F221" s="9" t="s">
        <v>128</v>
      </c>
      <c r="G221" s="9" t="s">
        <v>129</v>
      </c>
      <c r="H221" s="9" t="s">
        <v>130</v>
      </c>
      <c r="I221" s="7" t="s">
        <v>21</v>
      </c>
      <c r="J221" s="7"/>
      <c r="K221" s="7"/>
      <c r="L221" s="7"/>
      <c r="M221" s="7"/>
    </row>
    <row r="222" customFormat="false" ht="12" hidden="false" customHeight="false" outlineLevel="0" collapsed="false">
      <c r="A222" s="10" t="s">
        <v>61</v>
      </c>
      <c r="B222" s="11" t="n">
        <v>27024</v>
      </c>
      <c r="C222" s="11" t="n">
        <v>68</v>
      </c>
      <c r="D222" s="11" t="n">
        <v>1743.15519936718</v>
      </c>
      <c r="E222" s="11" t="n">
        <v>1065.9772287208</v>
      </c>
      <c r="F222" s="11" t="n">
        <v>657</v>
      </c>
      <c r="G222" s="11" t="n">
        <v>1384</v>
      </c>
      <c r="H222" s="11" t="n">
        <v>174</v>
      </c>
      <c r="I222" s="11" t="n">
        <v>1441.42</v>
      </c>
      <c r="J222" s="12" t="n">
        <v>0.145811480585786</v>
      </c>
      <c r="K222" s="11" t="n">
        <v>1225932</v>
      </c>
      <c r="L222" s="11" t="n">
        <v>31780038</v>
      </c>
      <c r="M222" s="11" t="n">
        <f aca="false">+K222+L222</f>
        <v>33005970</v>
      </c>
    </row>
    <row r="223" customFormat="false" ht="12" hidden="false" customHeight="false" outlineLevel="0" collapsed="false">
      <c r="A223" s="13" t="s">
        <v>62</v>
      </c>
      <c r="B223" s="14" t="n">
        <v>19836</v>
      </c>
      <c r="C223" s="14" t="n">
        <v>43</v>
      </c>
      <c r="D223" s="14" t="n">
        <v>1802.94024678234</v>
      </c>
      <c r="E223" s="14" t="n">
        <v>1100.49545322856</v>
      </c>
      <c r="F223" s="14" t="n">
        <v>521</v>
      </c>
      <c r="G223" s="14" t="n">
        <v>1195</v>
      </c>
      <c r="H223" s="14" t="n">
        <v>134</v>
      </c>
      <c r="I223" s="14" t="n">
        <v>1239.22</v>
      </c>
      <c r="J223" s="15" t="n">
        <v>0.0986193054233897</v>
      </c>
      <c r="K223" s="14" t="n">
        <v>829157</v>
      </c>
      <c r="L223" s="14" t="n">
        <v>20131198</v>
      </c>
      <c r="M223" s="14" t="n">
        <f aca="false">+K223+L223</f>
        <v>20960355</v>
      </c>
    </row>
    <row r="224" customFormat="false" ht="12" hidden="false" customHeight="false" outlineLevel="0" collapsed="false">
      <c r="A224" s="13" t="s">
        <v>63</v>
      </c>
      <c r="B224" s="14" t="n">
        <v>23130</v>
      </c>
      <c r="C224" s="14" t="n">
        <v>104</v>
      </c>
      <c r="D224" s="14" t="n">
        <v>1294.59564182884</v>
      </c>
      <c r="E224" s="14" t="n">
        <v>908.902460010657</v>
      </c>
      <c r="F224" s="14" t="n">
        <v>274</v>
      </c>
      <c r="G224" s="14" t="n">
        <v>673</v>
      </c>
      <c r="H224" s="14" t="n">
        <v>43</v>
      </c>
      <c r="I224" s="14" t="n">
        <v>687.19</v>
      </c>
      <c r="J224" s="15" t="n">
        <v>0.0650784806412471</v>
      </c>
      <c r="K224" s="14" t="n">
        <v>547157</v>
      </c>
      <c r="L224" s="14" t="n">
        <v>11888419</v>
      </c>
      <c r="M224" s="14" t="n">
        <f aca="false">+K224+L224</f>
        <v>12435576</v>
      </c>
    </row>
    <row r="225" customFormat="false" ht="12" hidden="false" customHeight="false" outlineLevel="0" collapsed="false">
      <c r="A225" s="13" t="s">
        <v>64</v>
      </c>
      <c r="B225" s="14" t="n">
        <v>13293</v>
      </c>
      <c r="C225" s="14" t="n">
        <v>58</v>
      </c>
      <c r="D225" s="14" t="n">
        <v>550.409533711333</v>
      </c>
      <c r="E225" s="14" t="n">
        <v>394.908055118092</v>
      </c>
      <c r="F225" s="14" t="n">
        <v>95</v>
      </c>
      <c r="G225" s="14" t="n">
        <v>220</v>
      </c>
      <c r="H225" s="14" t="n">
        <v>39</v>
      </c>
      <c r="I225" s="14" t="n">
        <v>232.87</v>
      </c>
      <c r="J225" s="15" t="n">
        <v>0.0551333555163613</v>
      </c>
      <c r="K225" s="14" t="n">
        <v>463542</v>
      </c>
      <c r="L225" s="14" t="n">
        <v>8955797</v>
      </c>
      <c r="M225" s="14" t="n">
        <f aca="false">+K225+L225</f>
        <v>9419339</v>
      </c>
    </row>
    <row r="226" customFormat="false" ht="12" hidden="false" customHeight="false" outlineLevel="0" collapsed="false">
      <c r="A226" s="13" t="s">
        <v>65</v>
      </c>
      <c r="B226" s="14" t="n">
        <v>16506</v>
      </c>
      <c r="C226" s="14" t="n">
        <v>103</v>
      </c>
      <c r="D226" s="14" t="n">
        <v>492.310418314822</v>
      </c>
      <c r="E226" s="14" t="n">
        <v>258.781512298075</v>
      </c>
      <c r="F226" s="14" t="n">
        <v>102</v>
      </c>
      <c r="G226" s="14" t="n">
        <v>260</v>
      </c>
      <c r="H226" s="14" t="n">
        <v>5</v>
      </c>
      <c r="I226" s="14" t="n">
        <v>261.65</v>
      </c>
      <c r="J226" s="15" t="n">
        <v>0.0793283157204555</v>
      </c>
      <c r="K226" s="14" t="n">
        <v>666965</v>
      </c>
      <c r="L226" s="14" t="n">
        <v>8622355</v>
      </c>
      <c r="M226" s="14" t="n">
        <f aca="false">+K226+L226</f>
        <v>9289320</v>
      </c>
    </row>
    <row r="227" customFormat="false" ht="12" hidden="false" customHeight="false" outlineLevel="0" collapsed="false">
      <c r="A227" s="13" t="s">
        <v>66</v>
      </c>
      <c r="B227" s="14" t="n">
        <v>19664</v>
      </c>
      <c r="C227" s="14" t="n">
        <v>64</v>
      </c>
      <c r="D227" s="14" t="n">
        <v>875.963553819899</v>
      </c>
      <c r="E227" s="14" t="n">
        <v>593.486216691619</v>
      </c>
      <c r="F227" s="14" t="n">
        <v>154</v>
      </c>
      <c r="G227" s="14" t="n">
        <v>313</v>
      </c>
      <c r="H227" s="14" t="n">
        <v>25</v>
      </c>
      <c r="I227" s="14" t="n">
        <v>321.25</v>
      </c>
      <c r="J227" s="15" t="n">
        <v>0.0447805728391969</v>
      </c>
      <c r="K227" s="14" t="n">
        <v>376499</v>
      </c>
      <c r="L227" s="14" t="n">
        <v>10171585</v>
      </c>
      <c r="M227" s="14" t="n">
        <f aca="false">+K227+L227</f>
        <v>10548084</v>
      </c>
    </row>
    <row r="228" customFormat="false" ht="12" hidden="false" customHeight="false" outlineLevel="0" collapsed="false">
      <c r="A228" s="13" t="s">
        <v>67</v>
      </c>
      <c r="B228" s="14" t="n">
        <v>11850</v>
      </c>
      <c r="C228" s="14" t="n">
        <v>60</v>
      </c>
      <c r="D228" s="14" t="n">
        <v>802.196793743891</v>
      </c>
      <c r="E228" s="14" t="n">
        <v>409.698005865103</v>
      </c>
      <c r="F228" s="14" t="n">
        <v>143</v>
      </c>
      <c r="G228" s="14" t="n">
        <v>335</v>
      </c>
      <c r="H228" s="14" t="n">
        <v>29</v>
      </c>
      <c r="I228" s="14" t="n">
        <v>344.57</v>
      </c>
      <c r="J228" s="15" t="n">
        <v>0.032969055321625</v>
      </c>
      <c r="K228" s="14" t="n">
        <v>277192</v>
      </c>
      <c r="L228" s="14" t="n">
        <v>7824615</v>
      </c>
      <c r="M228" s="14" t="n">
        <f aca="false">+K228+L228</f>
        <v>8101807</v>
      </c>
    </row>
    <row r="229" customFormat="false" ht="12" hidden="false" customHeight="false" outlineLevel="0" collapsed="false">
      <c r="A229" s="13" t="s">
        <v>68</v>
      </c>
      <c r="B229" s="14" t="n">
        <v>9342</v>
      </c>
      <c r="C229" s="14" t="n">
        <v>46</v>
      </c>
      <c r="D229" s="14" t="n">
        <v>483.823716682601</v>
      </c>
      <c r="E229" s="14" t="n">
        <v>283.780832479891</v>
      </c>
      <c r="F229" s="14" t="n">
        <v>54</v>
      </c>
      <c r="G229" s="14" t="n">
        <v>206</v>
      </c>
      <c r="H229" s="14" t="n">
        <v>18</v>
      </c>
      <c r="I229" s="14" t="n">
        <v>211.94</v>
      </c>
      <c r="J229" s="15" t="n">
        <v>0.0313699061161301</v>
      </c>
      <c r="K229" s="14" t="n">
        <v>263747</v>
      </c>
      <c r="L229" s="14" t="n">
        <v>7624747</v>
      </c>
      <c r="M229" s="14" t="n">
        <f aca="false">+K229+L229</f>
        <v>7888494</v>
      </c>
    </row>
    <row r="230" customFormat="false" ht="12" hidden="false" customHeight="false" outlineLevel="0" collapsed="false">
      <c r="A230" s="13" t="s">
        <v>69</v>
      </c>
      <c r="B230" s="14" t="n">
        <v>15169</v>
      </c>
      <c r="C230" s="14" t="n">
        <v>66</v>
      </c>
      <c r="D230" s="14" t="n">
        <v>714.724093585078</v>
      </c>
      <c r="E230" s="14" t="n">
        <v>282.043782193336</v>
      </c>
      <c r="F230" s="14" t="n">
        <v>68</v>
      </c>
      <c r="G230" s="14" t="n">
        <v>169</v>
      </c>
      <c r="H230" s="14" t="n">
        <v>22</v>
      </c>
      <c r="I230" s="14" t="n">
        <v>176.26</v>
      </c>
      <c r="J230" s="15" t="n">
        <v>0.0140929778810488</v>
      </c>
      <c r="K230" s="14" t="n">
        <v>118489</v>
      </c>
      <c r="L230" s="14" t="n">
        <v>3256297</v>
      </c>
      <c r="M230" s="14" t="n">
        <f aca="false">+K230+L230</f>
        <v>3374786</v>
      </c>
    </row>
    <row r="231" customFormat="false" ht="12" hidden="false" customHeight="false" outlineLevel="0" collapsed="false">
      <c r="A231" s="13" t="s">
        <v>70</v>
      </c>
      <c r="B231" s="14" t="n">
        <v>6546</v>
      </c>
      <c r="C231" s="14" t="n">
        <v>46</v>
      </c>
      <c r="D231" s="14" t="n">
        <v>334.063185195971</v>
      </c>
      <c r="E231" s="14" t="n">
        <v>164.164233836771</v>
      </c>
      <c r="F231" s="14" t="n">
        <v>25</v>
      </c>
      <c r="G231" s="14" t="n">
        <v>82</v>
      </c>
      <c r="H231" s="14" t="n">
        <v>6</v>
      </c>
      <c r="I231" s="14" t="n">
        <v>83.98</v>
      </c>
      <c r="J231" s="15" t="n">
        <v>0.0131041981540367</v>
      </c>
      <c r="K231" s="14" t="n">
        <v>110176</v>
      </c>
      <c r="L231" s="14" t="n">
        <v>3136053</v>
      </c>
      <c r="M231" s="14" t="n">
        <f aca="false">+K231+L231</f>
        <v>3246229</v>
      </c>
    </row>
    <row r="232" customFormat="false" ht="12" hidden="false" customHeight="false" outlineLevel="0" collapsed="false">
      <c r="A232" s="13" t="s">
        <v>71</v>
      </c>
      <c r="B232" s="14" t="n">
        <v>7922</v>
      </c>
      <c r="C232" s="14" t="n">
        <v>36</v>
      </c>
      <c r="D232" s="14" t="n">
        <v>303.046995606922</v>
      </c>
      <c r="E232" s="14" t="n">
        <v>121.311558441558</v>
      </c>
      <c r="F232" s="14" t="n">
        <v>18</v>
      </c>
      <c r="G232" s="14" t="n">
        <v>92</v>
      </c>
      <c r="H232" s="14" t="n">
        <v>6</v>
      </c>
      <c r="I232" s="14" t="n">
        <v>93.98</v>
      </c>
      <c r="J232" s="15" t="n">
        <v>0.022485292200404</v>
      </c>
      <c r="K232" s="14" t="n">
        <v>189048</v>
      </c>
      <c r="L232" s="14" t="n">
        <v>3287208</v>
      </c>
      <c r="M232" s="14" t="n">
        <f aca="false">+K232+L232</f>
        <v>3476256</v>
      </c>
    </row>
    <row r="233" customFormat="false" ht="12" hidden="false" customHeight="false" outlineLevel="0" collapsed="false">
      <c r="A233" s="13" t="s">
        <v>72</v>
      </c>
      <c r="B233" s="14" t="n">
        <v>10284</v>
      </c>
      <c r="C233" s="14" t="n">
        <v>41</v>
      </c>
      <c r="D233" s="14" t="n">
        <v>427.436413251261</v>
      </c>
      <c r="E233" s="14" t="n">
        <v>314.096467598249</v>
      </c>
      <c r="F233" s="14" t="n">
        <v>29</v>
      </c>
      <c r="G233" s="14" t="n">
        <v>88</v>
      </c>
      <c r="H233" s="14" t="n">
        <v>6</v>
      </c>
      <c r="I233" s="14" t="n">
        <v>89.98</v>
      </c>
      <c r="J233" s="15" t="n">
        <v>0.0357533957354511</v>
      </c>
      <c r="K233" s="14" t="n">
        <v>300602</v>
      </c>
      <c r="L233" s="14" t="n">
        <v>3571667</v>
      </c>
      <c r="M233" s="14" t="n">
        <f aca="false">+K233+L233</f>
        <v>3872269</v>
      </c>
    </row>
    <row r="234" customFormat="false" ht="12" hidden="false" customHeight="false" outlineLevel="0" collapsed="false">
      <c r="A234" s="13" t="s">
        <v>73</v>
      </c>
      <c r="B234" s="14" t="n">
        <v>7536</v>
      </c>
      <c r="C234" s="14" t="n">
        <v>48</v>
      </c>
      <c r="D234" s="14" t="n">
        <v>309.103207570185</v>
      </c>
      <c r="E234" s="14" t="n">
        <v>193.135497835498</v>
      </c>
      <c r="F234" s="14" t="n">
        <v>74</v>
      </c>
      <c r="G234" s="14" t="n">
        <v>206</v>
      </c>
      <c r="H234" s="14" t="n">
        <v>30</v>
      </c>
      <c r="I234" s="14" t="n">
        <v>215.9</v>
      </c>
      <c r="J234" s="15" t="n">
        <v>0.095018781657221</v>
      </c>
      <c r="K234" s="14" t="n">
        <v>798885</v>
      </c>
      <c r="L234" s="14" t="n">
        <v>4003933</v>
      </c>
      <c r="M234" s="14" t="n">
        <f aca="false">+K234+L234</f>
        <v>4802818</v>
      </c>
    </row>
    <row r="235" customFormat="false" ht="12" hidden="false" customHeight="false" outlineLevel="0" collapsed="false">
      <c r="A235" s="13" t="s">
        <v>74</v>
      </c>
      <c r="B235" s="14" t="n">
        <v>2104</v>
      </c>
      <c r="C235" s="14" t="n">
        <v>23</v>
      </c>
      <c r="D235" s="14" t="n">
        <v>194.694993412385</v>
      </c>
      <c r="E235" s="14" t="n">
        <v>64.7404479578393</v>
      </c>
      <c r="F235" s="14" t="n">
        <v>10</v>
      </c>
      <c r="G235" s="14" t="n">
        <v>43</v>
      </c>
      <c r="H235" s="14" t="n">
        <v>25</v>
      </c>
      <c r="I235" s="14" t="n">
        <v>51.25</v>
      </c>
      <c r="J235" s="15" t="n">
        <v>0.0074626044456004</v>
      </c>
      <c r="K235" s="14" t="n">
        <v>62743</v>
      </c>
      <c r="L235" s="14" t="n">
        <v>1642879</v>
      </c>
      <c r="M235" s="14" t="n">
        <f aca="false">+K235+L235</f>
        <v>1705622</v>
      </c>
    </row>
    <row r="236" customFormat="false" ht="12" hidden="false" customHeight="false" outlineLevel="0" collapsed="false">
      <c r="A236" s="13" t="s">
        <v>75</v>
      </c>
      <c r="B236" s="14" t="n">
        <v>7221</v>
      </c>
      <c r="C236" s="14" t="n">
        <v>26</v>
      </c>
      <c r="D236" s="14" t="n">
        <v>324.954338406309</v>
      </c>
      <c r="E236" s="14" t="n">
        <v>290.590702042672</v>
      </c>
      <c r="F236" s="14" t="n">
        <v>61</v>
      </c>
      <c r="G236" s="14" t="n">
        <v>147</v>
      </c>
      <c r="H236" s="14" t="n">
        <v>46</v>
      </c>
      <c r="I236" s="14" t="n">
        <v>162.18</v>
      </c>
      <c r="J236" s="15" t="n">
        <v>0.0897418796055227</v>
      </c>
      <c r="K236" s="14" t="n">
        <v>754518</v>
      </c>
      <c r="L236" s="14" t="n">
        <v>9682669</v>
      </c>
      <c r="M236" s="14" t="n">
        <f aca="false">+K236+L236</f>
        <v>10437187</v>
      </c>
    </row>
    <row r="237" customFormat="false" ht="12" hidden="false" customHeight="false" outlineLevel="0" collapsed="false">
      <c r="A237" s="13" t="s">
        <v>76</v>
      </c>
      <c r="B237" s="14" t="n">
        <v>2907</v>
      </c>
      <c r="C237" s="14" t="n">
        <v>27</v>
      </c>
      <c r="D237" s="14" t="n">
        <v>226.662878787879</v>
      </c>
      <c r="E237" s="14" t="n">
        <v>41.8787878787879</v>
      </c>
      <c r="F237" s="14" t="n">
        <v>2</v>
      </c>
      <c r="G237" s="14" t="n">
        <v>16</v>
      </c>
      <c r="H237" s="14" t="n">
        <v>3</v>
      </c>
      <c r="I237" s="14" t="n">
        <v>16.99</v>
      </c>
      <c r="J237" s="15" t="n">
        <v>0.00212642959457549</v>
      </c>
      <c r="K237" s="14" t="n">
        <v>17879</v>
      </c>
      <c r="L237" s="14" t="n">
        <v>1480336</v>
      </c>
      <c r="M237" s="14" t="n">
        <f aca="false">+K237+L237</f>
        <v>1498215</v>
      </c>
    </row>
    <row r="238" customFormat="false" ht="12" hidden="false" customHeight="false" outlineLevel="0" collapsed="false">
      <c r="A238" s="13" t="s">
        <v>77</v>
      </c>
      <c r="B238" s="14" t="n">
        <v>8820</v>
      </c>
      <c r="C238" s="14" t="n">
        <v>84</v>
      </c>
      <c r="D238" s="14" t="n">
        <v>324.775974025974</v>
      </c>
      <c r="E238" s="14" t="n">
        <v>258.957792207792</v>
      </c>
      <c r="F238" s="14" t="n">
        <v>22</v>
      </c>
      <c r="G238" s="14" t="n">
        <v>105</v>
      </c>
      <c r="H238" s="14" t="n">
        <v>20</v>
      </c>
      <c r="I238" s="14" t="n">
        <v>111.6</v>
      </c>
      <c r="J238" s="15" t="n">
        <v>0.0560183209562748</v>
      </c>
      <c r="K238" s="14" t="n">
        <v>470982</v>
      </c>
      <c r="L238" s="14" t="n">
        <v>6331324</v>
      </c>
      <c r="M238" s="14" t="n">
        <f aca="false">+K238+L238</f>
        <v>6802306</v>
      </c>
    </row>
    <row r="239" customFormat="false" ht="12" hidden="false" customHeight="false" outlineLevel="0" collapsed="false">
      <c r="A239" s="13" t="s">
        <v>78</v>
      </c>
      <c r="B239" s="14" t="n">
        <v>4666</v>
      </c>
      <c r="C239" s="14" t="n">
        <v>46</v>
      </c>
      <c r="D239" s="14" t="n">
        <v>331.068770378558</v>
      </c>
      <c r="E239" s="14" t="n">
        <v>171.442077922078</v>
      </c>
      <c r="F239" s="14" t="n">
        <v>16</v>
      </c>
      <c r="G239" s="14" t="n">
        <v>49</v>
      </c>
      <c r="H239" s="14" t="n">
        <v>4</v>
      </c>
      <c r="I239" s="14" t="n">
        <v>50.32</v>
      </c>
      <c r="J239" s="15" t="n">
        <v>0.00774821871096334</v>
      </c>
      <c r="K239" s="14" t="n">
        <v>65144</v>
      </c>
      <c r="L239" s="14" t="n">
        <v>2136644</v>
      </c>
      <c r="M239" s="14" t="n">
        <f aca="false">+K239+L239</f>
        <v>2201788</v>
      </c>
    </row>
    <row r="240" customFormat="false" ht="12" hidden="false" customHeight="false" outlineLevel="0" collapsed="false">
      <c r="A240" s="13" t="s">
        <v>79</v>
      </c>
      <c r="B240" s="14" t="n">
        <v>4895</v>
      </c>
      <c r="C240" s="14" t="n">
        <v>26</v>
      </c>
      <c r="D240" s="14" t="n">
        <v>246.245346145179</v>
      </c>
      <c r="E240" s="14" t="n">
        <v>137.863822477058</v>
      </c>
      <c r="F240" s="14" t="n">
        <v>7</v>
      </c>
      <c r="G240" s="14" t="n">
        <v>17</v>
      </c>
      <c r="H240" s="14" t="n">
        <v>10</v>
      </c>
      <c r="I240" s="14" t="n">
        <v>20.3</v>
      </c>
      <c r="J240" s="15" t="n">
        <v>0.0108004860103573</v>
      </c>
      <c r="K240" s="14" t="n">
        <v>90807</v>
      </c>
      <c r="L240" s="14" t="n">
        <v>3866458</v>
      </c>
      <c r="M240" s="14" t="n">
        <f aca="false">+K240+L240</f>
        <v>3957265</v>
      </c>
    </row>
    <row r="241" customFormat="false" ht="12" hidden="false" customHeight="false" outlineLevel="0" collapsed="false">
      <c r="A241" s="13" t="s">
        <v>80</v>
      </c>
      <c r="B241" s="14" t="n">
        <v>6984</v>
      </c>
      <c r="C241" s="14" t="n">
        <v>45</v>
      </c>
      <c r="D241" s="14" t="n">
        <v>331.969091871413</v>
      </c>
      <c r="E241" s="14" t="n">
        <v>193.070677979999</v>
      </c>
      <c r="F241" s="14" t="n">
        <v>1</v>
      </c>
      <c r="G241" s="14" t="n">
        <v>8</v>
      </c>
      <c r="H241" s="14" t="n">
        <v>8</v>
      </c>
      <c r="I241" s="14" t="n">
        <v>10.64</v>
      </c>
      <c r="J241" s="15" t="n">
        <v>0.0120830545182734</v>
      </c>
      <c r="K241" s="14" t="n">
        <v>101590</v>
      </c>
      <c r="L241" s="14" t="n">
        <v>1866064</v>
      </c>
      <c r="M241" s="14" t="n">
        <f aca="false">+K241+L241</f>
        <v>1967654</v>
      </c>
    </row>
    <row r="242" customFormat="false" ht="12" hidden="false" customHeight="false" outlineLevel="0" collapsed="false">
      <c r="A242" s="13" t="s">
        <v>81</v>
      </c>
      <c r="B242" s="14" t="n">
        <v>7010</v>
      </c>
      <c r="C242" s="14" t="n">
        <v>28</v>
      </c>
      <c r="D242" s="14" t="n">
        <v>255.557132404213</v>
      </c>
      <c r="E242" s="14" t="n">
        <v>156.013133725444</v>
      </c>
      <c r="F242" s="14" t="n">
        <v>2</v>
      </c>
      <c r="G242" s="14" t="n">
        <v>9</v>
      </c>
      <c r="H242" s="14" t="n">
        <v>2</v>
      </c>
      <c r="I242" s="14" t="n">
        <v>9.66</v>
      </c>
      <c r="J242" s="15" t="n">
        <v>0.0250232760631346</v>
      </c>
      <c r="K242" s="14" t="n">
        <v>210387</v>
      </c>
      <c r="L242" s="14" t="n">
        <v>2776124</v>
      </c>
      <c r="M242" s="14" t="n">
        <f aca="false">+K242+L242</f>
        <v>2986511</v>
      </c>
    </row>
    <row r="243" customFormat="false" ht="12" hidden="false" customHeight="false" outlineLevel="0" collapsed="false">
      <c r="A243" s="13" t="s">
        <v>82</v>
      </c>
      <c r="B243" s="14" t="n">
        <v>4089</v>
      </c>
      <c r="C243" s="14" t="n">
        <v>29</v>
      </c>
      <c r="D243" s="14" t="n">
        <v>418.304242424242</v>
      </c>
      <c r="E243" s="14" t="n">
        <v>170.838744588745</v>
      </c>
      <c r="F243" s="14" t="n">
        <v>28</v>
      </c>
      <c r="G243" s="14" t="n">
        <v>47</v>
      </c>
      <c r="H243" s="14" t="n">
        <v>7</v>
      </c>
      <c r="I243" s="14" t="n">
        <v>49.31</v>
      </c>
      <c r="J243" s="15" t="n">
        <v>0.00502663591292607</v>
      </c>
      <c r="K243" s="14" t="n">
        <v>42262</v>
      </c>
      <c r="L243" s="14" t="n">
        <v>2267265</v>
      </c>
      <c r="M243" s="14" t="n">
        <f aca="false">+K243+L243</f>
        <v>2309527</v>
      </c>
    </row>
    <row r="244" customFormat="false" ht="12" hidden="false" customHeight="false" outlineLevel="0" collapsed="false">
      <c r="A244" s="13" t="s">
        <v>83</v>
      </c>
      <c r="B244" s="14" t="n">
        <v>5430</v>
      </c>
      <c r="C244" s="14" t="n">
        <v>24</v>
      </c>
      <c r="D244" s="14" t="n">
        <v>260.60512019895</v>
      </c>
      <c r="E244" s="14" t="n">
        <v>167.446029289859</v>
      </c>
      <c r="F244" s="14" t="n">
        <v>8</v>
      </c>
      <c r="G244" s="14" t="n">
        <v>38</v>
      </c>
      <c r="H244" s="14" t="n">
        <v>9</v>
      </c>
      <c r="I244" s="14" t="n">
        <v>40.97</v>
      </c>
      <c r="J244" s="15" t="n">
        <v>0.018700104613077</v>
      </c>
      <c r="K244" s="14" t="n">
        <v>157224</v>
      </c>
      <c r="L244" s="14" t="n">
        <v>1487369</v>
      </c>
      <c r="M244" s="14" t="n">
        <f aca="false">+K244+L244</f>
        <v>1644593</v>
      </c>
    </row>
    <row r="245" customFormat="false" ht="12" hidden="false" customHeight="false" outlineLevel="0" collapsed="false">
      <c r="A245" s="13" t="s">
        <v>84</v>
      </c>
      <c r="B245" s="14" t="n">
        <v>6456</v>
      </c>
      <c r="C245" s="14" t="n">
        <v>42</v>
      </c>
      <c r="D245" s="14" t="n">
        <v>252.85342658284</v>
      </c>
      <c r="E245" s="14" t="n">
        <v>129.292348438739</v>
      </c>
      <c r="F245" s="14" t="n">
        <v>28</v>
      </c>
      <c r="G245" s="14" t="n">
        <v>60</v>
      </c>
      <c r="H245" s="14" t="n">
        <v>12</v>
      </c>
      <c r="I245" s="14" t="n">
        <v>63.96</v>
      </c>
      <c r="J245" s="15" t="n">
        <v>0.0240496510303189</v>
      </c>
      <c r="K245" s="14" t="n">
        <v>202201</v>
      </c>
      <c r="L245" s="14" t="n">
        <v>898936</v>
      </c>
      <c r="M245" s="14" t="n">
        <f aca="false">+K245+L245</f>
        <v>1101137</v>
      </c>
    </row>
    <row r="246" customFormat="false" ht="12.75" hidden="false" customHeight="false" outlineLevel="0" collapsed="false">
      <c r="A246" s="16" t="s">
        <v>85</v>
      </c>
      <c r="B246" s="17" t="n">
        <v>7112</v>
      </c>
      <c r="C246" s="17" t="n">
        <v>33</v>
      </c>
      <c r="D246" s="17" t="n">
        <v>371.170140447192</v>
      </c>
      <c r="E246" s="17" t="n">
        <v>175.596403900051</v>
      </c>
      <c r="F246" s="17" t="n">
        <v>10</v>
      </c>
      <c r="G246" s="17" t="n">
        <v>44</v>
      </c>
      <c r="H246" s="17" t="n">
        <v>10</v>
      </c>
      <c r="I246" s="17" t="n">
        <v>47.3</v>
      </c>
      <c r="J246" s="18" t="n">
        <v>0.00767422074662307</v>
      </c>
      <c r="K246" s="17" t="n">
        <v>64522</v>
      </c>
      <c r="L246" s="17" t="n">
        <v>1055375</v>
      </c>
      <c r="M246" s="17" t="n">
        <f aca="false">+K246+L246</f>
        <v>1119897</v>
      </c>
    </row>
    <row r="247" customFormat="false" ht="12.75" hidden="false" customHeight="false" outlineLevel="0" collapsed="false">
      <c r="A247" s="19" t="s">
        <v>49</v>
      </c>
      <c r="B247" s="20" t="n">
        <f aca="false">+SUM(B222:B246)</f>
        <v>255796</v>
      </c>
      <c r="C247" s="20" t="n">
        <f aca="false">+SUM(C222:C246)</f>
        <v>1216</v>
      </c>
      <c r="D247" s="20" t="n">
        <f aca="false">+SUM(D222:D246)</f>
        <v>13672.6304545455</v>
      </c>
      <c r="E247" s="20" t="n">
        <f aca="false">+SUM(E222:E246)</f>
        <v>8048.51227272727</v>
      </c>
      <c r="F247" s="20" t="n">
        <f aca="false">+SUM(F222:F246)</f>
        <v>2409</v>
      </c>
      <c r="G247" s="20" t="n">
        <f aca="false">+SUM(G222:G246)</f>
        <v>5806</v>
      </c>
      <c r="H247" s="20" t="n">
        <f aca="false">+SUM(H222:H246)</f>
        <v>693</v>
      </c>
      <c r="I247" s="20" t="n">
        <f aca="false">+SUM(I222:I246)</f>
        <v>6034.69</v>
      </c>
      <c r="J247" s="21" t="n">
        <f aca="false">+SUM(J222:J246)</f>
        <v>1</v>
      </c>
      <c r="K247" s="20" t="n">
        <f aca="false">+SUM(K222:K246)</f>
        <v>8407650</v>
      </c>
      <c r="L247" s="20" t="n">
        <f aca="false">SUM(L222:L246)</f>
        <v>159745355</v>
      </c>
      <c r="M247" s="20" t="n">
        <f aca="false">SUM(M222:M246)</f>
        <v>168153005</v>
      </c>
    </row>
    <row r="248" s="23" customFormat="true" ht="12" hidden="false" customHeight="false" outlineLevel="0" collapsed="false">
      <c r="A248" s="23" t="s">
        <v>50</v>
      </c>
    </row>
    <row r="249" s="23" customFormat="true" ht="12" hidden="false" customHeight="false" outlineLevel="0" collapsed="false">
      <c r="A249" s="23" t="s">
        <v>51</v>
      </c>
    </row>
    <row r="250" customFormat="false" ht="12" hidden="false" customHeight="false" outlineLevel="0" collapsed="false">
      <c r="A250" s="27"/>
      <c r="B250" s="22" t="n">
        <f aca="false">SUM(B222:B246)-B247</f>
        <v>0</v>
      </c>
      <c r="C250" s="22" t="n">
        <f aca="false">SUM(C222:C246)-C247</f>
        <v>0</v>
      </c>
      <c r="D250" s="22" t="n">
        <f aca="false">SUM(D222:D246)-D247</f>
        <v>0</v>
      </c>
      <c r="E250" s="22" t="n">
        <f aca="false">SUM(E222:E246)-E247</f>
        <v>0</v>
      </c>
      <c r="F250" s="22" t="n">
        <f aca="false">SUM(F222:F246)-F247</f>
        <v>0</v>
      </c>
      <c r="G250" s="22" t="n">
        <f aca="false">SUM(G222:G246)-G247</f>
        <v>0</v>
      </c>
      <c r="H250" s="22" t="n">
        <f aca="false">SUM(H222:H246)-H247</f>
        <v>0</v>
      </c>
      <c r="I250" s="22" t="n">
        <f aca="false">SUM(I222:I246)-I247</f>
        <v>0</v>
      </c>
      <c r="J250" s="22" t="n">
        <f aca="false">SUM(J222:J246)-J247</f>
        <v>0</v>
      </c>
      <c r="K250" s="22" t="n">
        <f aca="false">SUM(K222:K246)-K247</f>
        <v>0</v>
      </c>
      <c r="L250" s="22" t="n">
        <f aca="false">SUM(L222:L246)-L247</f>
        <v>0</v>
      </c>
      <c r="M250" s="22" t="n">
        <f aca="false">SUM(M222:M246)-M247</f>
        <v>0</v>
      </c>
    </row>
    <row r="251" customFormat="false" ht="12.75" hidden="false" customHeight="false" outlineLevel="0" collapsed="false">
      <c r="A251" s="6" t="s">
        <v>131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customFormat="false" ht="12.75" hidden="false" customHeight="false" outlineLevel="0" collapsed="false">
      <c r="A252" s="6" t="s">
        <v>132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customFormat="false" ht="9" hidden="false" customHeight="true" outlineLevel="0" collapsed="false">
      <c r="A253" s="29"/>
      <c r="B253" s="29"/>
      <c r="C253" s="29"/>
      <c r="D253" s="29"/>
      <c r="E253" s="29"/>
      <c r="F253" s="29"/>
      <c r="G253" s="29"/>
      <c r="H253" s="29"/>
      <c r="I253" s="29"/>
    </row>
    <row r="254" customFormat="false" ht="12.75" hidden="false" customHeight="true" outlineLevel="0" collapsed="false">
      <c r="A254" s="7" t="s">
        <v>8</v>
      </c>
      <c r="B254" s="8" t="s">
        <v>9</v>
      </c>
      <c r="C254" s="8"/>
      <c r="D254" s="8"/>
      <c r="E254" s="8"/>
      <c r="F254" s="8"/>
      <c r="G254" s="8"/>
      <c r="H254" s="8"/>
      <c r="I254" s="8"/>
      <c r="J254" s="7" t="s">
        <v>10</v>
      </c>
      <c r="K254" s="7" t="s">
        <v>11</v>
      </c>
      <c r="L254" s="7" t="s">
        <v>12</v>
      </c>
      <c r="M254" s="7" t="s">
        <v>13</v>
      </c>
    </row>
    <row r="255" customFormat="false" ht="36.75" hidden="false" customHeight="false" outlineLevel="0" collapsed="false">
      <c r="A255" s="7"/>
      <c r="B255" s="9" t="s">
        <v>133</v>
      </c>
      <c r="C255" s="9" t="s">
        <v>134</v>
      </c>
      <c r="D255" s="9" t="s">
        <v>135</v>
      </c>
      <c r="E255" s="9" t="s">
        <v>136</v>
      </c>
      <c r="F255" s="9" t="s">
        <v>137</v>
      </c>
      <c r="G255" s="9" t="s">
        <v>138</v>
      </c>
      <c r="H255" s="9" t="s">
        <v>139</v>
      </c>
      <c r="I255" s="7" t="s">
        <v>21</v>
      </c>
      <c r="J255" s="7"/>
      <c r="K255" s="7"/>
      <c r="L255" s="7"/>
      <c r="M255" s="7"/>
    </row>
    <row r="256" customFormat="false" ht="12" hidden="false" customHeight="false" outlineLevel="0" collapsed="false">
      <c r="A256" s="10" t="s">
        <v>61</v>
      </c>
      <c r="B256" s="11" t="n">
        <v>25457</v>
      </c>
      <c r="C256" s="11" t="n">
        <v>70</v>
      </c>
      <c r="D256" s="11" t="n">
        <v>1744.4929355732</v>
      </c>
      <c r="E256" s="11" t="n">
        <v>1029.12391473063</v>
      </c>
      <c r="F256" s="11" t="n">
        <v>566</v>
      </c>
      <c r="G256" s="11" t="n">
        <v>1351</v>
      </c>
      <c r="H256" s="11" t="n">
        <v>91</v>
      </c>
      <c r="I256" s="11" t="n">
        <v>1381.03</v>
      </c>
      <c r="J256" s="12" t="n">
        <v>0.138891954258684</v>
      </c>
      <c r="K256" s="11" t="n">
        <v>1081754</v>
      </c>
      <c r="L256" s="11" t="n">
        <v>29907290</v>
      </c>
      <c r="M256" s="11" t="n">
        <f aca="false">+K256+L256</f>
        <v>30989044</v>
      </c>
    </row>
    <row r="257" customFormat="false" ht="12" hidden="false" customHeight="false" outlineLevel="0" collapsed="false">
      <c r="A257" s="13" t="s">
        <v>62</v>
      </c>
      <c r="B257" s="14" t="n">
        <v>19281</v>
      </c>
      <c r="C257" s="14" t="n">
        <v>45</v>
      </c>
      <c r="D257" s="14" t="n">
        <v>1720.85697881263</v>
      </c>
      <c r="E257" s="14" t="n">
        <v>1052.38017622207</v>
      </c>
      <c r="F257" s="14" t="n">
        <v>462</v>
      </c>
      <c r="G257" s="14" t="n">
        <v>1077</v>
      </c>
      <c r="H257" s="14" t="n">
        <v>93</v>
      </c>
      <c r="I257" s="14" t="n">
        <v>1107.69</v>
      </c>
      <c r="J257" s="15" t="n">
        <v>0.0987651853213135</v>
      </c>
      <c r="K257" s="14" t="n">
        <v>769229</v>
      </c>
      <c r="L257" s="14" t="n">
        <v>18860910</v>
      </c>
      <c r="M257" s="14" t="n">
        <f aca="false">+K257+L257</f>
        <v>19630139</v>
      </c>
    </row>
    <row r="258" customFormat="false" ht="12" hidden="false" customHeight="false" outlineLevel="0" collapsed="false">
      <c r="A258" s="13" t="s">
        <v>63</v>
      </c>
      <c r="B258" s="14" t="n">
        <v>22623</v>
      </c>
      <c r="C258" s="14" t="n">
        <v>100</v>
      </c>
      <c r="D258" s="14" t="n">
        <v>1303.2596362657</v>
      </c>
      <c r="E258" s="14" t="n">
        <v>902.310871690121</v>
      </c>
      <c r="F258" s="14" t="n">
        <v>259</v>
      </c>
      <c r="G258" s="14" t="n">
        <v>634</v>
      </c>
      <c r="H258" s="14" t="n">
        <v>23</v>
      </c>
      <c r="I258" s="14" t="n">
        <v>641.59</v>
      </c>
      <c r="J258" s="15" t="n">
        <v>0.0653669485561052</v>
      </c>
      <c r="K258" s="14" t="n">
        <v>509108</v>
      </c>
      <c r="L258" s="14" t="n">
        <v>11083412</v>
      </c>
      <c r="M258" s="14" t="n">
        <f aca="false">+K258+L258</f>
        <v>11592520</v>
      </c>
    </row>
    <row r="259" customFormat="false" ht="12" hidden="false" customHeight="false" outlineLevel="0" collapsed="false">
      <c r="A259" s="13" t="s">
        <v>64</v>
      </c>
      <c r="B259" s="14" t="n">
        <v>13317</v>
      </c>
      <c r="C259" s="14" t="n">
        <v>57</v>
      </c>
      <c r="D259" s="14" t="n">
        <v>541.310438810126</v>
      </c>
      <c r="E259" s="14" t="n">
        <v>376.406805484069</v>
      </c>
      <c r="F259" s="14" t="n">
        <v>84</v>
      </c>
      <c r="G259" s="14" t="n">
        <v>165</v>
      </c>
      <c r="H259" s="14" t="n">
        <v>27</v>
      </c>
      <c r="I259" s="14" t="n">
        <v>173.91</v>
      </c>
      <c r="J259" s="15" t="n">
        <v>0.0454129815971319</v>
      </c>
      <c r="K259" s="14" t="n">
        <v>353698</v>
      </c>
      <c r="L259" s="14" t="n">
        <v>8379192</v>
      </c>
      <c r="M259" s="14" t="n">
        <f aca="false">+K259+L259</f>
        <v>8732890</v>
      </c>
    </row>
    <row r="260" customFormat="false" ht="12" hidden="false" customHeight="false" outlineLevel="0" collapsed="false">
      <c r="A260" s="13" t="s">
        <v>65</v>
      </c>
      <c r="B260" s="14" t="n">
        <v>14571</v>
      </c>
      <c r="C260" s="14" t="n">
        <v>103</v>
      </c>
      <c r="D260" s="14" t="n">
        <v>379.913526444372</v>
      </c>
      <c r="E260" s="14" t="n">
        <v>220.158331639177</v>
      </c>
      <c r="F260" s="14" t="n">
        <v>101</v>
      </c>
      <c r="G260" s="14" t="n">
        <v>180</v>
      </c>
      <c r="H260" s="14" t="n">
        <v>1</v>
      </c>
      <c r="I260" s="14" t="n">
        <v>180.33</v>
      </c>
      <c r="J260" s="15" t="n">
        <v>0.102356759791446</v>
      </c>
      <c r="K260" s="14" t="n">
        <v>797202</v>
      </c>
      <c r="L260" s="14" t="n">
        <v>7610545</v>
      </c>
      <c r="M260" s="14" t="n">
        <f aca="false">+K260+L260</f>
        <v>8407747</v>
      </c>
    </row>
    <row r="261" customFormat="false" ht="12" hidden="false" customHeight="false" outlineLevel="0" collapsed="false">
      <c r="A261" s="13" t="s">
        <v>66</v>
      </c>
      <c r="B261" s="14" t="n">
        <v>17621</v>
      </c>
      <c r="C261" s="14" t="n">
        <v>98</v>
      </c>
      <c r="D261" s="14" t="n">
        <v>871.863377171075</v>
      </c>
      <c r="E261" s="14" t="n">
        <v>564.204535449114</v>
      </c>
      <c r="F261" s="14" t="n">
        <v>142</v>
      </c>
      <c r="G261" s="14" t="n">
        <v>295</v>
      </c>
      <c r="H261" s="14" t="n">
        <v>13</v>
      </c>
      <c r="I261" s="14" t="n">
        <v>299.29</v>
      </c>
      <c r="J261" s="15" t="n">
        <v>0.0379038025451715</v>
      </c>
      <c r="K261" s="14" t="n">
        <v>295213</v>
      </c>
      <c r="L261" s="14" t="n">
        <v>9623204</v>
      </c>
      <c r="M261" s="14" t="n">
        <f aca="false">+K261+L261</f>
        <v>9918417</v>
      </c>
    </row>
    <row r="262" customFormat="false" ht="12" hidden="false" customHeight="false" outlineLevel="0" collapsed="false">
      <c r="A262" s="13" t="s">
        <v>67</v>
      </c>
      <c r="B262" s="14" t="n">
        <v>11482</v>
      </c>
      <c r="C262" s="14" t="n">
        <v>56</v>
      </c>
      <c r="D262" s="14" t="n">
        <v>723.057714899114</v>
      </c>
      <c r="E262" s="14" t="n">
        <v>379.654209200832</v>
      </c>
      <c r="F262" s="14" t="n">
        <v>136</v>
      </c>
      <c r="G262" s="14" t="n">
        <v>310</v>
      </c>
      <c r="H262" s="14" t="n">
        <v>15</v>
      </c>
      <c r="I262" s="14" t="n">
        <v>314.95</v>
      </c>
      <c r="J262" s="15" t="n">
        <v>0.0409868344121498</v>
      </c>
      <c r="K262" s="14" t="n">
        <v>319225</v>
      </c>
      <c r="L262" s="14" t="n">
        <v>7310638</v>
      </c>
      <c r="M262" s="14" t="n">
        <f aca="false">+K262+L262</f>
        <v>7629863</v>
      </c>
    </row>
    <row r="263" customFormat="false" ht="12" hidden="false" customHeight="false" outlineLevel="0" collapsed="false">
      <c r="A263" s="13" t="s">
        <v>68</v>
      </c>
      <c r="B263" s="14" t="n">
        <v>9257</v>
      </c>
      <c r="C263" s="14" t="n">
        <v>46</v>
      </c>
      <c r="D263" s="14" t="n">
        <v>483.069523148159</v>
      </c>
      <c r="E263" s="14" t="n">
        <v>280.106131842123</v>
      </c>
      <c r="F263" s="14" t="n">
        <v>56</v>
      </c>
      <c r="G263" s="14" t="n">
        <v>190</v>
      </c>
      <c r="H263" s="14" t="n">
        <v>12</v>
      </c>
      <c r="I263" s="14" t="n">
        <v>193.96</v>
      </c>
      <c r="J263" s="15" t="n">
        <v>0.0308066642988075</v>
      </c>
      <c r="K263" s="14" t="n">
        <v>239937</v>
      </c>
      <c r="L263" s="14" t="n">
        <v>7195032</v>
      </c>
      <c r="M263" s="14" t="n">
        <f aca="false">+K263+L263</f>
        <v>7434969</v>
      </c>
    </row>
    <row r="264" customFormat="false" ht="12" hidden="false" customHeight="false" outlineLevel="0" collapsed="false">
      <c r="A264" s="13" t="s">
        <v>69</v>
      </c>
      <c r="B264" s="14" t="n">
        <v>15746</v>
      </c>
      <c r="C264" s="14" t="n">
        <v>69</v>
      </c>
      <c r="D264" s="14" t="n">
        <v>670.296767953008</v>
      </c>
      <c r="E264" s="14" t="n">
        <v>270.499620627286</v>
      </c>
      <c r="F264" s="14" t="n">
        <v>53</v>
      </c>
      <c r="G264" s="14" t="n">
        <v>129</v>
      </c>
      <c r="H264" s="14" t="n">
        <v>8</v>
      </c>
      <c r="I264" s="14" t="n">
        <v>131.64</v>
      </c>
      <c r="J264" s="15" t="n">
        <v>0.0125884010537074</v>
      </c>
      <c r="K264" s="14" t="n">
        <v>98044</v>
      </c>
      <c r="L264" s="14" t="n">
        <v>3077205</v>
      </c>
      <c r="M264" s="14" t="n">
        <f aca="false">+K264+L264</f>
        <v>3175249</v>
      </c>
    </row>
    <row r="265" customFormat="false" ht="12" hidden="false" customHeight="false" outlineLevel="0" collapsed="false">
      <c r="A265" s="13" t="s">
        <v>70</v>
      </c>
      <c r="B265" s="14" t="n">
        <v>6522</v>
      </c>
      <c r="C265" s="14" t="n">
        <v>47</v>
      </c>
      <c r="D265" s="14" t="n">
        <v>349.805906282401</v>
      </c>
      <c r="E265" s="14" t="n">
        <v>184.019378197483</v>
      </c>
      <c r="F265" s="14" t="n">
        <v>21</v>
      </c>
      <c r="G265" s="14" t="n">
        <v>89</v>
      </c>
      <c r="H265" s="14" t="n">
        <v>2</v>
      </c>
      <c r="I265" s="14" t="n">
        <v>89.66</v>
      </c>
      <c r="J265" s="15" t="n">
        <v>0.0129604998921552</v>
      </c>
      <c r="K265" s="14" t="n">
        <v>100942</v>
      </c>
      <c r="L265" s="14" t="n">
        <v>2957056</v>
      </c>
      <c r="M265" s="14" t="n">
        <f aca="false">+K265+L265</f>
        <v>3057998</v>
      </c>
    </row>
    <row r="266" customFormat="false" ht="12" hidden="false" customHeight="false" outlineLevel="0" collapsed="false">
      <c r="A266" s="13" t="s">
        <v>71</v>
      </c>
      <c r="B266" s="14" t="n">
        <v>7837</v>
      </c>
      <c r="C266" s="14" t="n">
        <v>38</v>
      </c>
      <c r="D266" s="14" t="n">
        <v>303.293760262726</v>
      </c>
      <c r="E266" s="14" t="n">
        <v>158.958225108225</v>
      </c>
      <c r="F266" s="14" t="n">
        <v>12</v>
      </c>
      <c r="G266" s="14" t="n">
        <v>69</v>
      </c>
      <c r="H266" s="14" t="n">
        <v>6</v>
      </c>
      <c r="I266" s="14" t="n">
        <v>70.98</v>
      </c>
      <c r="J266" s="15" t="n">
        <v>0.0175595353400342</v>
      </c>
      <c r="K266" s="14" t="n">
        <v>136762</v>
      </c>
      <c r="L266" s="14" t="n">
        <v>3068628</v>
      </c>
      <c r="M266" s="14" t="n">
        <f aca="false">+K266+L266</f>
        <v>3205390</v>
      </c>
    </row>
    <row r="267" customFormat="false" ht="12" hidden="false" customHeight="false" outlineLevel="0" collapsed="false">
      <c r="A267" s="13" t="s">
        <v>72</v>
      </c>
      <c r="B267" s="14" t="n">
        <v>10055</v>
      </c>
      <c r="C267" s="14" t="n">
        <v>43</v>
      </c>
      <c r="D267" s="14" t="n">
        <v>405.08402886643</v>
      </c>
      <c r="E267" s="14" t="n">
        <v>296.011638490848</v>
      </c>
      <c r="F267" s="14" t="n">
        <v>26</v>
      </c>
      <c r="G267" s="14" t="n">
        <v>70</v>
      </c>
      <c r="H267" s="14" t="n">
        <v>3</v>
      </c>
      <c r="I267" s="14" t="n">
        <v>70.99</v>
      </c>
      <c r="J267" s="15" t="n">
        <v>0.0358365765525225</v>
      </c>
      <c r="K267" s="14" t="n">
        <v>279112</v>
      </c>
      <c r="L267" s="14" t="n">
        <v>3203657</v>
      </c>
      <c r="M267" s="14" t="n">
        <f aca="false">+K267+L267</f>
        <v>3482769</v>
      </c>
    </row>
    <row r="268" customFormat="false" ht="12" hidden="false" customHeight="false" outlineLevel="0" collapsed="false">
      <c r="A268" s="13" t="s">
        <v>73</v>
      </c>
      <c r="B268" s="14" t="n">
        <v>7098</v>
      </c>
      <c r="C268" s="14" t="n">
        <v>47</v>
      </c>
      <c r="D268" s="14" t="n">
        <v>317.462790422634</v>
      </c>
      <c r="E268" s="14" t="n">
        <v>189.87987012987</v>
      </c>
      <c r="F268" s="14" t="n">
        <v>68</v>
      </c>
      <c r="G268" s="14" t="n">
        <v>175</v>
      </c>
      <c r="H268" s="14" t="n">
        <v>21</v>
      </c>
      <c r="I268" s="14" t="n">
        <v>181.93</v>
      </c>
      <c r="J268" s="15" t="n">
        <v>0.0727690629683792</v>
      </c>
      <c r="K268" s="14" t="n">
        <v>566759</v>
      </c>
      <c r="L268" s="14" t="n">
        <v>3337517</v>
      </c>
      <c r="M268" s="14" t="n">
        <f aca="false">+K268+L268</f>
        <v>3904276</v>
      </c>
    </row>
    <row r="269" customFormat="false" ht="12" hidden="false" customHeight="false" outlineLevel="0" collapsed="false">
      <c r="A269" s="13" t="s">
        <v>74</v>
      </c>
      <c r="B269" s="14" t="n">
        <v>3820</v>
      </c>
      <c r="C269" s="14" t="n">
        <v>53</v>
      </c>
      <c r="D269" s="14" t="n">
        <v>172.854058775816</v>
      </c>
      <c r="E269" s="14" t="n">
        <v>54.2840909090909</v>
      </c>
      <c r="F269" s="14" t="n">
        <v>9</v>
      </c>
      <c r="G269" s="14" t="n">
        <v>42</v>
      </c>
      <c r="H269" s="14" t="n">
        <v>0</v>
      </c>
      <c r="I269" s="14" t="n">
        <v>42</v>
      </c>
      <c r="J269" s="15" t="n">
        <v>0.0110985755480977</v>
      </c>
      <c r="K269" s="14" t="n">
        <v>86441</v>
      </c>
      <c r="L269" s="14" t="n">
        <v>1515547</v>
      </c>
      <c r="M269" s="14" t="n">
        <f aca="false">+K269+L269</f>
        <v>1601988</v>
      </c>
    </row>
    <row r="270" customFormat="false" ht="12" hidden="false" customHeight="false" outlineLevel="0" collapsed="false">
      <c r="A270" s="13" t="s">
        <v>75</v>
      </c>
      <c r="B270" s="14" t="n">
        <v>7000</v>
      </c>
      <c r="C270" s="14" t="n">
        <v>26</v>
      </c>
      <c r="D270" s="14" t="n">
        <v>310.381631329472</v>
      </c>
      <c r="E270" s="14" t="n">
        <v>273.972540420381</v>
      </c>
      <c r="F270" s="14" t="n">
        <v>56</v>
      </c>
      <c r="G270" s="14" t="n">
        <v>128</v>
      </c>
      <c r="H270" s="14" t="n">
        <v>15</v>
      </c>
      <c r="I270" s="14" t="n">
        <v>132.95</v>
      </c>
      <c r="J270" s="15" t="n">
        <v>0.0921678308114556</v>
      </c>
      <c r="K270" s="14" t="n">
        <v>717846</v>
      </c>
      <c r="L270" s="14" t="n">
        <v>8723824</v>
      </c>
      <c r="M270" s="14" t="n">
        <f aca="false">+K270+L270</f>
        <v>9441670</v>
      </c>
    </row>
    <row r="271" customFormat="false" ht="12" hidden="false" customHeight="false" outlineLevel="0" collapsed="false">
      <c r="A271" s="13" t="s">
        <v>76</v>
      </c>
      <c r="B271" s="14" t="n">
        <v>3115</v>
      </c>
      <c r="C271" s="14" t="n">
        <v>50</v>
      </c>
      <c r="D271" s="14" t="n">
        <v>188.604603174603</v>
      </c>
      <c r="E271" s="14" t="n">
        <v>68.0209090909091</v>
      </c>
      <c r="F271" s="14" t="n">
        <v>2</v>
      </c>
      <c r="G271" s="14" t="n">
        <v>4</v>
      </c>
      <c r="H271" s="14" t="n">
        <v>2</v>
      </c>
      <c r="I271" s="14" t="n">
        <v>4.66</v>
      </c>
      <c r="J271" s="15" t="n">
        <v>0.00234425695625786</v>
      </c>
      <c r="K271" s="14" t="n">
        <v>18258</v>
      </c>
      <c r="L271" s="14" t="n">
        <v>1425233</v>
      </c>
      <c r="M271" s="14" t="n">
        <f aca="false">+K271+L271</f>
        <v>1443491</v>
      </c>
    </row>
    <row r="272" customFormat="false" ht="12" hidden="false" customHeight="false" outlineLevel="0" collapsed="false">
      <c r="A272" s="13" t="s">
        <v>77</v>
      </c>
      <c r="B272" s="14" t="n">
        <v>8828</v>
      </c>
      <c r="C272" s="14" t="n">
        <v>84</v>
      </c>
      <c r="D272" s="14" t="n">
        <v>312.649047619048</v>
      </c>
      <c r="E272" s="14" t="n">
        <v>246.87632034632</v>
      </c>
      <c r="F272" s="14" t="n">
        <v>18</v>
      </c>
      <c r="G272" s="14" t="n">
        <v>77</v>
      </c>
      <c r="H272" s="14" t="n">
        <v>14</v>
      </c>
      <c r="I272" s="14" t="n">
        <v>81.62</v>
      </c>
      <c r="J272" s="15" t="n">
        <v>0.0546789917614345</v>
      </c>
      <c r="K272" s="14" t="n">
        <v>425866</v>
      </c>
      <c r="L272" s="14" t="n">
        <v>5747873</v>
      </c>
      <c r="M272" s="14" t="n">
        <f aca="false">+K272+L272</f>
        <v>6173739</v>
      </c>
    </row>
    <row r="273" customFormat="false" ht="12" hidden="false" customHeight="false" outlineLevel="0" collapsed="false">
      <c r="A273" s="13" t="s">
        <v>78</v>
      </c>
      <c r="B273" s="14" t="n">
        <v>12015</v>
      </c>
      <c r="C273" s="14" t="n">
        <v>201</v>
      </c>
      <c r="D273" s="14" t="n">
        <v>384.212384276223</v>
      </c>
      <c r="E273" s="14" t="n">
        <v>191.340842774247</v>
      </c>
      <c r="F273" s="14" t="n">
        <v>20</v>
      </c>
      <c r="G273" s="14" t="n">
        <v>27</v>
      </c>
      <c r="H273" s="14" t="n">
        <v>3</v>
      </c>
      <c r="I273" s="14" t="n">
        <v>27.99</v>
      </c>
      <c r="J273" s="15" t="n">
        <v>0.023182188684547</v>
      </c>
      <c r="K273" s="14" t="n">
        <v>180554</v>
      </c>
      <c r="L273" s="14" t="n">
        <v>1902910</v>
      </c>
      <c r="M273" s="14" t="n">
        <f aca="false">+K273+L273</f>
        <v>2083464</v>
      </c>
    </row>
    <row r="274" customFormat="false" ht="12" hidden="false" customHeight="false" outlineLevel="0" collapsed="false">
      <c r="A274" s="13" t="s">
        <v>79</v>
      </c>
      <c r="B274" s="14" t="n">
        <v>5323</v>
      </c>
      <c r="C274" s="14" t="n">
        <v>31</v>
      </c>
      <c r="D274" s="14" t="n">
        <v>287.174714873388</v>
      </c>
      <c r="E274" s="14" t="n">
        <v>136.399185444341</v>
      </c>
      <c r="F274" s="14" t="n">
        <v>5</v>
      </c>
      <c r="G274" s="14" t="n">
        <v>18</v>
      </c>
      <c r="H274" s="14" t="n">
        <v>2</v>
      </c>
      <c r="I274" s="14" t="n">
        <v>18.66</v>
      </c>
      <c r="J274" s="15" t="n">
        <v>0.00483500060037333</v>
      </c>
      <c r="K274" s="14" t="n">
        <v>37657</v>
      </c>
      <c r="L274" s="14" t="n">
        <v>3732566</v>
      </c>
      <c r="M274" s="14" t="n">
        <f aca="false">+K274+L274</f>
        <v>3770223</v>
      </c>
    </row>
    <row r="275" customFormat="false" ht="12" hidden="false" customHeight="false" outlineLevel="0" collapsed="false">
      <c r="A275" s="13" t="s">
        <v>80</v>
      </c>
      <c r="B275" s="14" t="n">
        <v>7474</v>
      </c>
      <c r="C275" s="14" t="n">
        <v>60</v>
      </c>
      <c r="D275" s="14" t="n">
        <v>302.998771028891</v>
      </c>
      <c r="E275" s="14" t="n">
        <v>161.167937741202</v>
      </c>
      <c r="F275" s="14" t="n">
        <v>2</v>
      </c>
      <c r="G275" s="14" t="n">
        <v>6</v>
      </c>
      <c r="H275" s="14" t="n">
        <v>8</v>
      </c>
      <c r="I275" s="14" t="n">
        <v>8.64</v>
      </c>
      <c r="J275" s="15" t="n">
        <v>0.0106333028021803</v>
      </c>
      <c r="K275" s="14" t="n">
        <v>82817</v>
      </c>
      <c r="L275" s="14" t="n">
        <v>1736801</v>
      </c>
      <c r="M275" s="14" t="n">
        <f aca="false">+K275+L275</f>
        <v>1819618</v>
      </c>
    </row>
    <row r="276" customFormat="false" ht="12" hidden="false" customHeight="false" outlineLevel="0" collapsed="false">
      <c r="A276" s="13" t="s">
        <v>81</v>
      </c>
      <c r="B276" s="14" t="n">
        <v>9001</v>
      </c>
      <c r="C276" s="14" t="n">
        <v>58</v>
      </c>
      <c r="D276" s="14" t="n">
        <v>259.964656716384</v>
      </c>
      <c r="E276" s="14" t="n">
        <v>155.916630643079</v>
      </c>
      <c r="F276" s="14" t="n">
        <v>5</v>
      </c>
      <c r="G276" s="14" t="n">
        <v>18</v>
      </c>
      <c r="H276" s="14" t="n">
        <v>0</v>
      </c>
      <c r="I276" s="14" t="n">
        <v>18</v>
      </c>
      <c r="J276" s="15" t="n">
        <v>0.0359259133918012</v>
      </c>
      <c r="K276" s="14" t="n">
        <v>279808</v>
      </c>
      <c r="L276" s="14" t="n">
        <v>2427219</v>
      </c>
      <c r="M276" s="14" t="n">
        <f aca="false">+K276+L276</f>
        <v>2707027</v>
      </c>
    </row>
    <row r="277" customFormat="false" ht="12" hidden="false" customHeight="false" outlineLevel="0" collapsed="false">
      <c r="A277" s="13" t="s">
        <v>82</v>
      </c>
      <c r="B277" s="14" t="n">
        <v>4440</v>
      </c>
      <c r="C277" s="14" t="n">
        <v>30</v>
      </c>
      <c r="D277" s="14" t="n">
        <v>239.819153568538</v>
      </c>
      <c r="E277" s="14" t="n">
        <v>133.231292517007</v>
      </c>
      <c r="F277" s="14" t="n">
        <v>30</v>
      </c>
      <c r="G277" s="14" t="n">
        <v>47</v>
      </c>
      <c r="H277" s="14" t="n">
        <v>1</v>
      </c>
      <c r="I277" s="14" t="n">
        <v>47.33</v>
      </c>
      <c r="J277" s="15" t="n">
        <v>0.0165697226224584</v>
      </c>
      <c r="K277" s="14" t="n">
        <v>129053</v>
      </c>
      <c r="L277" s="14" t="n">
        <v>2081780</v>
      </c>
      <c r="M277" s="14" t="n">
        <f aca="false">+K277+L277</f>
        <v>2210833</v>
      </c>
    </row>
    <row r="278" customFormat="false" ht="12" hidden="false" customHeight="false" outlineLevel="0" collapsed="false">
      <c r="A278" s="13" t="s">
        <v>83</v>
      </c>
      <c r="B278" s="14" t="n">
        <v>5486</v>
      </c>
      <c r="C278" s="14" t="n">
        <v>23</v>
      </c>
      <c r="D278" s="14" t="n">
        <v>258.822455817386</v>
      </c>
      <c r="E278" s="14" t="n">
        <v>165.686092181023</v>
      </c>
      <c r="F278" s="14" t="n">
        <v>6</v>
      </c>
      <c r="G278" s="14" t="n">
        <v>19</v>
      </c>
      <c r="H278" s="14" t="n">
        <v>8</v>
      </c>
      <c r="I278" s="14" t="n">
        <v>21.64</v>
      </c>
      <c r="J278" s="15" t="n">
        <v>0.0165236228076639</v>
      </c>
      <c r="K278" s="14" t="n">
        <v>128694</v>
      </c>
      <c r="L278" s="14" t="n">
        <v>1321655</v>
      </c>
      <c r="M278" s="14" t="n">
        <f aca="false">+K278+L278</f>
        <v>1450349</v>
      </c>
    </row>
    <row r="279" customFormat="false" ht="12" hidden="false" customHeight="false" outlineLevel="0" collapsed="false">
      <c r="A279" s="13" t="s">
        <v>84</v>
      </c>
      <c r="B279" s="14" t="n">
        <v>5611</v>
      </c>
      <c r="C279" s="14" t="n">
        <v>43</v>
      </c>
      <c r="D279" s="14" t="n">
        <v>290.488241531169</v>
      </c>
      <c r="E279" s="14" t="n">
        <v>145.793177558199</v>
      </c>
      <c r="F279" s="14" t="n">
        <v>31</v>
      </c>
      <c r="G279" s="14" t="n">
        <v>45</v>
      </c>
      <c r="H279" s="14" t="n">
        <v>4</v>
      </c>
      <c r="I279" s="14" t="n">
        <v>46.32</v>
      </c>
      <c r="J279" s="15" t="n">
        <v>0.0117478297237268</v>
      </c>
      <c r="K279" s="14" t="n">
        <v>91498</v>
      </c>
      <c r="L279" s="14" t="n">
        <v>785064</v>
      </c>
      <c r="M279" s="14" t="n">
        <f aca="false">+K279+L279</f>
        <v>876562</v>
      </c>
    </row>
    <row r="280" customFormat="false" ht="12.75" hidden="false" customHeight="false" outlineLevel="0" collapsed="false">
      <c r="A280" s="16" t="s">
        <v>85</v>
      </c>
      <c r="B280" s="17" t="n">
        <v>6627</v>
      </c>
      <c r="C280" s="17" t="n">
        <v>29</v>
      </c>
      <c r="D280" s="17" t="n">
        <v>324.498062071982</v>
      </c>
      <c r="E280" s="17" t="n">
        <v>168.024227795023</v>
      </c>
      <c r="F280" s="17" t="n">
        <v>9</v>
      </c>
      <c r="G280" s="17" t="n">
        <v>34</v>
      </c>
      <c r="H280" s="17" t="n">
        <v>4</v>
      </c>
      <c r="I280" s="17" t="n">
        <v>35.32</v>
      </c>
      <c r="J280" s="18" t="n">
        <v>0.00808755770239549</v>
      </c>
      <c r="K280" s="17" t="n">
        <v>62990</v>
      </c>
      <c r="L280" s="17" t="n">
        <v>966117</v>
      </c>
      <c r="M280" s="17" t="n">
        <f aca="false">+K280+L280</f>
        <v>1029107</v>
      </c>
    </row>
    <row r="281" customFormat="false" ht="12.75" hidden="false" customHeight="false" outlineLevel="0" collapsed="false">
      <c r="A281" s="19" t="s">
        <v>49</v>
      </c>
      <c r="B281" s="20" t="n">
        <f aca="false">SUM(B256:B280)</f>
        <v>259607</v>
      </c>
      <c r="C281" s="20" t="n">
        <f aca="false">SUM(C256:C280)</f>
        <v>1507</v>
      </c>
      <c r="D281" s="20" t="n">
        <f aca="false">SUM(D256:D280)</f>
        <v>13146.2351656945</v>
      </c>
      <c r="E281" s="20" t="n">
        <f aca="false">SUM(E256:E280)</f>
        <v>7804.42695623267</v>
      </c>
      <c r="F281" s="20" t="n">
        <f aca="false">SUM(F256:F280)</f>
        <v>2179</v>
      </c>
      <c r="G281" s="20" t="n">
        <f aca="false">SUM(G256:G280)</f>
        <v>5199</v>
      </c>
      <c r="H281" s="20" t="n">
        <f aca="false">SUM(H256:H280)</f>
        <v>376</v>
      </c>
      <c r="I281" s="20" t="n">
        <f aca="false">SUM(I256:I280)</f>
        <v>5323.08</v>
      </c>
      <c r="J281" s="20" t="n">
        <f aca="false">SUM(J256:J280)</f>
        <v>1</v>
      </c>
      <c r="K281" s="20" t="n">
        <f aca="false">SUM(K256:K280)</f>
        <v>7788467</v>
      </c>
      <c r="L281" s="20" t="n">
        <f aca="false">SUM(L256:L280)</f>
        <v>147980875</v>
      </c>
      <c r="M281" s="20" t="n">
        <f aca="false">SUM(M256:M280)</f>
        <v>155769342</v>
      </c>
    </row>
    <row r="282" customFormat="false" ht="12" hidden="false" customHeight="false" outlineLevel="0" collapsed="false">
      <c r="A282" s="23" t="s">
        <v>50</v>
      </c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</row>
    <row r="283" customFormat="false" ht="12" hidden="false" customHeight="false" outlineLevel="0" collapsed="false">
      <c r="A283" s="23" t="s">
        <v>51</v>
      </c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</row>
    <row r="284" customFormat="false" ht="12" hidden="false" customHeight="false" outlineLevel="0" collapsed="false">
      <c r="B284" s="22" t="n">
        <f aca="false">SUM(B256:B280)-B281</f>
        <v>0</v>
      </c>
      <c r="C284" s="22" t="n">
        <f aca="false">SUM(C256:C280)-C281</f>
        <v>0</v>
      </c>
      <c r="D284" s="22" t="n">
        <f aca="false">SUM(D256:D280)-D281</f>
        <v>0</v>
      </c>
      <c r="E284" s="22" t="n">
        <f aca="false">SUM(E256:E280)-E281</f>
        <v>0</v>
      </c>
      <c r="F284" s="22" t="n">
        <f aca="false">SUM(F256:F280)-F281</f>
        <v>0</v>
      </c>
      <c r="G284" s="22" t="n">
        <f aca="false">SUM(G256:G280)-G281</f>
        <v>0</v>
      </c>
      <c r="H284" s="22" t="n">
        <f aca="false">SUM(H256:H280)-H281</f>
        <v>0</v>
      </c>
      <c r="I284" s="22" t="n">
        <f aca="false">SUM(I256:I280)-I281</f>
        <v>0</v>
      </c>
      <c r="J284" s="22" t="n">
        <f aca="false">SUM(J256:J280)-J281</f>
        <v>0</v>
      </c>
      <c r="K284" s="22" t="n">
        <f aca="false">SUM(K256:K280)-K281</f>
        <v>0</v>
      </c>
      <c r="L284" s="22" t="n">
        <f aca="false">SUM(L256:L280)-L281</f>
        <v>0</v>
      </c>
      <c r="M284" s="22" t="n">
        <f aca="false">SUM(M256:M280)-M281</f>
        <v>0</v>
      </c>
    </row>
    <row r="285" customFormat="false" ht="12.75" hidden="false" customHeight="false" outlineLevel="0" collapsed="false">
      <c r="A285" s="6" t="s">
        <v>140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customFormat="false" ht="12.75" hidden="false" customHeight="false" outlineLevel="0" collapsed="false">
      <c r="A286" s="6" t="s">
        <v>141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customFormat="false" ht="12.75" hidden="false" customHeight="false" outlineLevel="0" collapsed="false">
      <c r="A287" s="29"/>
      <c r="B287" s="29"/>
      <c r="C287" s="29"/>
      <c r="D287" s="29"/>
      <c r="E287" s="29"/>
      <c r="F287" s="29"/>
      <c r="G287" s="29"/>
      <c r="H287" s="29"/>
      <c r="I287" s="29"/>
    </row>
    <row r="288" customFormat="false" ht="12.75" hidden="false" customHeight="true" outlineLevel="0" collapsed="false">
      <c r="A288" s="7" t="s">
        <v>8</v>
      </c>
      <c r="B288" s="8" t="s">
        <v>9</v>
      </c>
      <c r="C288" s="8"/>
      <c r="D288" s="8"/>
      <c r="E288" s="8"/>
      <c r="F288" s="8"/>
      <c r="G288" s="8"/>
      <c r="H288" s="8"/>
      <c r="I288" s="8"/>
      <c r="J288" s="7" t="s">
        <v>10</v>
      </c>
      <c r="K288" s="7" t="s">
        <v>11</v>
      </c>
      <c r="L288" s="7" t="s">
        <v>12</v>
      </c>
      <c r="M288" s="7" t="s">
        <v>13</v>
      </c>
    </row>
    <row r="289" customFormat="false" ht="36.75" hidden="false" customHeight="false" outlineLevel="0" collapsed="false">
      <c r="A289" s="7"/>
      <c r="B289" s="9" t="s">
        <v>142</v>
      </c>
      <c r="C289" s="9" t="s">
        <v>143</v>
      </c>
      <c r="D289" s="9" t="s">
        <v>144</v>
      </c>
      <c r="E289" s="9" t="s">
        <v>145</v>
      </c>
      <c r="F289" s="9" t="s">
        <v>146</v>
      </c>
      <c r="G289" s="9" t="s">
        <v>147</v>
      </c>
      <c r="H289" s="9" t="s">
        <v>148</v>
      </c>
      <c r="I289" s="7" t="s">
        <v>21</v>
      </c>
      <c r="J289" s="7"/>
      <c r="K289" s="7"/>
      <c r="L289" s="7"/>
      <c r="M289" s="7"/>
    </row>
    <row r="290" customFormat="false" ht="12" hidden="false" customHeight="false" outlineLevel="0" collapsed="false">
      <c r="A290" s="10" t="s">
        <v>22</v>
      </c>
      <c r="B290" s="11" t="n">
        <v>24649</v>
      </c>
      <c r="C290" s="11" t="n">
        <v>65</v>
      </c>
      <c r="D290" s="11" t="n">
        <v>1835.18092424597</v>
      </c>
      <c r="E290" s="11" t="n">
        <v>1060.51046970052</v>
      </c>
      <c r="F290" s="11" t="n">
        <v>502</v>
      </c>
      <c r="G290" s="11" t="n">
        <v>1363</v>
      </c>
      <c r="H290" s="11" t="n">
        <v>135</v>
      </c>
      <c r="I290" s="11" t="n">
        <v>1407.55</v>
      </c>
      <c r="J290" s="12" t="n">
        <v>0.155779277937187</v>
      </c>
      <c r="K290" s="11" t="n">
        <v>1174522</v>
      </c>
      <c r="L290" s="11" t="n">
        <v>29301138</v>
      </c>
      <c r="M290" s="11" t="n">
        <v>30475660</v>
      </c>
      <c r="N290" s="1" t="n">
        <f aca="false">K315*J290</f>
        <v>1174522.63491261</v>
      </c>
    </row>
    <row r="291" customFormat="false" ht="12" hidden="false" customHeight="false" outlineLevel="0" collapsed="false">
      <c r="A291" s="13" t="s">
        <v>23</v>
      </c>
      <c r="B291" s="14" t="n">
        <v>18771</v>
      </c>
      <c r="C291" s="14" t="n">
        <v>43</v>
      </c>
      <c r="D291" s="14" t="n">
        <v>1720.2262239714</v>
      </c>
      <c r="E291" s="14" t="n">
        <v>1024.88531488049</v>
      </c>
      <c r="F291" s="14" t="n">
        <v>350</v>
      </c>
      <c r="G291" s="14" t="n">
        <v>1059</v>
      </c>
      <c r="H291" s="14" t="n">
        <v>102</v>
      </c>
      <c r="I291" s="14" t="n">
        <v>1092.66</v>
      </c>
      <c r="J291" s="15" t="n">
        <v>0.119055386363082</v>
      </c>
      <c r="K291" s="14" t="n">
        <v>897637</v>
      </c>
      <c r="L291" s="14" t="n">
        <v>18321714</v>
      </c>
      <c r="M291" s="14" t="n">
        <v>19219351</v>
      </c>
    </row>
    <row r="292" customFormat="false" ht="12" hidden="false" customHeight="false" outlineLevel="0" collapsed="false">
      <c r="A292" s="13" t="s">
        <v>24</v>
      </c>
      <c r="B292" s="14" t="n">
        <v>21780</v>
      </c>
      <c r="C292" s="14" t="n">
        <v>97</v>
      </c>
      <c r="D292" s="14" t="n">
        <v>1300.36110638825</v>
      </c>
      <c r="E292" s="14" t="n">
        <v>881.383833660982</v>
      </c>
      <c r="F292" s="14" t="n">
        <v>227</v>
      </c>
      <c r="G292" s="14" t="n">
        <v>677</v>
      </c>
      <c r="H292" s="14" t="n">
        <v>21</v>
      </c>
      <c r="I292" s="14" t="n">
        <v>683.93</v>
      </c>
      <c r="J292" s="15" t="n">
        <v>0.0764342840581931</v>
      </c>
      <c r="K292" s="14" t="n">
        <v>576288</v>
      </c>
      <c r="L292" s="14" t="n">
        <v>10717758</v>
      </c>
      <c r="M292" s="14" t="n">
        <v>11294046</v>
      </c>
    </row>
    <row r="293" customFormat="false" ht="12" hidden="false" customHeight="false" outlineLevel="0" collapsed="false">
      <c r="A293" s="13" t="s">
        <v>25</v>
      </c>
      <c r="B293" s="14" t="n">
        <v>12981</v>
      </c>
      <c r="C293" s="14" t="n">
        <v>54</v>
      </c>
      <c r="D293" s="14" t="n">
        <v>550.885123871891</v>
      </c>
      <c r="E293" s="14" t="n">
        <v>355.261817553425</v>
      </c>
      <c r="F293" s="14" t="n">
        <v>88</v>
      </c>
      <c r="G293" s="14" t="n">
        <v>199</v>
      </c>
      <c r="H293" s="14" t="n">
        <v>60</v>
      </c>
      <c r="I293" s="14" t="n">
        <v>218.8</v>
      </c>
      <c r="J293" s="15" t="n">
        <v>0.0565733087757287</v>
      </c>
      <c r="K293" s="14" t="n">
        <v>426543</v>
      </c>
      <c r="L293" s="14" t="n">
        <v>8111890</v>
      </c>
      <c r="M293" s="14" t="n">
        <v>8538433</v>
      </c>
    </row>
    <row r="294" customFormat="false" ht="12" hidden="false" customHeight="false" outlineLevel="0" collapsed="false">
      <c r="A294" s="13" t="s">
        <v>26</v>
      </c>
      <c r="B294" s="14" t="n">
        <v>14462</v>
      </c>
      <c r="C294" s="14" t="n">
        <v>76</v>
      </c>
      <c r="D294" s="14" t="n">
        <v>372.996176517972</v>
      </c>
      <c r="E294" s="14" t="n">
        <v>212.85934073052</v>
      </c>
      <c r="F294" s="14" t="n">
        <v>76</v>
      </c>
      <c r="G294" s="14" t="n">
        <v>191</v>
      </c>
      <c r="H294" s="14" t="n">
        <v>6</v>
      </c>
      <c r="I294" s="14" t="n">
        <v>192.98</v>
      </c>
      <c r="J294" s="15" t="n">
        <v>0.051614574157912</v>
      </c>
      <c r="K294" s="14" t="n">
        <v>389156</v>
      </c>
      <c r="L294" s="14" t="n">
        <v>7366023</v>
      </c>
      <c r="M294" s="14" t="n">
        <v>7755179</v>
      </c>
    </row>
    <row r="295" customFormat="false" ht="12" hidden="false" customHeight="false" outlineLevel="0" collapsed="false">
      <c r="A295" s="13" t="s">
        <v>27</v>
      </c>
      <c r="B295" s="14" t="n">
        <v>18538</v>
      </c>
      <c r="C295" s="14" t="n">
        <v>98</v>
      </c>
      <c r="D295" s="14" t="n">
        <v>916.584001027221</v>
      </c>
      <c r="E295" s="14" t="n">
        <v>561.402182845403</v>
      </c>
      <c r="F295" s="14" t="n">
        <v>136</v>
      </c>
      <c r="G295" s="14" t="n">
        <v>286</v>
      </c>
      <c r="H295" s="14" t="n">
        <v>12</v>
      </c>
      <c r="I295" s="14" t="n">
        <v>289.96</v>
      </c>
      <c r="J295" s="15" t="n">
        <v>0.0422675305111949</v>
      </c>
      <c r="K295" s="14" t="n">
        <v>318683</v>
      </c>
      <c r="L295" s="14" t="n">
        <v>9487404</v>
      </c>
      <c r="M295" s="14" t="n">
        <v>9806087</v>
      </c>
    </row>
    <row r="296" customFormat="false" ht="12" hidden="false" customHeight="false" outlineLevel="0" collapsed="false">
      <c r="A296" s="13" t="s">
        <v>28</v>
      </c>
      <c r="B296" s="14" t="n">
        <v>11081</v>
      </c>
      <c r="C296" s="14" t="n">
        <v>58</v>
      </c>
      <c r="D296" s="14" t="n">
        <v>761.910839160839</v>
      </c>
      <c r="E296" s="14" t="n">
        <v>406.433566433566</v>
      </c>
      <c r="F296" s="14" t="n">
        <v>124</v>
      </c>
      <c r="G296" s="14" t="n">
        <v>315</v>
      </c>
      <c r="H296" s="14" t="n">
        <v>18</v>
      </c>
      <c r="I296" s="14" t="n">
        <v>320.94</v>
      </c>
      <c r="J296" s="15" t="n">
        <v>0.0244217302594379</v>
      </c>
      <c r="K296" s="14" t="n">
        <v>184131</v>
      </c>
      <c r="L296" s="14" t="n">
        <v>7265442</v>
      </c>
      <c r="M296" s="14" t="n">
        <v>7449573</v>
      </c>
    </row>
    <row r="297" customFormat="false" ht="12" hidden="false" customHeight="false" outlineLevel="0" collapsed="false">
      <c r="A297" s="13" t="s">
        <v>29</v>
      </c>
      <c r="B297" s="14" t="n">
        <v>9953</v>
      </c>
      <c r="C297" s="14" t="n">
        <v>41</v>
      </c>
      <c r="D297" s="14" t="n">
        <v>489.714397798014</v>
      </c>
      <c r="E297" s="14" t="n">
        <v>284.851714513557</v>
      </c>
      <c r="F297" s="14" t="n">
        <v>44</v>
      </c>
      <c r="G297" s="14" t="n">
        <v>164</v>
      </c>
      <c r="H297" s="14" t="n">
        <v>17</v>
      </c>
      <c r="I297" s="14" t="n">
        <v>169.61</v>
      </c>
      <c r="J297" s="15" t="n">
        <v>0.040078735679028</v>
      </c>
      <c r="K297" s="14" t="n">
        <v>302180</v>
      </c>
      <c r="L297" s="14" t="n">
        <v>7029590</v>
      </c>
      <c r="M297" s="14" t="n">
        <v>7331770</v>
      </c>
    </row>
    <row r="298" customFormat="false" ht="12" hidden="false" customHeight="false" outlineLevel="0" collapsed="false">
      <c r="A298" s="13" t="s">
        <v>30</v>
      </c>
      <c r="B298" s="14" t="n">
        <v>17106</v>
      </c>
      <c r="C298" s="14" t="n">
        <v>74</v>
      </c>
      <c r="D298" s="14" t="n">
        <v>725.610138405051</v>
      </c>
      <c r="E298" s="14" t="n">
        <v>291.534290947424</v>
      </c>
      <c r="F298" s="14" t="n">
        <v>41</v>
      </c>
      <c r="G298" s="14" t="n">
        <v>138</v>
      </c>
      <c r="H298" s="14" t="n">
        <v>26</v>
      </c>
      <c r="I298" s="14" t="n">
        <v>146.58</v>
      </c>
      <c r="J298" s="15" t="n">
        <v>0.0165725650681057</v>
      </c>
      <c r="K298" s="14" t="n">
        <v>124951</v>
      </c>
      <c r="L298" s="14" t="n">
        <v>3010734</v>
      </c>
      <c r="M298" s="14" t="n">
        <v>3135685</v>
      </c>
    </row>
    <row r="299" customFormat="false" ht="12" hidden="false" customHeight="false" outlineLevel="0" collapsed="false">
      <c r="A299" s="13" t="s">
        <v>31</v>
      </c>
      <c r="B299" s="14" t="n">
        <v>6457</v>
      </c>
      <c r="C299" s="14" t="n">
        <v>42</v>
      </c>
      <c r="D299" s="14" t="n">
        <v>369.112571898956</v>
      </c>
      <c r="E299" s="14" t="n">
        <v>197.974573365231</v>
      </c>
      <c r="F299" s="14" t="n">
        <v>18</v>
      </c>
      <c r="G299" s="14" t="n">
        <v>74</v>
      </c>
      <c r="H299" s="14" t="n">
        <v>6</v>
      </c>
      <c r="I299" s="14" t="n">
        <v>75.98</v>
      </c>
      <c r="J299" s="15" t="n">
        <v>0.0137379821019447</v>
      </c>
      <c r="K299" s="14" t="n">
        <v>103580</v>
      </c>
      <c r="L299" s="14" t="n">
        <v>2909674</v>
      </c>
      <c r="M299" s="14" t="n">
        <v>3013254</v>
      </c>
    </row>
    <row r="300" customFormat="false" ht="12" hidden="false" customHeight="false" outlineLevel="0" collapsed="false">
      <c r="A300" s="13" t="s">
        <v>32</v>
      </c>
      <c r="B300" s="14" t="n">
        <v>7982</v>
      </c>
      <c r="C300" s="14" t="n">
        <v>38</v>
      </c>
      <c r="D300" s="14" t="n">
        <v>313.839393939394</v>
      </c>
      <c r="E300" s="14" t="n">
        <v>163.112121212121</v>
      </c>
      <c r="F300" s="14" t="n">
        <v>12</v>
      </c>
      <c r="G300" s="14" t="n">
        <v>66</v>
      </c>
      <c r="H300" s="14" t="n">
        <v>3</v>
      </c>
      <c r="I300" s="14" t="n">
        <v>66.99</v>
      </c>
      <c r="J300" s="15" t="n">
        <v>0.0167932096178382</v>
      </c>
      <c r="K300" s="14" t="n">
        <v>126615</v>
      </c>
      <c r="L300" s="14" t="n">
        <v>3000330</v>
      </c>
      <c r="M300" s="14" t="n">
        <v>3126945</v>
      </c>
    </row>
    <row r="301" customFormat="false" ht="12" hidden="false" customHeight="false" outlineLevel="0" collapsed="false">
      <c r="A301" s="13" t="s">
        <v>33</v>
      </c>
      <c r="B301" s="14" t="n">
        <v>9702</v>
      </c>
      <c r="C301" s="14" t="n">
        <v>41</v>
      </c>
      <c r="D301" s="14" t="n">
        <v>439.086124541735</v>
      </c>
      <c r="E301" s="14" t="n">
        <v>312.919196642049</v>
      </c>
      <c r="F301" s="14" t="n">
        <v>20</v>
      </c>
      <c r="G301" s="14" t="n">
        <v>75</v>
      </c>
      <c r="H301" s="14" t="n">
        <v>13</v>
      </c>
      <c r="I301" s="14" t="n">
        <v>79.29</v>
      </c>
      <c r="J301" s="15" t="n">
        <v>0.0338077317198948</v>
      </c>
      <c r="K301" s="14" t="n">
        <v>254899</v>
      </c>
      <c r="L301" s="14" t="n">
        <v>3009642</v>
      </c>
      <c r="M301" s="14" t="n">
        <v>3264541</v>
      </c>
    </row>
    <row r="302" customFormat="false" ht="12" hidden="false" customHeight="false" outlineLevel="0" collapsed="false">
      <c r="A302" s="13" t="s">
        <v>34</v>
      </c>
      <c r="B302" s="14" t="n">
        <v>6983</v>
      </c>
      <c r="C302" s="14" t="n">
        <v>48</v>
      </c>
      <c r="D302" s="14" t="n">
        <v>367.848484848485</v>
      </c>
      <c r="E302" s="14" t="n">
        <v>221.416666666667</v>
      </c>
      <c r="F302" s="14" t="n">
        <v>56</v>
      </c>
      <c r="G302" s="14" t="n">
        <v>171</v>
      </c>
      <c r="H302" s="14" t="n">
        <v>22</v>
      </c>
      <c r="I302" s="14" t="n">
        <v>178.26</v>
      </c>
      <c r="J302" s="15" t="n">
        <v>0.0347834771104768</v>
      </c>
      <c r="K302" s="14" t="n">
        <v>262256</v>
      </c>
      <c r="L302" s="14" t="n">
        <v>3138690</v>
      </c>
      <c r="M302" s="14" t="n">
        <v>3400946</v>
      </c>
    </row>
    <row r="303" customFormat="false" ht="12" hidden="false" customHeight="false" outlineLevel="0" collapsed="false">
      <c r="A303" s="13" t="s">
        <v>35</v>
      </c>
      <c r="B303" s="14" t="n">
        <v>3715</v>
      </c>
      <c r="C303" s="14" t="n">
        <v>54</v>
      </c>
      <c r="D303" s="14" t="n">
        <v>256.976306818757</v>
      </c>
      <c r="E303" s="14" t="n">
        <v>80.9545454545455</v>
      </c>
      <c r="F303" s="14" t="n">
        <v>7</v>
      </c>
      <c r="G303" s="14" t="n">
        <v>46</v>
      </c>
      <c r="H303" s="14" t="n">
        <v>13</v>
      </c>
      <c r="I303" s="14" t="n">
        <v>50.29</v>
      </c>
      <c r="J303" s="15" t="n">
        <v>0.00935743163081579</v>
      </c>
      <c r="K303" s="14" t="n">
        <v>70552</v>
      </c>
      <c r="L303" s="14" t="n">
        <v>1473797</v>
      </c>
      <c r="M303" s="14" t="n">
        <v>1544349</v>
      </c>
    </row>
    <row r="304" customFormat="false" ht="12" hidden="false" customHeight="false" outlineLevel="0" collapsed="false">
      <c r="A304" s="13" t="s">
        <v>36</v>
      </c>
      <c r="B304" s="14" t="n">
        <v>6853</v>
      </c>
      <c r="C304" s="14" t="n">
        <v>25</v>
      </c>
      <c r="D304" s="14" t="n">
        <v>295.374242424242</v>
      </c>
      <c r="E304" s="14" t="n">
        <v>249.578787878788</v>
      </c>
      <c r="F304" s="14" t="n">
        <v>35</v>
      </c>
      <c r="G304" s="14" t="n">
        <v>154</v>
      </c>
      <c r="H304" s="14" t="n">
        <v>39</v>
      </c>
      <c r="I304" s="14" t="n">
        <v>166.87</v>
      </c>
      <c r="J304" s="15" t="n">
        <v>0.10073561824903</v>
      </c>
      <c r="K304" s="14" t="n">
        <v>759512</v>
      </c>
      <c r="L304" s="14" t="n">
        <v>8130103</v>
      </c>
      <c r="M304" s="14" t="n">
        <v>8889615</v>
      </c>
    </row>
    <row r="305" customFormat="false" ht="12" hidden="false" customHeight="false" outlineLevel="0" collapsed="false">
      <c r="A305" s="13" t="s">
        <v>37</v>
      </c>
      <c r="B305" s="14" t="n">
        <v>2966</v>
      </c>
      <c r="C305" s="14" t="n">
        <v>38</v>
      </c>
      <c r="D305" s="14" t="n">
        <v>172.494607087827</v>
      </c>
      <c r="E305" s="14" t="n">
        <v>70.4772727272727</v>
      </c>
      <c r="F305" s="14" t="n">
        <v>0</v>
      </c>
      <c r="G305" s="14" t="n">
        <v>12</v>
      </c>
      <c r="H305" s="14" t="n">
        <v>1</v>
      </c>
      <c r="I305" s="14" t="n">
        <v>12.33</v>
      </c>
      <c r="J305" s="15" t="n">
        <v>0.00750763063142973</v>
      </c>
      <c r="K305" s="14" t="n">
        <v>56605</v>
      </c>
      <c r="L305" s="14" t="n">
        <v>1395714</v>
      </c>
      <c r="M305" s="14" t="n">
        <v>1452319</v>
      </c>
    </row>
    <row r="306" customFormat="false" ht="12" hidden="false" customHeight="false" outlineLevel="0" collapsed="false">
      <c r="A306" s="13" t="s">
        <v>38</v>
      </c>
      <c r="B306" s="14" t="n">
        <v>8874</v>
      </c>
      <c r="C306" s="14" t="n">
        <v>72</v>
      </c>
      <c r="D306" s="14" t="n">
        <v>300.727272727273</v>
      </c>
      <c r="E306" s="14" t="n">
        <v>229.204545454545</v>
      </c>
      <c r="F306" s="14" t="n">
        <v>15</v>
      </c>
      <c r="G306" s="14" t="n">
        <v>73</v>
      </c>
      <c r="H306" s="14" t="n">
        <v>10</v>
      </c>
      <c r="I306" s="14" t="n">
        <v>76.3</v>
      </c>
      <c r="J306" s="15" t="n">
        <v>0.0781712247858681</v>
      </c>
      <c r="K306" s="14" t="n">
        <v>589384</v>
      </c>
      <c r="L306" s="14" t="n">
        <v>5267724</v>
      </c>
      <c r="M306" s="14" t="n">
        <v>5857108</v>
      </c>
    </row>
    <row r="307" customFormat="false" ht="12" hidden="false" customHeight="false" outlineLevel="0" collapsed="false">
      <c r="A307" s="13" t="s">
        <v>39</v>
      </c>
      <c r="B307" s="14" t="n">
        <v>17362</v>
      </c>
      <c r="C307" s="14" t="n">
        <v>185</v>
      </c>
      <c r="D307" s="14" t="n">
        <v>423.4718798151</v>
      </c>
      <c r="E307" s="14" t="n">
        <v>200.062788906009</v>
      </c>
      <c r="F307" s="14" t="n">
        <v>20</v>
      </c>
      <c r="G307" s="14" t="n">
        <v>31</v>
      </c>
      <c r="H307" s="14" t="n">
        <v>2</v>
      </c>
      <c r="I307" s="14" t="n">
        <v>31.66</v>
      </c>
      <c r="J307" s="15" t="n">
        <v>0.00987890387909268</v>
      </c>
      <c r="K307" s="14" t="n">
        <v>74484</v>
      </c>
      <c r="L307" s="14" t="n">
        <v>1864590</v>
      </c>
      <c r="M307" s="14" t="n">
        <v>1939074</v>
      </c>
    </row>
    <row r="308" customFormat="false" ht="12" hidden="false" customHeight="false" outlineLevel="0" collapsed="false">
      <c r="A308" s="13" t="s">
        <v>40</v>
      </c>
      <c r="B308" s="14" t="n">
        <v>5847</v>
      </c>
      <c r="C308" s="14" t="n">
        <v>34</v>
      </c>
      <c r="D308" s="14" t="n">
        <v>292.355265946175</v>
      </c>
      <c r="E308" s="14" t="n">
        <v>165.833333333333</v>
      </c>
      <c r="F308" s="14" t="n">
        <v>6</v>
      </c>
      <c r="G308" s="14" t="n">
        <v>17</v>
      </c>
      <c r="H308" s="14" t="n">
        <v>6</v>
      </c>
      <c r="I308" s="14" t="n">
        <v>18.98</v>
      </c>
      <c r="J308" s="15" t="n">
        <v>0.0100254314592171</v>
      </c>
      <c r="K308" s="14" t="n">
        <v>75588</v>
      </c>
      <c r="L308" s="14" t="n">
        <v>3727913</v>
      </c>
      <c r="M308" s="14" t="n">
        <v>3803501</v>
      </c>
    </row>
    <row r="309" customFormat="false" ht="12" hidden="false" customHeight="false" outlineLevel="0" collapsed="false">
      <c r="A309" s="13" t="s">
        <v>41</v>
      </c>
      <c r="B309" s="14" t="n">
        <v>6581</v>
      </c>
      <c r="C309" s="14" t="n">
        <v>58</v>
      </c>
      <c r="D309" s="14" t="n">
        <v>388.041402562851</v>
      </c>
      <c r="E309" s="14" t="n">
        <v>219.335409099792</v>
      </c>
      <c r="F309" s="14" t="n">
        <v>0</v>
      </c>
      <c r="G309" s="14" t="n">
        <v>6</v>
      </c>
      <c r="H309" s="14" t="n">
        <v>3</v>
      </c>
      <c r="I309" s="14" t="n">
        <v>6.99</v>
      </c>
      <c r="J309" s="15" t="n">
        <v>0.0121239119108902</v>
      </c>
      <c r="K309" s="14" t="n">
        <v>91410</v>
      </c>
      <c r="L309" s="14" t="n">
        <v>1678397</v>
      </c>
      <c r="M309" s="14" t="n">
        <v>1769807</v>
      </c>
    </row>
    <row r="310" customFormat="false" ht="12" hidden="false" customHeight="false" outlineLevel="0" collapsed="false">
      <c r="A310" s="13" t="s">
        <v>42</v>
      </c>
      <c r="B310" s="14" t="n">
        <v>10165</v>
      </c>
      <c r="C310" s="14" t="n">
        <v>63</v>
      </c>
      <c r="D310" s="14" t="n">
        <v>332.727272727273</v>
      </c>
      <c r="E310" s="14" t="n">
        <v>148.909090909091</v>
      </c>
      <c r="F310" s="14" t="n">
        <v>4</v>
      </c>
      <c r="G310" s="14" t="n">
        <v>20</v>
      </c>
      <c r="H310" s="14" t="n">
        <v>0</v>
      </c>
      <c r="I310" s="14" t="n">
        <v>20</v>
      </c>
      <c r="J310" s="15" t="n">
        <v>0.0411588941441098</v>
      </c>
      <c r="K310" s="14" t="n">
        <v>310324</v>
      </c>
      <c r="L310" s="14" t="n">
        <v>2163023</v>
      </c>
      <c r="M310" s="14" t="n">
        <v>2473347</v>
      </c>
    </row>
    <row r="311" customFormat="false" ht="12" hidden="false" customHeight="false" outlineLevel="0" collapsed="false">
      <c r="A311" s="13" t="s">
        <v>43</v>
      </c>
      <c r="B311" s="14" t="n">
        <v>4411</v>
      </c>
      <c r="C311" s="14" t="n">
        <v>32</v>
      </c>
      <c r="D311" s="14" t="n">
        <v>288.307954545455</v>
      </c>
      <c r="E311" s="14" t="n">
        <v>159.215909090909</v>
      </c>
      <c r="F311" s="14" t="n">
        <v>33</v>
      </c>
      <c r="G311" s="14" t="n">
        <v>44</v>
      </c>
      <c r="H311" s="14" t="n">
        <v>1</v>
      </c>
      <c r="I311" s="14" t="n">
        <v>44.33</v>
      </c>
      <c r="J311" s="15" t="n">
        <v>0.0152191474621067</v>
      </c>
      <c r="K311" s="14" t="n">
        <v>114747</v>
      </c>
      <c r="L311" s="14" t="n">
        <v>2006596</v>
      </c>
      <c r="M311" s="14" t="n">
        <v>2121343</v>
      </c>
    </row>
    <row r="312" customFormat="false" ht="12" hidden="false" customHeight="false" outlineLevel="0" collapsed="false">
      <c r="A312" s="13" t="s">
        <v>44</v>
      </c>
      <c r="B312" s="14" t="n">
        <v>5248</v>
      </c>
      <c r="C312" s="14" t="n">
        <v>23</v>
      </c>
      <c r="D312" s="14" t="n">
        <v>248.966666666667</v>
      </c>
      <c r="E312" s="14" t="n">
        <v>158.512121212121</v>
      </c>
      <c r="F312" s="14" t="n">
        <v>7</v>
      </c>
      <c r="G312" s="14" t="n">
        <v>28</v>
      </c>
      <c r="H312" s="14" t="n">
        <v>5</v>
      </c>
      <c r="I312" s="14" t="n">
        <v>29.65</v>
      </c>
      <c r="J312" s="15" t="n">
        <v>0.0176135496845209</v>
      </c>
      <c r="K312" s="14" t="n">
        <v>132800</v>
      </c>
      <c r="L312" s="14" t="n">
        <v>1213971</v>
      </c>
      <c r="M312" s="14" t="n">
        <v>1346771</v>
      </c>
    </row>
    <row r="313" customFormat="false" ht="12" hidden="false" customHeight="false" outlineLevel="0" collapsed="false">
      <c r="A313" s="13" t="s">
        <v>45</v>
      </c>
      <c r="B313" s="14" t="n">
        <v>5110</v>
      </c>
      <c r="C313" s="14" t="n">
        <v>37</v>
      </c>
      <c r="D313" s="14" t="n">
        <v>307.910462842243</v>
      </c>
      <c r="E313" s="14" t="n">
        <v>155.451371933152</v>
      </c>
      <c r="F313" s="14" t="n">
        <v>23</v>
      </c>
      <c r="G313" s="14" t="n">
        <v>39</v>
      </c>
      <c r="H313" s="14" t="n">
        <v>11</v>
      </c>
      <c r="I313" s="14" t="n">
        <v>42.63</v>
      </c>
      <c r="J313" s="15" t="n">
        <v>0.00676717060833666</v>
      </c>
      <c r="K313" s="14" t="n">
        <v>51022</v>
      </c>
      <c r="L313" s="14" t="n">
        <v>748961</v>
      </c>
      <c r="M313" s="14" t="n">
        <v>799983</v>
      </c>
    </row>
    <row r="314" customFormat="false" ht="12.75" hidden="false" customHeight="false" outlineLevel="0" collapsed="false">
      <c r="A314" s="16" t="s">
        <v>46</v>
      </c>
      <c r="B314" s="17" t="n">
        <v>6206</v>
      </c>
      <c r="C314" s="17" t="n">
        <v>29</v>
      </c>
      <c r="D314" s="17" t="n">
        <v>321.477011494253</v>
      </c>
      <c r="E314" s="17" t="n">
        <v>159.189393939394</v>
      </c>
      <c r="F314" s="17" t="n">
        <v>12</v>
      </c>
      <c r="G314" s="17" t="n">
        <v>47</v>
      </c>
      <c r="H314" s="17" t="n">
        <v>9</v>
      </c>
      <c r="I314" s="17" t="n">
        <v>49.97</v>
      </c>
      <c r="J314" s="18" t="n">
        <v>0.00952129219455883</v>
      </c>
      <c r="K314" s="17" t="n">
        <v>71790</v>
      </c>
      <c r="L314" s="17" t="n">
        <v>912690</v>
      </c>
      <c r="M314" s="17" t="n">
        <v>984480</v>
      </c>
    </row>
    <row r="315" customFormat="false" ht="12.75" hidden="false" customHeight="false" outlineLevel="0" collapsed="false">
      <c r="A315" s="19" t="s">
        <v>49</v>
      </c>
      <c r="B315" s="20" t="n">
        <v>263783</v>
      </c>
      <c r="C315" s="20" t="n">
        <v>1425</v>
      </c>
      <c r="D315" s="20" t="n">
        <v>13792.1858522733</v>
      </c>
      <c r="E315" s="20" t="n">
        <v>7971.26965909091</v>
      </c>
      <c r="F315" s="20" t="n">
        <v>1856</v>
      </c>
      <c r="G315" s="20" t="n">
        <v>5295</v>
      </c>
      <c r="H315" s="20" t="n">
        <v>541</v>
      </c>
      <c r="I315" s="20" t="n">
        <v>5473.53</v>
      </c>
      <c r="J315" s="20" t="n">
        <v>1</v>
      </c>
      <c r="K315" s="20" t="n">
        <v>7539659</v>
      </c>
      <c r="L315" s="20" t="n">
        <v>143253508</v>
      </c>
      <c r="M315" s="20" t="n">
        <v>150793167</v>
      </c>
    </row>
    <row r="316" customFormat="false" ht="12" hidden="false" customHeight="false" outlineLevel="0" collapsed="false">
      <c r="A316" s="23" t="s">
        <v>50</v>
      </c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</row>
    <row r="317" customFormat="false" ht="12" hidden="false" customHeight="false" outlineLevel="0" collapsed="false">
      <c r="A317" s="23" t="s">
        <v>149</v>
      </c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</row>
    <row r="318" customFormat="false" ht="12" hidden="false" customHeight="false" outlineLevel="0" collapsed="false"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</row>
    <row r="319" customFormat="false" ht="12.75" hidden="false" customHeight="false" outlineLevel="0" collapsed="false">
      <c r="A319" s="6" t="s">
        <v>150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customFormat="false" ht="12.75" hidden="false" customHeight="false" outlineLevel="0" collapsed="false">
      <c r="A320" s="6" t="s">
        <v>151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customFormat="false" ht="12.75" hidden="false" customHeight="false" outlineLevel="0" collapsed="false">
      <c r="A321" s="29"/>
      <c r="B321" s="29"/>
      <c r="C321" s="29"/>
      <c r="D321" s="29"/>
      <c r="E321" s="29"/>
      <c r="F321" s="29"/>
      <c r="G321" s="29"/>
      <c r="H321" s="29"/>
      <c r="I321" s="29"/>
    </row>
    <row r="322" customFormat="false" ht="12.75" hidden="false" customHeight="true" outlineLevel="0" collapsed="false">
      <c r="A322" s="7" t="s">
        <v>8</v>
      </c>
      <c r="B322" s="8" t="s">
        <v>9</v>
      </c>
      <c r="C322" s="8"/>
      <c r="D322" s="8"/>
      <c r="E322" s="8"/>
      <c r="F322" s="8"/>
      <c r="G322" s="8"/>
      <c r="H322" s="8"/>
      <c r="I322" s="8"/>
      <c r="J322" s="7" t="s">
        <v>10</v>
      </c>
      <c r="K322" s="7" t="s">
        <v>11</v>
      </c>
      <c r="L322" s="7" t="s">
        <v>12</v>
      </c>
      <c r="M322" s="7" t="s">
        <v>13</v>
      </c>
    </row>
    <row r="323" customFormat="false" ht="36.75" hidden="false" customHeight="false" outlineLevel="0" collapsed="false">
      <c r="A323" s="7"/>
      <c r="B323" s="9" t="s">
        <v>152</v>
      </c>
      <c r="C323" s="9" t="s">
        <v>153</v>
      </c>
      <c r="D323" s="9" t="s">
        <v>154</v>
      </c>
      <c r="E323" s="9" t="s">
        <v>155</v>
      </c>
      <c r="F323" s="9" t="s">
        <v>156</v>
      </c>
      <c r="G323" s="9" t="s">
        <v>157</v>
      </c>
      <c r="H323" s="9" t="s">
        <v>158</v>
      </c>
      <c r="I323" s="7" t="s">
        <v>21</v>
      </c>
      <c r="J323" s="7"/>
      <c r="K323" s="7"/>
      <c r="L323" s="7"/>
      <c r="M323" s="7"/>
    </row>
    <row r="324" customFormat="false" ht="12" hidden="false" customHeight="false" outlineLevel="0" collapsed="false">
      <c r="A324" s="10" t="s">
        <v>22</v>
      </c>
      <c r="B324" s="11" t="n">
        <v>24465</v>
      </c>
      <c r="C324" s="11" t="n">
        <v>65</v>
      </c>
      <c r="D324" s="11" t="n">
        <v>1752.68333333333</v>
      </c>
      <c r="E324" s="11" t="n">
        <v>965.425757575758</v>
      </c>
      <c r="F324" s="11" t="n">
        <v>485</v>
      </c>
      <c r="G324" s="11" t="n">
        <v>1329</v>
      </c>
      <c r="H324" s="11" t="n">
        <v>209</v>
      </c>
      <c r="I324" s="11" t="n">
        <v>1397.97</v>
      </c>
      <c r="J324" s="12" t="n">
        <v>0.155779256644331</v>
      </c>
      <c r="K324" s="11" t="n">
        <v>1123945</v>
      </c>
      <c r="L324" s="11" t="n">
        <v>28039367</v>
      </c>
      <c r="M324" s="11" t="n">
        <v>29163312</v>
      </c>
    </row>
    <row r="325" customFormat="false" ht="12" hidden="false" customHeight="false" outlineLevel="0" collapsed="false">
      <c r="A325" s="13" t="s">
        <v>23</v>
      </c>
      <c r="B325" s="14" t="n">
        <v>18406</v>
      </c>
      <c r="C325" s="14" t="n">
        <v>41</v>
      </c>
      <c r="D325" s="14" t="n">
        <v>1654.90909090909</v>
      </c>
      <c r="E325" s="14" t="n">
        <v>974.875</v>
      </c>
      <c r="F325" s="14" t="n">
        <v>381</v>
      </c>
      <c r="G325" s="14" t="n">
        <v>1030</v>
      </c>
      <c r="H325" s="14" t="n">
        <v>215</v>
      </c>
      <c r="I325" s="14" t="n">
        <v>1100.95</v>
      </c>
      <c r="J325" s="15" t="n">
        <v>0.119055410371609</v>
      </c>
      <c r="K325" s="14" t="n">
        <v>858983</v>
      </c>
      <c r="L325" s="14" t="n">
        <v>17532740</v>
      </c>
      <c r="M325" s="14" t="n">
        <v>18391723</v>
      </c>
    </row>
    <row r="326" customFormat="false" ht="12" hidden="false" customHeight="false" outlineLevel="0" collapsed="false">
      <c r="A326" s="13" t="s">
        <v>24</v>
      </c>
      <c r="B326" s="14" t="n">
        <v>21029</v>
      </c>
      <c r="C326" s="14" t="n">
        <v>97</v>
      </c>
      <c r="D326" s="14" t="n">
        <v>1255.3678030303</v>
      </c>
      <c r="E326" s="14" t="n">
        <v>839.39053030303</v>
      </c>
      <c r="F326" s="14" t="n">
        <v>222</v>
      </c>
      <c r="G326" s="14" t="n">
        <v>555</v>
      </c>
      <c r="H326" s="14" t="n">
        <v>129</v>
      </c>
      <c r="I326" s="14" t="n">
        <v>597.57</v>
      </c>
      <c r="J326" s="15" t="n">
        <v>0.0764342545410697</v>
      </c>
      <c r="K326" s="14" t="n">
        <v>551472</v>
      </c>
      <c r="L326" s="14" t="n">
        <v>10256228</v>
      </c>
      <c r="M326" s="14" t="n">
        <v>10807700</v>
      </c>
    </row>
    <row r="327" customFormat="false" ht="12" hidden="false" customHeight="false" outlineLevel="0" collapsed="false">
      <c r="A327" s="13" t="s">
        <v>25</v>
      </c>
      <c r="B327" s="14" t="n">
        <v>12917</v>
      </c>
      <c r="C327" s="14" t="n">
        <v>54</v>
      </c>
      <c r="D327" s="14" t="n">
        <v>540.736742424242</v>
      </c>
      <c r="E327" s="14" t="n">
        <v>347.736742424242</v>
      </c>
      <c r="F327" s="14" t="n">
        <v>96</v>
      </c>
      <c r="G327" s="14" t="n">
        <v>124</v>
      </c>
      <c r="H327" s="14" t="n">
        <v>56</v>
      </c>
      <c r="I327" s="14" t="n">
        <v>142.48</v>
      </c>
      <c r="J327" s="15" t="n">
        <v>0.0565733677893994</v>
      </c>
      <c r="K327" s="14" t="n">
        <v>408176</v>
      </c>
      <c r="L327" s="14" t="n">
        <v>7762574</v>
      </c>
      <c r="M327" s="14" t="n">
        <v>8170750</v>
      </c>
    </row>
    <row r="328" customFormat="false" ht="12" hidden="false" customHeight="false" outlineLevel="0" collapsed="false">
      <c r="A328" s="13" t="s">
        <v>26</v>
      </c>
      <c r="B328" s="14" t="n">
        <v>10387</v>
      </c>
      <c r="C328" s="14" t="n">
        <v>63</v>
      </c>
      <c r="D328" s="14" t="n">
        <v>436.850378787879</v>
      </c>
      <c r="E328" s="14" t="n">
        <v>230.787878787879</v>
      </c>
      <c r="F328" s="14" t="n">
        <v>75</v>
      </c>
      <c r="G328" s="14" t="n">
        <v>155</v>
      </c>
      <c r="H328" s="14" t="n">
        <v>4</v>
      </c>
      <c r="I328" s="14" t="n">
        <v>156.32</v>
      </c>
      <c r="J328" s="15" t="n">
        <v>0.0516145217211124</v>
      </c>
      <c r="K328" s="14" t="n">
        <v>372398</v>
      </c>
      <c r="L328" s="14" t="n">
        <v>7048826</v>
      </c>
      <c r="M328" s="14" t="n">
        <v>7421224</v>
      </c>
    </row>
    <row r="329" customFormat="false" ht="12" hidden="false" customHeight="false" outlineLevel="0" collapsed="false">
      <c r="A329" s="13" t="s">
        <v>27</v>
      </c>
      <c r="B329" s="14" t="n">
        <v>17596</v>
      </c>
      <c r="C329" s="14" t="n">
        <v>98</v>
      </c>
      <c r="D329" s="14" t="n">
        <v>893.031611570248</v>
      </c>
      <c r="E329" s="14" t="n">
        <v>514.564566115702</v>
      </c>
      <c r="F329" s="14" t="n">
        <v>147</v>
      </c>
      <c r="G329" s="14" t="n">
        <v>256</v>
      </c>
      <c r="H329" s="14" t="n">
        <v>42</v>
      </c>
      <c r="I329" s="14" t="n">
        <v>269.86</v>
      </c>
      <c r="J329" s="15" t="n">
        <v>0.0422675861418977</v>
      </c>
      <c r="K329" s="14" t="n">
        <v>304960</v>
      </c>
      <c r="L329" s="14" t="n">
        <v>9078855</v>
      </c>
      <c r="M329" s="14" t="n">
        <v>9383815</v>
      </c>
    </row>
    <row r="330" customFormat="false" ht="12" hidden="false" customHeight="false" outlineLevel="0" collapsed="false">
      <c r="A330" s="13" t="s">
        <v>28</v>
      </c>
      <c r="B330" s="14" t="n">
        <v>10809</v>
      </c>
      <c r="C330" s="14" t="n">
        <v>58</v>
      </c>
      <c r="D330" s="14" t="n">
        <v>859.281818181818</v>
      </c>
      <c r="E330" s="14" t="n">
        <v>385.690909090909</v>
      </c>
      <c r="F330" s="14" t="n">
        <v>112</v>
      </c>
      <c r="G330" s="14" t="n">
        <v>234</v>
      </c>
      <c r="H330" s="14" t="n">
        <v>55</v>
      </c>
      <c r="I330" s="14" t="n">
        <v>252.15</v>
      </c>
      <c r="J330" s="15" t="n">
        <v>0.0244216723943293</v>
      </c>
      <c r="K330" s="14" t="n">
        <v>176202</v>
      </c>
      <c r="L330" s="14" t="n">
        <v>6952576</v>
      </c>
      <c r="M330" s="14" t="n">
        <v>7128778</v>
      </c>
    </row>
    <row r="331" customFormat="false" ht="12" hidden="false" customHeight="false" outlineLevel="0" collapsed="false">
      <c r="A331" s="13" t="s">
        <v>29</v>
      </c>
      <c r="B331" s="14" t="n">
        <v>9395</v>
      </c>
      <c r="C331" s="14" t="n">
        <v>41</v>
      </c>
      <c r="D331" s="14" t="n">
        <v>441.895454545455</v>
      </c>
      <c r="E331" s="14" t="n">
        <v>267.088636363636</v>
      </c>
      <c r="F331" s="14" t="n">
        <v>46</v>
      </c>
      <c r="G331" s="14" t="n">
        <v>147</v>
      </c>
      <c r="H331" s="14" t="n">
        <v>29</v>
      </c>
      <c r="I331" s="14" t="n">
        <v>156.57</v>
      </c>
      <c r="J331" s="15" t="n">
        <v>0.0400786696022237</v>
      </c>
      <c r="K331" s="14" t="n">
        <v>289167</v>
      </c>
      <c r="L331" s="14" t="n">
        <v>6726880</v>
      </c>
      <c r="M331" s="14" t="n">
        <v>7016047</v>
      </c>
    </row>
    <row r="332" customFormat="false" ht="12" hidden="false" customHeight="false" outlineLevel="0" collapsed="false">
      <c r="A332" s="13" t="s">
        <v>30</v>
      </c>
      <c r="B332" s="14" t="n">
        <v>15105</v>
      </c>
      <c r="C332" s="14" t="n">
        <v>75</v>
      </c>
      <c r="D332" s="14" t="n">
        <v>654.625</v>
      </c>
      <c r="E332" s="14" t="n">
        <v>245.878787878788</v>
      </c>
      <c r="F332" s="14" t="n">
        <v>42</v>
      </c>
      <c r="G332" s="14" t="n">
        <v>120</v>
      </c>
      <c r="H332" s="14" t="n">
        <v>25</v>
      </c>
      <c r="I332" s="14" t="n">
        <v>128.25</v>
      </c>
      <c r="J332" s="15" t="n">
        <v>0.0165725916270096</v>
      </c>
      <c r="K332" s="14" t="n">
        <v>119571</v>
      </c>
      <c r="L332" s="14" t="n">
        <v>2881085</v>
      </c>
      <c r="M332" s="14" t="n">
        <v>3000656</v>
      </c>
    </row>
    <row r="333" customFormat="false" ht="12" hidden="false" customHeight="false" outlineLevel="0" collapsed="false">
      <c r="A333" s="13" t="s">
        <v>31</v>
      </c>
      <c r="B333" s="14" t="n">
        <v>6017</v>
      </c>
      <c r="C333" s="14" t="n">
        <v>44</v>
      </c>
      <c r="D333" s="14" t="n">
        <v>339.5425</v>
      </c>
      <c r="E333" s="14" t="n">
        <v>163.281818181818</v>
      </c>
      <c r="F333" s="14" t="n">
        <v>21</v>
      </c>
      <c r="G333" s="14" t="n">
        <v>74</v>
      </c>
      <c r="H333" s="14" t="n">
        <v>6</v>
      </c>
      <c r="I333" s="14" t="n">
        <v>75.98</v>
      </c>
      <c r="J333" s="15" t="n">
        <v>0.013737935699104</v>
      </c>
      <c r="K333" s="14" t="n">
        <v>99119</v>
      </c>
      <c r="L333" s="14" t="n">
        <v>2784377</v>
      </c>
      <c r="M333" s="14" t="n">
        <v>2883496</v>
      </c>
    </row>
    <row r="334" customFormat="false" ht="12" hidden="false" customHeight="false" outlineLevel="0" collapsed="false">
      <c r="A334" s="13" t="s">
        <v>32</v>
      </c>
      <c r="B334" s="14" t="n">
        <v>7317</v>
      </c>
      <c r="C334" s="14" t="n">
        <v>38</v>
      </c>
      <c r="D334" s="14" t="n">
        <v>308.863636363636</v>
      </c>
      <c r="E334" s="14" t="n">
        <v>154.363636363636</v>
      </c>
      <c r="F334" s="14" t="n">
        <v>17</v>
      </c>
      <c r="G334" s="14" t="n">
        <v>34</v>
      </c>
      <c r="H334" s="14" t="n">
        <v>6</v>
      </c>
      <c r="I334" s="14" t="n">
        <v>35.98</v>
      </c>
      <c r="J334" s="15" t="n">
        <v>0.0167932435063968</v>
      </c>
      <c r="K334" s="14" t="n">
        <v>121163</v>
      </c>
      <c r="L334" s="14" t="n">
        <v>2871129</v>
      </c>
      <c r="M334" s="14" t="n">
        <v>2992292</v>
      </c>
    </row>
    <row r="335" customFormat="false" ht="12" hidden="false" customHeight="false" outlineLevel="0" collapsed="false">
      <c r="A335" s="13" t="s">
        <v>33</v>
      </c>
      <c r="B335" s="14" t="n">
        <v>9430</v>
      </c>
      <c r="C335" s="14" t="n">
        <v>41</v>
      </c>
      <c r="D335" s="14" t="n">
        <v>423.859848484848</v>
      </c>
      <c r="E335" s="14" t="n">
        <v>282.450757575758</v>
      </c>
      <c r="F335" s="14" t="n">
        <v>28</v>
      </c>
      <c r="G335" s="14" t="n">
        <v>75</v>
      </c>
      <c r="H335" s="14" t="n">
        <v>16</v>
      </c>
      <c r="I335" s="14" t="n">
        <v>80.28</v>
      </c>
      <c r="J335" s="15" t="n">
        <v>0.0338076932938876</v>
      </c>
      <c r="K335" s="14" t="n">
        <v>243922</v>
      </c>
      <c r="L335" s="14" t="n">
        <v>2880040</v>
      </c>
      <c r="M335" s="14" t="n">
        <v>3123962</v>
      </c>
    </row>
    <row r="336" customFormat="false" ht="12" hidden="false" customHeight="false" outlineLevel="0" collapsed="false">
      <c r="A336" s="13" t="s">
        <v>34</v>
      </c>
      <c r="B336" s="14" t="n">
        <v>6837</v>
      </c>
      <c r="C336" s="14" t="n">
        <v>47</v>
      </c>
      <c r="D336" s="14" t="n">
        <v>441.489393939394</v>
      </c>
      <c r="E336" s="14" t="n">
        <v>258.825757575758</v>
      </c>
      <c r="F336" s="14" t="n">
        <v>58</v>
      </c>
      <c r="G336" s="14" t="n">
        <v>116</v>
      </c>
      <c r="H336" s="14" t="n">
        <v>77</v>
      </c>
      <c r="I336" s="14" t="n">
        <v>141.41</v>
      </c>
      <c r="J336" s="15" t="n">
        <v>0.0347834402982127</v>
      </c>
      <c r="K336" s="14" t="n">
        <v>250962</v>
      </c>
      <c r="L336" s="14" t="n">
        <v>3003531</v>
      </c>
      <c r="M336" s="14" t="n">
        <v>3254493</v>
      </c>
    </row>
    <row r="337" customFormat="false" ht="12" hidden="false" customHeight="false" outlineLevel="0" collapsed="false">
      <c r="A337" s="13" t="s">
        <v>35</v>
      </c>
      <c r="B337" s="14" t="n">
        <v>3363</v>
      </c>
      <c r="C337" s="14" t="n">
        <v>57</v>
      </c>
      <c r="D337" s="14" t="n">
        <v>199.837954545455</v>
      </c>
      <c r="E337" s="14" t="n">
        <v>77.8556818181818</v>
      </c>
      <c r="F337" s="14" t="n">
        <v>11</v>
      </c>
      <c r="G337" s="14" t="n">
        <v>32</v>
      </c>
      <c r="H337" s="14" t="n">
        <v>18</v>
      </c>
      <c r="I337" s="14" t="n">
        <v>37.94</v>
      </c>
      <c r="J337" s="15" t="n">
        <v>0.0093574692116477</v>
      </c>
      <c r="K337" s="14" t="n">
        <v>67514</v>
      </c>
      <c r="L337" s="14" t="n">
        <v>1410332</v>
      </c>
      <c r="M337" s="14" t="n">
        <v>1477846</v>
      </c>
    </row>
    <row r="338" customFormat="false" ht="12" hidden="false" customHeight="false" outlineLevel="0" collapsed="false">
      <c r="A338" s="13" t="s">
        <v>36</v>
      </c>
      <c r="B338" s="14" t="n">
        <v>6558</v>
      </c>
      <c r="C338" s="14" t="n">
        <v>24</v>
      </c>
      <c r="D338" s="14" t="n">
        <v>307.869318181818</v>
      </c>
      <c r="E338" s="14" t="n">
        <v>268.551136363636</v>
      </c>
      <c r="F338" s="14" t="n">
        <v>46</v>
      </c>
      <c r="G338" s="14" t="n">
        <v>103</v>
      </c>
      <c r="H338" s="14" t="n">
        <v>45</v>
      </c>
      <c r="I338" s="14" t="n">
        <v>117.85</v>
      </c>
      <c r="J338" s="15" t="n">
        <v>0.100735621764979</v>
      </c>
      <c r="K338" s="14" t="n">
        <v>726806</v>
      </c>
      <c r="L338" s="14" t="n">
        <v>7780003</v>
      </c>
      <c r="M338" s="14" t="n">
        <v>8506809</v>
      </c>
    </row>
    <row r="339" customFormat="false" ht="12" hidden="false" customHeight="false" outlineLevel="0" collapsed="false">
      <c r="A339" s="13" t="s">
        <v>37</v>
      </c>
      <c r="B339" s="14" t="n">
        <v>3087</v>
      </c>
      <c r="C339" s="14" t="n">
        <v>37</v>
      </c>
      <c r="D339" s="14" t="n">
        <v>142.795454545455</v>
      </c>
      <c r="E339" s="14" t="n">
        <v>52.6363636363636</v>
      </c>
      <c r="F339" s="14" t="n">
        <v>1</v>
      </c>
      <c r="G339" s="14" t="n">
        <v>5</v>
      </c>
      <c r="H339" s="14" t="n">
        <v>1</v>
      </c>
      <c r="I339" s="14" t="n">
        <v>5.33</v>
      </c>
      <c r="J339" s="15" t="n">
        <v>0.00750756931580592</v>
      </c>
      <c r="K339" s="14" t="n">
        <v>54167</v>
      </c>
      <c r="L339" s="14" t="n">
        <v>1335611</v>
      </c>
      <c r="M339" s="14" t="n">
        <v>1389778</v>
      </c>
    </row>
    <row r="340" customFormat="false" ht="12" hidden="false" customHeight="false" outlineLevel="0" collapsed="false">
      <c r="A340" s="13" t="s">
        <v>38</v>
      </c>
      <c r="B340" s="14" t="n">
        <v>8052</v>
      </c>
      <c r="C340" s="14" t="n">
        <v>65</v>
      </c>
      <c r="D340" s="14" t="n">
        <v>265.659090909091</v>
      </c>
      <c r="E340" s="14" t="n">
        <v>203.977272727273</v>
      </c>
      <c r="F340" s="14" t="n">
        <v>17</v>
      </c>
      <c r="G340" s="14" t="n">
        <v>63</v>
      </c>
      <c r="H340" s="14" t="n">
        <v>48</v>
      </c>
      <c r="I340" s="14" t="n">
        <v>78.84</v>
      </c>
      <c r="J340" s="15" t="n">
        <v>0.0781711950891097</v>
      </c>
      <c r="K340" s="14" t="n">
        <v>564004</v>
      </c>
      <c r="L340" s="14" t="n">
        <v>5040885</v>
      </c>
      <c r="M340" s="14" t="n">
        <v>5604889</v>
      </c>
    </row>
    <row r="341" customFormat="false" ht="12" hidden="false" customHeight="false" outlineLevel="0" collapsed="false">
      <c r="A341" s="13" t="s">
        <v>39</v>
      </c>
      <c r="B341" s="14" t="n">
        <v>5959</v>
      </c>
      <c r="C341" s="14" t="n">
        <v>65</v>
      </c>
      <c r="D341" s="14" t="n">
        <v>349.443181818182</v>
      </c>
      <c r="E341" s="14" t="n">
        <v>179.261363636364</v>
      </c>
      <c r="F341" s="14" t="n">
        <v>24</v>
      </c>
      <c r="G341" s="14" t="n">
        <v>23</v>
      </c>
      <c r="H341" s="14" t="n">
        <v>8</v>
      </c>
      <c r="I341" s="14" t="n">
        <v>25.64</v>
      </c>
      <c r="J341" s="15" t="n">
        <v>0.00987888401708389</v>
      </c>
      <c r="K341" s="14" t="n">
        <v>71276</v>
      </c>
      <c r="L341" s="14" t="n">
        <v>1784297</v>
      </c>
      <c r="M341" s="14" t="n">
        <v>1855573</v>
      </c>
    </row>
    <row r="342" customFormat="false" ht="12" hidden="false" customHeight="false" outlineLevel="0" collapsed="false">
      <c r="A342" s="13" t="s">
        <v>40</v>
      </c>
      <c r="B342" s="14" t="n">
        <v>5549</v>
      </c>
      <c r="C342" s="14" t="n">
        <v>34</v>
      </c>
      <c r="D342" s="14" t="n">
        <v>282.477272727273</v>
      </c>
      <c r="E342" s="14" t="n">
        <v>150.681818181818</v>
      </c>
      <c r="F342" s="14" t="n">
        <v>5</v>
      </c>
      <c r="G342" s="14" t="n">
        <v>11</v>
      </c>
      <c r="H342" s="14" t="n">
        <v>1</v>
      </c>
      <c r="I342" s="14" t="n">
        <v>11.33</v>
      </c>
      <c r="J342" s="15" t="n">
        <v>0.0100253846681594</v>
      </c>
      <c r="K342" s="14" t="n">
        <v>72333</v>
      </c>
      <c r="L342" s="14" t="n">
        <v>3567381</v>
      </c>
      <c r="M342" s="14" t="n">
        <v>3639714</v>
      </c>
    </row>
    <row r="343" customFormat="false" ht="12" hidden="false" customHeight="false" outlineLevel="0" collapsed="false">
      <c r="A343" s="13" t="s">
        <v>41</v>
      </c>
      <c r="B343" s="14" t="n">
        <v>7148</v>
      </c>
      <c r="C343" s="14" t="n">
        <v>61</v>
      </c>
      <c r="D343" s="14" t="n">
        <v>310.349777183601</v>
      </c>
      <c r="E343" s="14" t="n">
        <v>156.75924688057</v>
      </c>
      <c r="F343" s="14" t="n">
        <v>1</v>
      </c>
      <c r="G343" s="14" t="n">
        <v>3</v>
      </c>
      <c r="H343" s="14" t="n">
        <v>0</v>
      </c>
      <c r="I343" s="14" t="n">
        <v>3</v>
      </c>
      <c r="J343" s="15" t="n">
        <v>0.012123933729592</v>
      </c>
      <c r="K343" s="14" t="n">
        <v>87474</v>
      </c>
      <c r="L343" s="14" t="n">
        <v>1606122</v>
      </c>
      <c r="M343" s="14" t="n">
        <v>1693596</v>
      </c>
    </row>
    <row r="344" customFormat="false" ht="12" hidden="false" customHeight="false" outlineLevel="0" collapsed="false">
      <c r="A344" s="13" t="s">
        <v>42</v>
      </c>
      <c r="B344" s="14" t="n">
        <v>15919</v>
      </c>
      <c r="C344" s="14" t="n">
        <v>73</v>
      </c>
      <c r="D344" s="14" t="n">
        <v>456.492130529898</v>
      </c>
      <c r="E344" s="14" t="n">
        <v>180.956903257171</v>
      </c>
      <c r="F344" s="14" t="n">
        <v>3</v>
      </c>
      <c r="G344" s="14" t="n">
        <v>18</v>
      </c>
      <c r="H344" s="14" t="n">
        <v>3</v>
      </c>
      <c r="I344" s="14" t="n">
        <v>18.99</v>
      </c>
      <c r="J344" s="15" t="n">
        <v>0.0411589213283188</v>
      </c>
      <c r="K344" s="14" t="n">
        <v>296961</v>
      </c>
      <c r="L344" s="14" t="n">
        <v>2069879</v>
      </c>
      <c r="M344" s="14" t="n">
        <v>2366840</v>
      </c>
    </row>
    <row r="345" customFormat="false" ht="12" hidden="false" customHeight="false" outlineLevel="0" collapsed="false">
      <c r="A345" s="13" t="s">
        <v>43</v>
      </c>
      <c r="B345" s="14" t="n">
        <v>4588</v>
      </c>
      <c r="C345" s="14" t="n">
        <v>31</v>
      </c>
      <c r="D345" s="14" t="n">
        <v>342.522727272727</v>
      </c>
      <c r="E345" s="14" t="n">
        <v>194.795454545455</v>
      </c>
      <c r="F345" s="14" t="n">
        <v>32</v>
      </c>
      <c r="G345" s="14" t="n">
        <v>35</v>
      </c>
      <c r="H345" s="14" t="n">
        <v>-8</v>
      </c>
      <c r="I345" s="14" t="n">
        <v>32.36</v>
      </c>
      <c r="J345" s="15" t="n">
        <v>0.0152191584597889</v>
      </c>
      <c r="K345" s="14" t="n">
        <v>109806</v>
      </c>
      <c r="L345" s="14" t="n">
        <v>1920187</v>
      </c>
      <c r="M345" s="14" t="n">
        <v>2029993</v>
      </c>
    </row>
    <row r="346" customFormat="false" ht="12" hidden="false" customHeight="false" outlineLevel="0" collapsed="false">
      <c r="A346" s="13" t="s">
        <v>44</v>
      </c>
      <c r="B346" s="14" t="n">
        <v>4942</v>
      </c>
      <c r="C346" s="14" t="n">
        <v>23</v>
      </c>
      <c r="D346" s="14" t="n">
        <v>243.068181818182</v>
      </c>
      <c r="E346" s="14" t="n">
        <v>147.409090909091</v>
      </c>
      <c r="F346" s="14" t="n">
        <v>6</v>
      </c>
      <c r="G346" s="14" t="n">
        <v>11</v>
      </c>
      <c r="H346" s="14" t="n">
        <v>13</v>
      </c>
      <c r="I346" s="14" t="n">
        <v>15.29</v>
      </c>
      <c r="J346" s="15" t="n">
        <v>0.0176136194323342</v>
      </c>
      <c r="K346" s="14" t="n">
        <v>127082</v>
      </c>
      <c r="L346" s="14" t="n">
        <v>1161695</v>
      </c>
      <c r="M346" s="14" t="n">
        <v>1288777</v>
      </c>
    </row>
    <row r="347" customFormat="false" ht="12" hidden="false" customHeight="false" outlineLevel="0" collapsed="false">
      <c r="A347" s="13" t="s">
        <v>45</v>
      </c>
      <c r="B347" s="14" t="n">
        <v>4940</v>
      </c>
      <c r="C347" s="14" t="n">
        <v>35</v>
      </c>
      <c r="D347" s="14" t="n">
        <v>313.511363636364</v>
      </c>
      <c r="E347" s="14" t="n">
        <v>142.002272727273</v>
      </c>
      <c r="F347" s="14" t="n">
        <v>17</v>
      </c>
      <c r="G347" s="14" t="n">
        <v>23</v>
      </c>
      <c r="H347" s="14" t="n">
        <v>17</v>
      </c>
      <c r="I347" s="14" t="n">
        <v>28.61</v>
      </c>
      <c r="J347" s="15" t="n">
        <v>0.00676730443653036</v>
      </c>
      <c r="K347" s="14" t="n">
        <v>48826</v>
      </c>
      <c r="L347" s="14" t="n">
        <v>716709</v>
      </c>
      <c r="M347" s="14" t="n">
        <v>765535</v>
      </c>
    </row>
    <row r="348" customFormat="false" ht="12.75" hidden="false" customHeight="false" outlineLevel="0" collapsed="false">
      <c r="A348" s="16" t="s">
        <v>46</v>
      </c>
      <c r="B348" s="17" t="n">
        <v>5735</v>
      </c>
      <c r="C348" s="17" t="n">
        <v>30</v>
      </c>
      <c r="D348" s="17" t="n">
        <v>305.530303030303</v>
      </c>
      <c r="E348" s="17" t="n">
        <v>141.689393939394</v>
      </c>
      <c r="F348" s="17" t="n">
        <v>18</v>
      </c>
      <c r="G348" s="17" t="n">
        <v>32</v>
      </c>
      <c r="H348" s="17" t="n">
        <v>8</v>
      </c>
      <c r="I348" s="17" t="n">
        <v>34.64</v>
      </c>
      <c r="J348" s="18" t="n">
        <v>0.00952129491606705</v>
      </c>
      <c r="K348" s="17" t="n">
        <v>68696</v>
      </c>
      <c r="L348" s="17" t="n">
        <v>873388</v>
      </c>
      <c r="M348" s="17" t="n">
        <v>942084</v>
      </c>
    </row>
    <row r="349" customFormat="false" ht="12.75" hidden="false" customHeight="false" outlineLevel="0" collapsed="false">
      <c r="A349" s="19" t="s">
        <v>49</v>
      </c>
      <c r="B349" s="20" t="n">
        <v>245550</v>
      </c>
      <c r="C349" s="20" t="n">
        <v>1297</v>
      </c>
      <c r="D349" s="20" t="n">
        <v>13522.6933677686</v>
      </c>
      <c r="E349" s="20" t="n">
        <v>7526.93677685951</v>
      </c>
      <c r="F349" s="20" t="n">
        <v>1911</v>
      </c>
      <c r="G349" s="20" t="n">
        <v>4608</v>
      </c>
      <c r="H349" s="20" t="n">
        <v>1023</v>
      </c>
      <c r="I349" s="20" t="n">
        <v>4945.59</v>
      </c>
      <c r="J349" s="20" t="n">
        <v>1</v>
      </c>
      <c r="K349" s="20" t="n">
        <v>7214985</v>
      </c>
      <c r="L349" s="20" t="n">
        <v>137084697</v>
      </c>
      <c r="M349" s="20" t="n">
        <v>144299682</v>
      </c>
    </row>
    <row r="350" customFormat="false" ht="12" hidden="false" customHeight="false" outlineLevel="0" collapsed="false">
      <c r="A350" s="23" t="s">
        <v>50</v>
      </c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</row>
    <row r="351" customFormat="false" ht="12" hidden="false" customHeight="false" outlineLevel="0" collapsed="false">
      <c r="A351" s="23" t="s">
        <v>149</v>
      </c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</row>
    <row r="352" customFormat="false" ht="12" hidden="false" customHeight="false" outlineLevel="0" collapsed="false">
      <c r="A352" s="27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</row>
    <row r="353" customFormat="false" ht="12.75" hidden="false" customHeight="false" outlineLevel="0" collapsed="false">
      <c r="A353" s="6" t="s">
        <v>159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customFormat="false" ht="12.75" hidden="false" customHeight="false" outlineLevel="0" collapsed="false">
      <c r="A354" s="6" t="s">
        <v>160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customFormat="false" ht="12.75" hidden="false" customHeight="false" outlineLevel="0" collapsed="false">
      <c r="A355" s="29"/>
      <c r="B355" s="29"/>
      <c r="C355" s="29"/>
      <c r="D355" s="29"/>
      <c r="E355" s="29"/>
      <c r="F355" s="29"/>
      <c r="G355" s="29"/>
      <c r="H355" s="29"/>
      <c r="I355" s="29"/>
    </row>
    <row r="356" customFormat="false" ht="12.75" hidden="false" customHeight="true" outlineLevel="0" collapsed="false">
      <c r="A356" s="7" t="s">
        <v>8</v>
      </c>
      <c r="B356" s="8" t="s">
        <v>9</v>
      </c>
      <c r="C356" s="8"/>
      <c r="D356" s="8"/>
      <c r="E356" s="8"/>
      <c r="F356" s="8"/>
      <c r="G356" s="8"/>
      <c r="H356" s="8"/>
      <c r="I356" s="8"/>
      <c r="J356" s="7" t="s">
        <v>10</v>
      </c>
      <c r="K356" s="7" t="s">
        <v>11</v>
      </c>
      <c r="L356" s="7" t="s">
        <v>12</v>
      </c>
      <c r="M356" s="7" t="s">
        <v>13</v>
      </c>
    </row>
    <row r="357" customFormat="false" ht="36.75" hidden="false" customHeight="false" outlineLevel="0" collapsed="false">
      <c r="A357" s="7"/>
      <c r="B357" s="9" t="s">
        <v>161</v>
      </c>
      <c r="C357" s="9" t="s">
        <v>162</v>
      </c>
      <c r="D357" s="9" t="s">
        <v>163</v>
      </c>
      <c r="E357" s="9" t="s">
        <v>164</v>
      </c>
      <c r="F357" s="9" t="s">
        <v>165</v>
      </c>
      <c r="G357" s="9" t="s">
        <v>166</v>
      </c>
      <c r="H357" s="9" t="s">
        <v>167</v>
      </c>
      <c r="I357" s="7" t="s">
        <v>21</v>
      </c>
      <c r="J357" s="7"/>
      <c r="K357" s="7"/>
      <c r="L357" s="7"/>
      <c r="M357" s="7"/>
    </row>
    <row r="358" customFormat="false" ht="12" hidden="false" customHeight="false" outlineLevel="0" collapsed="false">
      <c r="A358" s="10" t="s">
        <v>22</v>
      </c>
      <c r="B358" s="11" t="n">
        <v>24138</v>
      </c>
      <c r="C358" s="11" t="n">
        <v>65</v>
      </c>
      <c r="D358" s="11" t="n">
        <v>1624.79318181818</v>
      </c>
      <c r="E358" s="11" t="n">
        <v>895.122727272727</v>
      </c>
      <c r="F358" s="11" t="n">
        <v>418</v>
      </c>
      <c r="G358" s="11" t="n">
        <v>1010</v>
      </c>
      <c r="H358" s="11" t="n">
        <v>266</v>
      </c>
      <c r="I358" s="11" t="n">
        <v>1097.78</v>
      </c>
      <c r="J358" s="12" t="n">
        <v>0.164918228985385</v>
      </c>
      <c r="K358" s="11" t="n">
        <v>1081711</v>
      </c>
      <c r="L358" s="11" t="n">
        <v>25750219</v>
      </c>
      <c r="M358" s="11" t="n">
        <v>26831930</v>
      </c>
    </row>
    <row r="359" customFormat="false" ht="12" hidden="false" customHeight="false" outlineLevel="0" collapsed="false">
      <c r="A359" s="13" t="s">
        <v>23</v>
      </c>
      <c r="B359" s="14" t="n">
        <v>18588</v>
      </c>
      <c r="C359" s="14" t="n">
        <v>38</v>
      </c>
      <c r="D359" s="14" t="n">
        <v>1692.47727272727</v>
      </c>
      <c r="E359" s="14" t="n">
        <v>1011.56818181818</v>
      </c>
      <c r="F359" s="14" t="n">
        <v>341</v>
      </c>
      <c r="G359" s="14" t="n">
        <v>718</v>
      </c>
      <c r="H359" s="14" t="n">
        <v>204</v>
      </c>
      <c r="I359" s="14" t="n">
        <v>785.32</v>
      </c>
      <c r="J359" s="15" t="n">
        <v>0.102821159511617</v>
      </c>
      <c r="K359" s="14" t="n">
        <v>674412</v>
      </c>
      <c r="L359" s="14" t="n">
        <v>16103330</v>
      </c>
      <c r="M359" s="14" t="n">
        <v>16777742</v>
      </c>
    </row>
    <row r="360" customFormat="false" ht="12" hidden="false" customHeight="false" outlineLevel="0" collapsed="false">
      <c r="A360" s="13" t="s">
        <v>24</v>
      </c>
      <c r="B360" s="14" t="n">
        <v>20108</v>
      </c>
      <c r="C360" s="14" t="n">
        <v>93</v>
      </c>
      <c r="D360" s="14" t="n">
        <v>1188.88636363636</v>
      </c>
      <c r="E360" s="14" t="n">
        <v>779.409090909091</v>
      </c>
      <c r="F360" s="14" t="n">
        <v>176</v>
      </c>
      <c r="G360" s="14" t="n">
        <v>439</v>
      </c>
      <c r="H360" s="14" t="n">
        <v>85</v>
      </c>
      <c r="I360" s="14" t="n">
        <v>467.05</v>
      </c>
      <c r="J360" s="15" t="n">
        <v>0.0754165437964213</v>
      </c>
      <c r="K360" s="14" t="n">
        <v>494663</v>
      </c>
      <c r="L360" s="14" t="n">
        <v>9319909</v>
      </c>
      <c r="M360" s="14" t="n">
        <v>9814572</v>
      </c>
    </row>
    <row r="361" customFormat="false" ht="12" hidden="false" customHeight="false" outlineLevel="0" collapsed="false">
      <c r="A361" s="13" t="s">
        <v>25</v>
      </c>
      <c r="B361" s="14" t="n">
        <v>12845</v>
      </c>
      <c r="C361" s="14" t="n">
        <v>55</v>
      </c>
      <c r="D361" s="14" t="n">
        <v>492.068181818182</v>
      </c>
      <c r="E361" s="14" t="n">
        <v>327.556818181818</v>
      </c>
      <c r="F361" s="14" t="n">
        <v>72</v>
      </c>
      <c r="G361" s="14" t="n">
        <v>112</v>
      </c>
      <c r="H361" s="14" t="n">
        <v>17</v>
      </c>
      <c r="I361" s="14" t="n">
        <v>117.61</v>
      </c>
      <c r="J361" s="15" t="n">
        <v>0.0656719920683828</v>
      </c>
      <c r="K361" s="14" t="n">
        <v>430748</v>
      </c>
      <c r="L361" s="14" t="n">
        <v>6997553</v>
      </c>
      <c r="M361" s="14" t="n">
        <v>7428301</v>
      </c>
    </row>
    <row r="362" customFormat="false" ht="12" hidden="false" customHeight="false" outlineLevel="0" collapsed="false">
      <c r="A362" s="13" t="s">
        <v>26</v>
      </c>
      <c r="B362" s="14" t="n">
        <v>9455</v>
      </c>
      <c r="C362" s="14" t="n">
        <v>72</v>
      </c>
      <c r="D362" s="14" t="n">
        <v>377.756818181818</v>
      </c>
      <c r="E362" s="14" t="n">
        <v>173.825</v>
      </c>
      <c r="F362" s="14" t="n">
        <v>69</v>
      </c>
      <c r="G362" s="14" t="n">
        <v>131</v>
      </c>
      <c r="H362" s="14" t="n">
        <v>5</v>
      </c>
      <c r="I362" s="14" t="n">
        <v>132.65</v>
      </c>
      <c r="J362" s="15" t="n">
        <v>0.0723147220584934</v>
      </c>
      <c r="K362" s="14" t="n">
        <v>474318</v>
      </c>
      <c r="L362" s="14" t="n">
        <v>6270970</v>
      </c>
      <c r="M362" s="14" t="n">
        <v>6745288</v>
      </c>
    </row>
    <row r="363" customFormat="false" ht="12" hidden="false" customHeight="false" outlineLevel="0" collapsed="false">
      <c r="A363" s="13" t="s">
        <v>27</v>
      </c>
      <c r="B363" s="14" t="n">
        <v>17779</v>
      </c>
      <c r="C363" s="14" t="n">
        <v>97</v>
      </c>
      <c r="D363" s="14" t="n">
        <v>845.409090909091</v>
      </c>
      <c r="E363" s="14" t="n">
        <v>462.545454545455</v>
      </c>
      <c r="F363" s="14" t="n">
        <v>121</v>
      </c>
      <c r="G363" s="14" t="n">
        <v>200</v>
      </c>
      <c r="H363" s="14" t="n">
        <v>18</v>
      </c>
      <c r="I363" s="14" t="n">
        <v>205.94</v>
      </c>
      <c r="J363" s="15" t="n">
        <v>0.0432235489777263</v>
      </c>
      <c r="K363" s="14" t="n">
        <v>283507</v>
      </c>
      <c r="L363" s="14" t="n">
        <v>8404393</v>
      </c>
      <c r="M363" s="14" t="n">
        <v>8687900</v>
      </c>
    </row>
    <row r="364" customFormat="false" ht="12" hidden="false" customHeight="false" outlineLevel="0" collapsed="false">
      <c r="A364" s="13" t="s">
        <v>28</v>
      </c>
      <c r="B364" s="14" t="n">
        <v>10222</v>
      </c>
      <c r="C364" s="14" t="n">
        <v>57</v>
      </c>
      <c r="D364" s="14" t="n">
        <v>729.545454545455</v>
      </c>
      <c r="E364" s="14" t="n">
        <v>333.454545454545</v>
      </c>
      <c r="F364" s="14" t="n">
        <v>80</v>
      </c>
      <c r="G364" s="14" t="n">
        <v>209</v>
      </c>
      <c r="H364" s="14" t="n">
        <v>52</v>
      </c>
      <c r="I364" s="14" t="n">
        <v>226.16</v>
      </c>
      <c r="J364" s="15" t="n">
        <v>0.0348265693669259</v>
      </c>
      <c r="K364" s="14" t="n">
        <v>228430</v>
      </c>
      <c r="L364" s="14" t="n">
        <v>6424753</v>
      </c>
      <c r="M364" s="14" t="n">
        <v>6653183</v>
      </c>
    </row>
    <row r="365" customFormat="false" ht="12" hidden="false" customHeight="false" outlineLevel="0" collapsed="false">
      <c r="A365" s="13" t="s">
        <v>29</v>
      </c>
      <c r="B365" s="14" t="n">
        <v>8929</v>
      </c>
      <c r="C365" s="14" t="n">
        <v>36</v>
      </c>
      <c r="D365" s="14" t="n">
        <v>392.129545454545</v>
      </c>
      <c r="E365" s="14" t="n">
        <v>236.511363636364</v>
      </c>
      <c r="F365" s="14" t="n">
        <v>46</v>
      </c>
      <c r="G365" s="14" t="n">
        <v>114</v>
      </c>
      <c r="H365" s="14" t="n">
        <v>18</v>
      </c>
      <c r="I365" s="14" t="n">
        <v>119.94</v>
      </c>
      <c r="J365" s="15" t="n">
        <v>0.0524065947916715</v>
      </c>
      <c r="K365" s="14" t="n">
        <v>343739</v>
      </c>
      <c r="L365" s="14" t="n">
        <v>6093467</v>
      </c>
      <c r="M365" s="14" t="n">
        <v>6437206</v>
      </c>
    </row>
    <row r="366" customFormat="false" ht="12" hidden="false" customHeight="false" outlineLevel="0" collapsed="false">
      <c r="A366" s="13" t="s">
        <v>30</v>
      </c>
      <c r="B366" s="14" t="n">
        <v>14416</v>
      </c>
      <c r="C366" s="14" t="n">
        <v>74</v>
      </c>
      <c r="D366" s="14" t="n">
        <v>665.5</v>
      </c>
      <c r="E366" s="14" t="n">
        <v>210.806818181818</v>
      </c>
      <c r="F366" s="14" t="n">
        <v>34</v>
      </c>
      <c r="G366" s="14" t="n">
        <v>78</v>
      </c>
      <c r="H366" s="14" t="n">
        <v>24</v>
      </c>
      <c r="I366" s="14" t="n">
        <v>85.92</v>
      </c>
      <c r="J366" s="15" t="n">
        <v>0.0132257736846281</v>
      </c>
      <c r="K366" s="14" t="n">
        <v>86749</v>
      </c>
      <c r="L366" s="14" t="n">
        <v>2670270</v>
      </c>
      <c r="M366" s="14" t="n">
        <v>2757019</v>
      </c>
    </row>
    <row r="367" customFormat="false" ht="12" hidden="false" customHeight="false" outlineLevel="0" collapsed="false">
      <c r="A367" s="13" t="s">
        <v>31</v>
      </c>
      <c r="B367" s="14" t="n">
        <v>6171</v>
      </c>
      <c r="C367" s="14" t="n">
        <v>41</v>
      </c>
      <c r="D367" s="14" t="n">
        <v>381.743333333333</v>
      </c>
      <c r="E367" s="14" t="n">
        <v>194.979772727273</v>
      </c>
      <c r="F367" s="14" t="n">
        <v>22</v>
      </c>
      <c r="G367" s="14" t="n">
        <v>35</v>
      </c>
      <c r="H367" s="14" t="n">
        <v>6</v>
      </c>
      <c r="I367" s="14" t="n">
        <v>36.98</v>
      </c>
      <c r="J367" s="15" t="n">
        <v>0.0127670198972133</v>
      </c>
      <c r="K367" s="14" t="n">
        <v>83740</v>
      </c>
      <c r="L367" s="14" t="n">
        <v>2580736</v>
      </c>
      <c r="M367" s="14" t="n">
        <v>2664476</v>
      </c>
    </row>
    <row r="368" customFormat="false" ht="12" hidden="false" customHeight="false" outlineLevel="0" collapsed="false">
      <c r="A368" s="13" t="s">
        <v>32</v>
      </c>
      <c r="B368" s="14" t="n">
        <v>7967</v>
      </c>
      <c r="C368" s="14" t="n">
        <v>39</v>
      </c>
      <c r="D368" s="14" t="n">
        <v>318.545454545455</v>
      </c>
      <c r="E368" s="14" t="n">
        <v>154.113636363636</v>
      </c>
      <c r="F368" s="14" t="n">
        <v>11</v>
      </c>
      <c r="G368" s="14" t="n">
        <v>28</v>
      </c>
      <c r="H368" s="14" t="n">
        <v>11</v>
      </c>
      <c r="I368" s="14" t="n">
        <v>31.63</v>
      </c>
      <c r="J368" s="15" t="n">
        <v>0.0201149188237032</v>
      </c>
      <c r="K368" s="14" t="n">
        <v>131935</v>
      </c>
      <c r="L368" s="14" t="n">
        <v>2615557</v>
      </c>
      <c r="M368" s="14" t="n">
        <v>2747492</v>
      </c>
    </row>
    <row r="369" customFormat="false" ht="12" hidden="false" customHeight="false" outlineLevel="0" collapsed="false">
      <c r="A369" s="13" t="s">
        <v>33</v>
      </c>
      <c r="B369" s="14" t="n">
        <v>9001</v>
      </c>
      <c r="C369" s="14" t="n">
        <v>43</v>
      </c>
      <c r="D369" s="14" t="n">
        <v>386.886363636364</v>
      </c>
      <c r="E369" s="14" t="n">
        <v>244.818181818182</v>
      </c>
      <c r="F369" s="14" t="n">
        <v>16</v>
      </c>
      <c r="G369" s="14" t="n">
        <v>37</v>
      </c>
      <c r="H369" s="14" t="n">
        <v>16</v>
      </c>
      <c r="I369" s="14" t="n">
        <v>42.28</v>
      </c>
      <c r="J369" s="15" t="n">
        <v>0.0298283391340287</v>
      </c>
      <c r="K369" s="14" t="n">
        <v>195646</v>
      </c>
      <c r="L369" s="14" t="n">
        <v>2560373</v>
      </c>
      <c r="M369" s="14" t="n">
        <v>2756019</v>
      </c>
    </row>
    <row r="370" customFormat="false" ht="12" hidden="false" customHeight="false" outlineLevel="0" collapsed="false">
      <c r="A370" s="13" t="s">
        <v>34</v>
      </c>
      <c r="B370" s="14" t="n">
        <v>6472</v>
      </c>
      <c r="C370" s="14" t="n">
        <v>42</v>
      </c>
      <c r="D370" s="14" t="n">
        <v>426.727272727273</v>
      </c>
      <c r="E370" s="14" t="n">
        <v>252.454545454545</v>
      </c>
      <c r="F370" s="14" t="n">
        <v>46</v>
      </c>
      <c r="G370" s="14" t="n">
        <v>71</v>
      </c>
      <c r="H370" s="14" t="n">
        <v>49</v>
      </c>
      <c r="I370" s="14" t="n">
        <v>87.17</v>
      </c>
      <c r="J370" s="15" t="n">
        <v>0.0313793733108839</v>
      </c>
      <c r="K370" s="14" t="n">
        <v>205820</v>
      </c>
      <c r="L370" s="14" t="n">
        <v>2668372</v>
      </c>
      <c r="M370" s="14" t="n">
        <v>2874192</v>
      </c>
    </row>
    <row r="371" customFormat="false" ht="12" hidden="false" customHeight="false" outlineLevel="0" collapsed="false">
      <c r="A371" s="13" t="s">
        <v>35</v>
      </c>
      <c r="B371" s="14" t="n">
        <v>3448</v>
      </c>
      <c r="C371" s="14" t="n">
        <v>63</v>
      </c>
      <c r="D371" s="14" t="n">
        <v>200.116306818182</v>
      </c>
      <c r="E371" s="14" t="n">
        <v>47.3136363636364</v>
      </c>
      <c r="F371" s="14" t="n">
        <v>12</v>
      </c>
      <c r="G371" s="14" t="n">
        <v>18</v>
      </c>
      <c r="H371" s="14" t="n">
        <v>8</v>
      </c>
      <c r="I371" s="14" t="n">
        <v>20.64</v>
      </c>
      <c r="J371" s="15" t="n">
        <v>0.00852956710834083</v>
      </c>
      <c r="K371" s="14" t="n">
        <v>55946</v>
      </c>
      <c r="L371" s="14" t="n">
        <v>1293654</v>
      </c>
      <c r="M371" s="14" t="n">
        <v>1349600</v>
      </c>
    </row>
    <row r="372" customFormat="false" ht="12" hidden="false" customHeight="false" outlineLevel="0" collapsed="false">
      <c r="A372" s="13" t="s">
        <v>36</v>
      </c>
      <c r="B372" s="14" t="n">
        <v>6125</v>
      </c>
      <c r="C372" s="14" t="n">
        <v>24</v>
      </c>
      <c r="D372" s="14" t="n">
        <v>286.545454545455</v>
      </c>
      <c r="E372" s="14" t="n">
        <v>245.545454545454</v>
      </c>
      <c r="F372" s="14" t="n">
        <v>32</v>
      </c>
      <c r="G372" s="14" t="n">
        <v>76</v>
      </c>
      <c r="H372" s="14" t="n">
        <v>46</v>
      </c>
      <c r="I372" s="14" t="n">
        <v>91.18</v>
      </c>
      <c r="J372" s="15" t="n">
        <v>0.0921634936413686</v>
      </c>
      <c r="K372" s="14" t="n">
        <v>604507</v>
      </c>
      <c r="L372" s="14" t="n">
        <v>6840472</v>
      </c>
      <c r="M372" s="14" t="n">
        <v>7444979</v>
      </c>
    </row>
    <row r="373" customFormat="false" ht="12" hidden="false" customHeight="false" outlineLevel="0" collapsed="false">
      <c r="A373" s="13" t="s">
        <v>37</v>
      </c>
      <c r="B373" s="14" t="n">
        <v>2762</v>
      </c>
      <c r="C373" s="14" t="n">
        <v>35</v>
      </c>
      <c r="D373" s="14" t="n">
        <v>176.75</v>
      </c>
      <c r="E373" s="14" t="n">
        <v>56.8863636363636</v>
      </c>
      <c r="F373" s="14" t="n">
        <v>4</v>
      </c>
      <c r="G373" s="14" t="n">
        <v>5</v>
      </c>
      <c r="H373" s="14" t="n">
        <v>1</v>
      </c>
      <c r="I373" s="14" t="n">
        <v>5.33</v>
      </c>
      <c r="J373" s="15" t="n">
        <v>0.00398817191442503</v>
      </c>
      <c r="K373" s="14" t="n">
        <v>26159</v>
      </c>
      <c r="L373" s="14" t="n">
        <v>1251938</v>
      </c>
      <c r="M373" s="14" t="n">
        <v>1278097</v>
      </c>
    </row>
    <row r="374" customFormat="false" ht="12" hidden="false" customHeight="false" outlineLevel="0" collapsed="false">
      <c r="A374" s="13" t="s">
        <v>38</v>
      </c>
      <c r="B374" s="14" t="n">
        <v>7803</v>
      </c>
      <c r="C374" s="14" t="n">
        <v>60</v>
      </c>
      <c r="D374" s="14" t="n">
        <v>270.113636363636</v>
      </c>
      <c r="E374" s="14" t="n">
        <v>175.977272727273</v>
      </c>
      <c r="F374" s="14" t="n">
        <v>12</v>
      </c>
      <c r="G374" s="14" t="n">
        <v>36</v>
      </c>
      <c r="H374" s="14" t="n">
        <v>24</v>
      </c>
      <c r="I374" s="14" t="n">
        <v>43.92</v>
      </c>
      <c r="J374" s="15" t="n">
        <v>0.0477574532317969</v>
      </c>
      <c r="K374" s="14" t="n">
        <v>313245</v>
      </c>
      <c r="L374" s="14" t="n">
        <v>4510568</v>
      </c>
      <c r="M374" s="14" t="n">
        <v>4823813</v>
      </c>
    </row>
    <row r="375" customFormat="false" ht="12" hidden="false" customHeight="false" outlineLevel="0" collapsed="false">
      <c r="A375" s="13" t="s">
        <v>39</v>
      </c>
      <c r="B375" s="14" t="n">
        <v>6814</v>
      </c>
      <c r="C375" s="14" t="n">
        <v>64</v>
      </c>
      <c r="D375" s="14" t="n">
        <v>549.590909090909</v>
      </c>
      <c r="E375" s="14" t="n">
        <v>196.227272727273</v>
      </c>
      <c r="F375" s="14" t="n">
        <v>16</v>
      </c>
      <c r="G375" s="14" t="n">
        <v>19</v>
      </c>
      <c r="H375" s="14" t="n">
        <v>6</v>
      </c>
      <c r="I375" s="14" t="n">
        <v>20.98</v>
      </c>
      <c r="J375" s="15" t="n">
        <v>0.00408863247018811</v>
      </c>
      <c r="K375" s="14" t="n">
        <v>26818</v>
      </c>
      <c r="L375" s="14" t="n">
        <v>1680643</v>
      </c>
      <c r="M375" s="14" t="n">
        <v>1707461</v>
      </c>
    </row>
    <row r="376" customFormat="false" ht="12" hidden="false" customHeight="false" outlineLevel="0" collapsed="false">
      <c r="A376" s="13" t="s">
        <v>40</v>
      </c>
      <c r="B376" s="14" t="n">
        <v>5711</v>
      </c>
      <c r="C376" s="14" t="n">
        <v>35</v>
      </c>
      <c r="D376" s="14" t="n">
        <v>294.954545454545</v>
      </c>
      <c r="E376" s="14" t="n">
        <v>161.636363636364</v>
      </c>
      <c r="F376" s="14" t="n">
        <v>5</v>
      </c>
      <c r="G376" s="14" t="n">
        <v>13</v>
      </c>
      <c r="H376" s="14" t="n">
        <v>3</v>
      </c>
      <c r="I376" s="14" t="n">
        <v>13.99</v>
      </c>
      <c r="J376" s="15" t="n">
        <v>0.0134442451197371</v>
      </c>
      <c r="K376" s="14" t="n">
        <v>88182</v>
      </c>
      <c r="L376" s="14" t="n">
        <v>3325581</v>
      </c>
      <c r="M376" s="14" t="n">
        <v>3413763</v>
      </c>
    </row>
    <row r="377" customFormat="false" ht="12" hidden="false" customHeight="false" outlineLevel="0" collapsed="false">
      <c r="A377" s="13" t="s">
        <v>41</v>
      </c>
      <c r="B377" s="14" t="n">
        <v>7667</v>
      </c>
      <c r="C377" s="14" t="n">
        <v>61</v>
      </c>
      <c r="D377" s="14" t="n">
        <v>287.021590909091</v>
      </c>
      <c r="E377" s="14" t="n">
        <v>137.8625</v>
      </c>
      <c r="F377" s="14" t="n">
        <v>2</v>
      </c>
      <c r="G377" s="14" t="n">
        <v>2</v>
      </c>
      <c r="H377" s="14" t="n">
        <v>0</v>
      </c>
      <c r="I377" s="14" t="n">
        <v>2</v>
      </c>
      <c r="J377" s="15" t="n">
        <v>0.0204108620946829</v>
      </c>
      <c r="K377" s="14" t="n">
        <v>133876</v>
      </c>
      <c r="L377" s="14" t="n">
        <v>1403082</v>
      </c>
      <c r="M377" s="14" t="n">
        <v>1536958</v>
      </c>
    </row>
    <row r="378" customFormat="false" ht="12" hidden="false" customHeight="false" outlineLevel="0" collapsed="false">
      <c r="A378" s="13" t="s">
        <v>42</v>
      </c>
      <c r="B378" s="14" t="n">
        <v>15271</v>
      </c>
      <c r="C378" s="14" t="n">
        <v>75</v>
      </c>
      <c r="D378" s="14" t="n">
        <v>467.068181818182</v>
      </c>
      <c r="E378" s="14" t="n">
        <v>192.136363636364</v>
      </c>
      <c r="F378" s="14" t="n">
        <v>2</v>
      </c>
      <c r="G378" s="14" t="n">
        <v>14</v>
      </c>
      <c r="H378" s="14" t="n">
        <v>2</v>
      </c>
      <c r="I378" s="14" t="n">
        <v>14.66</v>
      </c>
      <c r="J378" s="15" t="n">
        <v>0.0355570129648624</v>
      </c>
      <c r="K378" s="14" t="n">
        <v>233221</v>
      </c>
      <c r="L378" s="14" t="n">
        <v>1747524</v>
      </c>
      <c r="M378" s="14" t="n">
        <v>1980745</v>
      </c>
    </row>
    <row r="379" customFormat="false" ht="12" hidden="false" customHeight="false" outlineLevel="0" collapsed="false">
      <c r="A379" s="13" t="s">
        <v>43</v>
      </c>
      <c r="B379" s="14" t="n">
        <v>4636</v>
      </c>
      <c r="C379" s="14" t="n">
        <v>34</v>
      </c>
      <c r="D379" s="14" t="n">
        <v>271.159090909091</v>
      </c>
      <c r="E379" s="14" t="n">
        <v>160.25</v>
      </c>
      <c r="F379" s="14" t="n">
        <v>13</v>
      </c>
      <c r="G379" s="14" t="n">
        <v>27</v>
      </c>
      <c r="H379" s="14" t="n">
        <v>20</v>
      </c>
      <c r="I379" s="14" t="n">
        <v>33.6</v>
      </c>
      <c r="J379" s="15" t="n">
        <v>0.0196698605970976</v>
      </c>
      <c r="K379" s="14" t="n">
        <v>129016</v>
      </c>
      <c r="L379" s="14" t="n">
        <v>1708484</v>
      </c>
      <c r="M379" s="14" t="n">
        <v>1837500</v>
      </c>
    </row>
    <row r="380" customFormat="false" ht="12" hidden="false" customHeight="false" outlineLevel="0" collapsed="false">
      <c r="A380" s="13" t="s">
        <v>44</v>
      </c>
      <c r="B380" s="14" t="n">
        <v>4560</v>
      </c>
      <c r="C380" s="14" t="n">
        <v>22</v>
      </c>
      <c r="D380" s="14" t="n">
        <v>239.681818181818</v>
      </c>
      <c r="E380" s="14" t="n">
        <v>143.227272727273</v>
      </c>
      <c r="F380" s="14" t="n">
        <v>1</v>
      </c>
      <c r="G380" s="14" t="n">
        <v>8</v>
      </c>
      <c r="H380" s="14" t="n">
        <v>7</v>
      </c>
      <c r="I380" s="14" t="n">
        <v>10.31</v>
      </c>
      <c r="J380" s="15" t="n">
        <v>0.0173012703463073</v>
      </c>
      <c r="K380" s="14" t="n">
        <v>113480</v>
      </c>
      <c r="L380" s="14" t="n">
        <v>998190</v>
      </c>
      <c r="M380" s="14" t="n">
        <v>1111670</v>
      </c>
    </row>
    <row r="381" customFormat="false" ht="12" hidden="false" customHeight="false" outlineLevel="0" collapsed="false">
      <c r="A381" s="13" t="s">
        <v>45</v>
      </c>
      <c r="B381" s="14" t="n">
        <v>4757</v>
      </c>
      <c r="C381" s="14" t="n">
        <v>35</v>
      </c>
      <c r="D381" s="14" t="n">
        <v>330.034090909091</v>
      </c>
      <c r="E381" s="14" t="n">
        <v>112.529545454545</v>
      </c>
      <c r="F381" s="14" t="n">
        <v>11</v>
      </c>
      <c r="G381" s="14" t="n">
        <v>21</v>
      </c>
      <c r="H381" s="14" t="n">
        <v>10</v>
      </c>
      <c r="I381" s="14" t="n">
        <v>24.3</v>
      </c>
      <c r="J381" s="15" t="n">
        <v>0.00533030211936682</v>
      </c>
      <c r="K381" s="14" t="n">
        <v>34962</v>
      </c>
      <c r="L381" s="14" t="n">
        <v>650883</v>
      </c>
      <c r="M381" s="14" t="n">
        <v>685845</v>
      </c>
    </row>
    <row r="382" customFormat="false" ht="12.75" hidden="false" customHeight="false" outlineLevel="0" collapsed="false">
      <c r="A382" s="16" t="s">
        <v>46</v>
      </c>
      <c r="B382" s="17" t="n">
        <v>5243</v>
      </c>
      <c r="C382" s="17" t="n">
        <v>26</v>
      </c>
      <c r="D382" s="17" t="n">
        <v>250.272727272727</v>
      </c>
      <c r="E382" s="17" t="n">
        <v>116.704545454545</v>
      </c>
      <c r="F382" s="17" t="n">
        <v>7</v>
      </c>
      <c r="G382" s="17" t="n">
        <v>23</v>
      </c>
      <c r="H382" s="17" t="n">
        <v>12</v>
      </c>
      <c r="I382" s="17" t="n">
        <v>26.96</v>
      </c>
      <c r="J382" s="18" t="n">
        <v>0.0128443439847465</v>
      </c>
      <c r="K382" s="17" t="n">
        <v>84247</v>
      </c>
      <c r="L382" s="17" t="n">
        <v>751531</v>
      </c>
      <c r="M382" s="17" t="n">
        <v>835778</v>
      </c>
    </row>
    <row r="383" customFormat="false" ht="12.75" hidden="false" customHeight="false" outlineLevel="0" collapsed="false">
      <c r="A383" s="19" t="s">
        <v>49</v>
      </c>
      <c r="B383" s="20" t="n">
        <v>240888</v>
      </c>
      <c r="C383" s="20" t="n">
        <v>1286</v>
      </c>
      <c r="D383" s="20" t="n">
        <v>13145.7766856061</v>
      </c>
      <c r="E383" s="20" t="n">
        <v>7023.46272727273</v>
      </c>
      <c r="F383" s="20" t="n">
        <v>1569</v>
      </c>
      <c r="G383" s="20" t="n">
        <v>3444</v>
      </c>
      <c r="H383" s="20" t="n">
        <v>910</v>
      </c>
      <c r="I383" s="20" t="n">
        <v>3744.3</v>
      </c>
      <c r="J383" s="20" t="n">
        <v>1</v>
      </c>
      <c r="K383" s="20" t="n">
        <v>6559077</v>
      </c>
      <c r="L383" s="20" t="n">
        <v>124622452</v>
      </c>
      <c r="M383" s="20" t="n">
        <v>131181529</v>
      </c>
    </row>
    <row r="384" customFormat="false" ht="12" hidden="false" customHeight="false" outlineLevel="0" collapsed="false">
      <c r="A384" s="23" t="s">
        <v>50</v>
      </c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</row>
    <row r="385" customFormat="false" ht="12" hidden="false" customHeight="false" outlineLevel="0" collapsed="false">
      <c r="A385" s="23" t="s">
        <v>149</v>
      </c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</row>
    <row r="386" customFormat="false" ht="12" hidden="false" customHeight="false" outlineLevel="0" collapsed="false"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</row>
    <row r="387" customFormat="false" ht="12.75" hidden="false" customHeight="false" outlineLevel="0" collapsed="false">
      <c r="A387" s="6" t="s">
        <v>168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customFormat="false" ht="12.75" hidden="false" customHeight="false" outlineLevel="0" collapsed="false">
      <c r="A388" s="6" t="s">
        <v>169</v>
      </c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customFormat="false" ht="12.75" hidden="false" customHeight="false" outlineLevel="0" collapsed="false">
      <c r="A389" s="29"/>
      <c r="B389" s="29"/>
      <c r="C389" s="29"/>
      <c r="D389" s="29"/>
      <c r="E389" s="29"/>
      <c r="F389" s="29"/>
      <c r="G389" s="29"/>
      <c r="H389" s="29"/>
      <c r="I389" s="29"/>
    </row>
    <row r="390" customFormat="false" ht="12.75" hidden="false" customHeight="true" outlineLevel="0" collapsed="false">
      <c r="A390" s="7" t="s">
        <v>8</v>
      </c>
      <c r="B390" s="8" t="s">
        <v>9</v>
      </c>
      <c r="C390" s="8"/>
      <c r="D390" s="8"/>
      <c r="E390" s="8"/>
      <c r="F390" s="8"/>
      <c r="G390" s="8"/>
      <c r="H390" s="8"/>
      <c r="I390" s="8"/>
      <c r="J390" s="7" t="s">
        <v>10</v>
      </c>
      <c r="K390" s="7" t="s">
        <v>11</v>
      </c>
      <c r="L390" s="7" t="s">
        <v>12</v>
      </c>
      <c r="M390" s="7" t="s">
        <v>13</v>
      </c>
    </row>
    <row r="391" customFormat="false" ht="36.75" hidden="false" customHeight="false" outlineLevel="0" collapsed="false">
      <c r="A391" s="7"/>
      <c r="B391" s="9" t="s">
        <v>170</v>
      </c>
      <c r="C391" s="9" t="s">
        <v>171</v>
      </c>
      <c r="D391" s="9" t="s">
        <v>172</v>
      </c>
      <c r="E391" s="9" t="s">
        <v>173</v>
      </c>
      <c r="F391" s="9" t="s">
        <v>174</v>
      </c>
      <c r="G391" s="9" t="s">
        <v>175</v>
      </c>
      <c r="H391" s="9" t="s">
        <v>176</v>
      </c>
      <c r="I391" s="7" t="s">
        <v>21</v>
      </c>
      <c r="J391" s="7"/>
      <c r="K391" s="7"/>
      <c r="L391" s="7"/>
      <c r="M391" s="7"/>
    </row>
    <row r="392" customFormat="false" ht="12" hidden="false" customHeight="false" outlineLevel="0" collapsed="false">
      <c r="A392" s="10" t="s">
        <v>22</v>
      </c>
      <c r="B392" s="11" t="n">
        <v>24502</v>
      </c>
      <c r="C392" s="11" t="n">
        <v>65</v>
      </c>
      <c r="D392" s="11" t="n">
        <v>1643.225</v>
      </c>
      <c r="E392" s="11" t="n">
        <v>843.338636363636</v>
      </c>
      <c r="F392" s="11" t="n">
        <v>386</v>
      </c>
      <c r="G392" s="11" t="n">
        <v>1081</v>
      </c>
      <c r="H392" s="11" t="n">
        <v>130</v>
      </c>
      <c r="I392" s="11" t="n">
        <v>1123.9</v>
      </c>
      <c r="J392" s="12" t="n">
        <v>0.159944259762385</v>
      </c>
      <c r="K392" s="11" t="n">
        <v>981372</v>
      </c>
      <c r="L392" s="11" t="n">
        <v>24374562</v>
      </c>
      <c r="M392" s="11" t="n">
        <v>25355934</v>
      </c>
    </row>
    <row r="393" customFormat="false" ht="12" hidden="false" customHeight="false" outlineLevel="0" collapsed="false">
      <c r="A393" s="13" t="s">
        <v>23</v>
      </c>
      <c r="B393" s="14" t="n">
        <v>18264</v>
      </c>
      <c r="C393" s="14" t="n">
        <v>38</v>
      </c>
      <c r="D393" s="14" t="n">
        <v>1533.18181818182</v>
      </c>
      <c r="E393" s="14" t="n">
        <v>855.068181818182</v>
      </c>
      <c r="F393" s="14" t="n">
        <v>312</v>
      </c>
      <c r="G393" s="14" t="n">
        <v>670</v>
      </c>
      <c r="H393" s="14" t="n">
        <v>146</v>
      </c>
      <c r="I393" s="14" t="n">
        <v>718.18</v>
      </c>
      <c r="J393" s="15" t="n">
        <v>0.104957119192806</v>
      </c>
      <c r="K393" s="14" t="n">
        <v>643987</v>
      </c>
      <c r="L393" s="14" t="n">
        <v>15212770</v>
      </c>
      <c r="M393" s="14" t="n">
        <v>15856757</v>
      </c>
    </row>
    <row r="394" customFormat="false" ht="12" hidden="false" customHeight="false" outlineLevel="0" collapsed="false">
      <c r="A394" s="13" t="s">
        <v>24</v>
      </c>
      <c r="B394" s="14" t="n">
        <v>19361</v>
      </c>
      <c r="C394" s="14" t="n">
        <v>90</v>
      </c>
      <c r="D394" s="14" t="n">
        <v>1169.52272727273</v>
      </c>
      <c r="E394" s="14" t="n">
        <v>743.409090909091</v>
      </c>
      <c r="F394" s="14" t="n">
        <v>151</v>
      </c>
      <c r="G394" s="14" t="n">
        <v>430</v>
      </c>
      <c r="H394" s="14" t="n">
        <v>76</v>
      </c>
      <c r="I394" s="14" t="n">
        <v>455.08</v>
      </c>
      <c r="J394" s="15" t="n">
        <v>0.0677078325542373</v>
      </c>
      <c r="K394" s="14" t="n">
        <v>415436</v>
      </c>
      <c r="L394" s="14" t="n">
        <v>8761768</v>
      </c>
      <c r="M394" s="14" t="n">
        <v>9177204</v>
      </c>
    </row>
    <row r="395" customFormat="false" ht="12" hidden="false" customHeight="false" outlineLevel="0" collapsed="false">
      <c r="A395" s="13" t="s">
        <v>25</v>
      </c>
      <c r="B395" s="14" t="n">
        <v>12778</v>
      </c>
      <c r="C395" s="14" t="n">
        <v>55</v>
      </c>
      <c r="D395" s="14" t="n">
        <v>502.340909090909</v>
      </c>
      <c r="E395" s="14" t="n">
        <v>346.130681818182</v>
      </c>
      <c r="F395" s="14" t="n">
        <v>54</v>
      </c>
      <c r="G395" s="14" t="n">
        <v>91</v>
      </c>
      <c r="H395" s="14" t="n">
        <v>37</v>
      </c>
      <c r="I395" s="14" t="n">
        <v>103.21</v>
      </c>
      <c r="J395" s="15" t="n">
        <v>0.058436417641817</v>
      </c>
      <c r="K395" s="14" t="n">
        <v>358549</v>
      </c>
      <c r="L395" s="14" t="n">
        <v>6531858</v>
      </c>
      <c r="M395" s="14" t="n">
        <v>6890407</v>
      </c>
    </row>
    <row r="396" customFormat="false" ht="12" hidden="false" customHeight="false" outlineLevel="0" collapsed="false">
      <c r="A396" s="13" t="s">
        <v>26</v>
      </c>
      <c r="B396" s="14" t="n">
        <v>9512</v>
      </c>
      <c r="C396" s="14" t="n">
        <v>73</v>
      </c>
      <c r="D396" s="14" t="n">
        <v>353.272727272727</v>
      </c>
      <c r="E396" s="14" t="n">
        <v>192.613636363636</v>
      </c>
      <c r="F396" s="14" t="n">
        <v>60</v>
      </c>
      <c r="G396" s="14" t="n">
        <v>131</v>
      </c>
      <c r="H396" s="14" t="n">
        <v>3</v>
      </c>
      <c r="I396" s="14" t="n">
        <v>131.99</v>
      </c>
      <c r="J396" s="15" t="n">
        <v>0.0873055854503931</v>
      </c>
      <c r="K396" s="14" t="n">
        <v>535682</v>
      </c>
      <c r="L396" s="14" t="n">
        <v>5639268</v>
      </c>
      <c r="M396" s="14" t="n">
        <v>6174950</v>
      </c>
    </row>
    <row r="397" customFormat="false" ht="12" hidden="false" customHeight="false" outlineLevel="0" collapsed="false">
      <c r="A397" s="13" t="s">
        <v>27</v>
      </c>
      <c r="B397" s="14" t="n">
        <v>17441</v>
      </c>
      <c r="C397" s="14" t="n">
        <v>93</v>
      </c>
      <c r="D397" s="14" t="n">
        <v>879.136363636364</v>
      </c>
      <c r="E397" s="14" t="n">
        <v>487.318181818182</v>
      </c>
      <c r="F397" s="14" t="n">
        <v>111</v>
      </c>
      <c r="G397" s="14" t="n">
        <v>208</v>
      </c>
      <c r="H397" s="14" t="n">
        <v>21</v>
      </c>
      <c r="I397" s="14" t="n">
        <v>214.93</v>
      </c>
      <c r="J397" s="15" t="n">
        <v>0.0401431622382531</v>
      </c>
      <c r="K397" s="14" t="n">
        <v>246307</v>
      </c>
      <c r="L397" s="14" t="n">
        <v>8029399</v>
      </c>
      <c r="M397" s="14" t="n">
        <v>8275706</v>
      </c>
    </row>
    <row r="398" customFormat="false" ht="12" hidden="false" customHeight="false" outlineLevel="0" collapsed="false">
      <c r="A398" s="13" t="s">
        <v>28</v>
      </c>
      <c r="B398" s="14" t="n">
        <v>9876</v>
      </c>
      <c r="C398" s="14" t="n">
        <v>55</v>
      </c>
      <c r="D398" s="14" t="n">
        <v>644.886363636364</v>
      </c>
      <c r="E398" s="14" t="n">
        <v>331.909090909091</v>
      </c>
      <c r="F398" s="14" t="n">
        <v>70</v>
      </c>
      <c r="G398" s="14" t="n">
        <v>181</v>
      </c>
      <c r="H398" s="14" t="n">
        <v>48</v>
      </c>
      <c r="I398" s="14" t="n">
        <v>196.84</v>
      </c>
      <c r="J398" s="15" t="n">
        <v>0.0377464436235594</v>
      </c>
      <c r="K398" s="14" t="n">
        <v>231601</v>
      </c>
      <c r="L398" s="14" t="n">
        <v>6094777</v>
      </c>
      <c r="M398" s="14" t="n">
        <v>6326378</v>
      </c>
    </row>
    <row r="399" customFormat="false" ht="12" hidden="false" customHeight="false" outlineLevel="0" collapsed="false">
      <c r="A399" s="13" t="s">
        <v>29</v>
      </c>
      <c r="B399" s="14" t="n">
        <v>8420</v>
      </c>
      <c r="C399" s="14" t="n">
        <v>34</v>
      </c>
      <c r="D399" s="14" t="n">
        <v>375.261363636364</v>
      </c>
      <c r="E399" s="14" t="n">
        <v>237.681818181818</v>
      </c>
      <c r="F399" s="14" t="n">
        <v>45</v>
      </c>
      <c r="G399" s="14" t="n">
        <v>108</v>
      </c>
      <c r="H399" s="14" t="n">
        <v>6</v>
      </c>
      <c r="I399" s="14" t="n">
        <v>109.98</v>
      </c>
      <c r="J399" s="15" t="n">
        <v>0.0558083543174164</v>
      </c>
      <c r="K399" s="14" t="n">
        <v>342424</v>
      </c>
      <c r="L399" s="14" t="n">
        <v>5657740</v>
      </c>
      <c r="M399" s="14" t="n">
        <v>6000164</v>
      </c>
    </row>
    <row r="400" customFormat="false" ht="12" hidden="false" customHeight="false" outlineLevel="0" collapsed="false">
      <c r="A400" s="13" t="s">
        <v>30</v>
      </c>
      <c r="B400" s="14" t="n">
        <v>12948</v>
      </c>
      <c r="C400" s="14" t="n">
        <v>62</v>
      </c>
      <c r="D400" s="14" t="n">
        <v>573.602272727273</v>
      </c>
      <c r="E400" s="14" t="n">
        <v>191.181818181818</v>
      </c>
      <c r="F400" s="14" t="n">
        <v>26</v>
      </c>
      <c r="G400" s="14" t="n">
        <v>71</v>
      </c>
      <c r="H400" s="14" t="n">
        <v>10</v>
      </c>
      <c r="I400" s="14" t="n">
        <v>74.3</v>
      </c>
      <c r="J400" s="15" t="n">
        <v>0.0148527769909227</v>
      </c>
      <c r="K400" s="14" t="n">
        <v>91132</v>
      </c>
      <c r="L400" s="14" t="n">
        <v>2538251</v>
      </c>
      <c r="M400" s="14" t="n">
        <v>2629383</v>
      </c>
    </row>
    <row r="401" customFormat="false" ht="12" hidden="false" customHeight="false" outlineLevel="0" collapsed="false">
      <c r="A401" s="13" t="s">
        <v>31</v>
      </c>
      <c r="B401" s="14" t="n">
        <v>6038</v>
      </c>
      <c r="C401" s="14" t="n">
        <v>33</v>
      </c>
      <c r="D401" s="14" t="n">
        <v>360.275</v>
      </c>
      <c r="E401" s="14" t="n">
        <v>177.25</v>
      </c>
      <c r="F401" s="14" t="n">
        <v>15</v>
      </c>
      <c r="G401" s="14" t="n">
        <v>43</v>
      </c>
      <c r="H401" s="14" t="n">
        <v>7</v>
      </c>
      <c r="I401" s="14" t="n">
        <v>45.31</v>
      </c>
      <c r="J401" s="15" t="n">
        <v>0.0120008680773538</v>
      </c>
      <c r="K401" s="14" t="n">
        <v>73634</v>
      </c>
      <c r="L401" s="14" t="n">
        <v>2467586</v>
      </c>
      <c r="M401" s="14" t="n">
        <v>2541220</v>
      </c>
    </row>
    <row r="402" customFormat="false" ht="12" hidden="false" customHeight="false" outlineLevel="0" collapsed="false">
      <c r="A402" s="13" t="s">
        <v>32</v>
      </c>
      <c r="B402" s="14" t="n">
        <v>8098</v>
      </c>
      <c r="C402" s="14" t="n">
        <v>39</v>
      </c>
      <c r="D402" s="14" t="n">
        <v>311.431818181818</v>
      </c>
      <c r="E402" s="14" t="n">
        <v>144</v>
      </c>
      <c r="F402" s="14" t="n">
        <v>8</v>
      </c>
      <c r="G402" s="14" t="n">
        <v>30</v>
      </c>
      <c r="H402" s="14" t="n">
        <v>10</v>
      </c>
      <c r="I402" s="14" t="n">
        <v>33.3</v>
      </c>
      <c r="J402" s="15" t="n">
        <v>0.0238360007383351</v>
      </c>
      <c r="K402" s="14" t="n">
        <v>146251</v>
      </c>
      <c r="L402" s="14" t="n">
        <v>2429257</v>
      </c>
      <c r="M402" s="14" t="n">
        <v>2575508</v>
      </c>
    </row>
    <row r="403" customFormat="false" ht="12" hidden="false" customHeight="false" outlineLevel="0" collapsed="false">
      <c r="A403" s="13" t="s">
        <v>33</v>
      </c>
      <c r="B403" s="14" t="n">
        <v>8783</v>
      </c>
      <c r="C403" s="14" t="n">
        <v>36</v>
      </c>
      <c r="D403" s="14" t="n">
        <v>418.818181818182</v>
      </c>
      <c r="E403" s="14" t="n">
        <v>256.840909090909</v>
      </c>
      <c r="F403" s="14" t="n">
        <v>12</v>
      </c>
      <c r="G403" s="14" t="n">
        <v>36</v>
      </c>
      <c r="H403" s="14" t="n">
        <v>11</v>
      </c>
      <c r="I403" s="14" t="n">
        <v>39.63</v>
      </c>
      <c r="J403" s="15" t="n">
        <v>0.0229668660818656</v>
      </c>
      <c r="K403" s="14" t="n">
        <v>140918</v>
      </c>
      <c r="L403" s="14" t="n">
        <v>2380251</v>
      </c>
      <c r="M403" s="14" t="n">
        <v>2521169</v>
      </c>
    </row>
    <row r="404" customFormat="false" ht="12" hidden="false" customHeight="false" outlineLevel="0" collapsed="false">
      <c r="A404" s="13" t="s">
        <v>34</v>
      </c>
      <c r="B404" s="14" t="n">
        <v>7218</v>
      </c>
      <c r="C404" s="14" t="n">
        <v>43</v>
      </c>
      <c r="D404" s="14" t="n">
        <v>423.136363636364</v>
      </c>
      <c r="E404" s="14" t="n">
        <v>234.568181818182</v>
      </c>
      <c r="F404" s="14" t="n">
        <v>36</v>
      </c>
      <c r="G404" s="14" t="n">
        <v>76</v>
      </c>
      <c r="H404" s="14" t="n">
        <v>31</v>
      </c>
      <c r="I404" s="14" t="n">
        <v>86.23</v>
      </c>
      <c r="J404" s="15" t="n">
        <v>0.0255225406034653</v>
      </c>
      <c r="K404" s="14" t="n">
        <v>156599</v>
      </c>
      <c r="L404" s="14" t="n">
        <v>2470915</v>
      </c>
      <c r="M404" s="14" t="n">
        <v>2627514</v>
      </c>
    </row>
    <row r="405" customFormat="false" ht="12" hidden="false" customHeight="false" outlineLevel="0" collapsed="false">
      <c r="A405" s="13" t="s">
        <v>35</v>
      </c>
      <c r="B405" s="14" t="n">
        <v>3506</v>
      </c>
      <c r="C405" s="14" t="n">
        <v>63</v>
      </c>
      <c r="D405" s="14" t="n">
        <v>210.440284119643</v>
      </c>
      <c r="E405" s="14" t="n">
        <v>48.1306818181818</v>
      </c>
      <c r="F405" s="14" t="n">
        <v>8</v>
      </c>
      <c r="G405" s="14" t="n">
        <v>26</v>
      </c>
      <c r="H405" s="14" t="n">
        <v>11</v>
      </c>
      <c r="I405" s="14" t="n">
        <v>29.63</v>
      </c>
      <c r="J405" s="15" t="n">
        <v>0.00814407965274948</v>
      </c>
      <c r="K405" s="14" t="n">
        <v>49970</v>
      </c>
      <c r="L405" s="14" t="n">
        <v>1223876</v>
      </c>
      <c r="M405" s="14" t="n">
        <v>1273846</v>
      </c>
    </row>
    <row r="406" customFormat="false" ht="12" hidden="false" customHeight="false" outlineLevel="0" collapsed="false">
      <c r="A406" s="13" t="s">
        <v>36</v>
      </c>
      <c r="B406" s="14" t="n">
        <v>5729</v>
      </c>
      <c r="C406" s="14" t="n">
        <v>23</v>
      </c>
      <c r="D406" s="14" t="n">
        <v>256.863636363636</v>
      </c>
      <c r="E406" s="14" t="n">
        <v>221.363636363636</v>
      </c>
      <c r="F406" s="14" t="n">
        <v>27</v>
      </c>
      <c r="G406" s="14" t="n">
        <v>76</v>
      </c>
      <c r="H406" s="14" t="n">
        <v>47</v>
      </c>
      <c r="I406" s="14" t="n">
        <v>91.51</v>
      </c>
      <c r="J406" s="15" t="n">
        <v>0.0987362990124776</v>
      </c>
      <c r="K406" s="14" t="n">
        <v>605818</v>
      </c>
      <c r="L406" s="14" t="n">
        <v>6129913</v>
      </c>
      <c r="M406" s="14" t="n">
        <v>6735731</v>
      </c>
    </row>
    <row r="407" customFormat="false" ht="12" hidden="false" customHeight="false" outlineLevel="0" collapsed="false">
      <c r="A407" s="13" t="s">
        <v>37</v>
      </c>
      <c r="B407" s="14" t="n">
        <v>3627</v>
      </c>
      <c r="C407" s="14" t="n">
        <v>30</v>
      </c>
      <c r="D407" s="14" t="n">
        <v>164.636363636364</v>
      </c>
      <c r="E407" s="14" t="n">
        <v>43.2272727272727</v>
      </c>
      <c r="F407" s="14" t="n">
        <v>1</v>
      </c>
      <c r="G407" s="14" t="n">
        <v>2</v>
      </c>
      <c r="H407" s="14" t="n">
        <v>1</v>
      </c>
      <c r="I407" s="14" t="n">
        <v>2.33</v>
      </c>
      <c r="J407" s="15" t="n">
        <v>0.00809239359714044</v>
      </c>
      <c r="K407" s="14" t="n">
        <v>49653</v>
      </c>
      <c r="L407" s="14" t="n">
        <v>1183115</v>
      </c>
      <c r="M407" s="14" t="n">
        <v>1232768</v>
      </c>
    </row>
    <row r="408" customFormat="false" ht="12" hidden="false" customHeight="false" outlineLevel="0" collapsed="false">
      <c r="A408" s="13" t="s">
        <v>38</v>
      </c>
      <c r="B408" s="14" t="n">
        <v>7689</v>
      </c>
      <c r="C408" s="14" t="n">
        <v>48</v>
      </c>
      <c r="D408" s="14" t="n">
        <v>248.5</v>
      </c>
      <c r="E408" s="14" t="n">
        <v>171.409090909091</v>
      </c>
      <c r="F408" s="14" t="n">
        <v>14</v>
      </c>
      <c r="G408" s="14" t="n">
        <v>54</v>
      </c>
      <c r="H408" s="14" t="n">
        <v>13</v>
      </c>
      <c r="I408" s="14" t="n">
        <v>58.29</v>
      </c>
      <c r="J408" s="15" t="n">
        <v>0.0716741124714108</v>
      </c>
      <c r="K408" s="14" t="n">
        <v>439772</v>
      </c>
      <c r="L408" s="14" t="n">
        <v>4001731</v>
      </c>
      <c r="M408" s="14" t="n">
        <v>4441503</v>
      </c>
    </row>
    <row r="409" customFormat="false" ht="12" hidden="false" customHeight="false" outlineLevel="0" collapsed="false">
      <c r="A409" s="13" t="s">
        <v>39</v>
      </c>
      <c r="B409" s="14" t="n">
        <v>6639</v>
      </c>
      <c r="C409" s="14" t="n">
        <v>58</v>
      </c>
      <c r="D409" s="14" t="n">
        <v>420.272727272727</v>
      </c>
      <c r="E409" s="14" t="n">
        <v>130.795454545455</v>
      </c>
      <c r="F409" s="14" t="n">
        <v>9</v>
      </c>
      <c r="G409" s="14" t="n">
        <v>23</v>
      </c>
      <c r="H409" s="14" t="n">
        <v>8</v>
      </c>
      <c r="I409" s="14" t="n">
        <v>25.64</v>
      </c>
      <c r="J409" s="15" t="n">
        <v>0.00441698722175283</v>
      </c>
      <c r="K409" s="14" t="n">
        <v>27101</v>
      </c>
      <c r="L409" s="14" t="n">
        <v>1627808</v>
      </c>
      <c r="M409" s="14" t="n">
        <v>1654909</v>
      </c>
    </row>
    <row r="410" customFormat="false" ht="12" hidden="false" customHeight="false" outlineLevel="0" collapsed="false">
      <c r="A410" s="13" t="s">
        <v>40</v>
      </c>
      <c r="B410" s="14" t="n">
        <v>6793</v>
      </c>
      <c r="C410" s="14" t="n">
        <v>38</v>
      </c>
      <c r="D410" s="14" t="n">
        <v>326.568181818182</v>
      </c>
      <c r="E410" s="14" t="n">
        <v>172.045454545455</v>
      </c>
      <c r="F410" s="14" t="n">
        <v>7</v>
      </c>
      <c r="G410" s="14" t="n">
        <v>3</v>
      </c>
      <c r="H410" s="14" t="n">
        <v>5</v>
      </c>
      <c r="I410" s="14" t="n">
        <v>4.65</v>
      </c>
      <c r="J410" s="15" t="n">
        <v>0.0128547581610164</v>
      </c>
      <c r="K410" s="14" t="n">
        <v>78873</v>
      </c>
      <c r="L410" s="14" t="n">
        <v>3195787</v>
      </c>
      <c r="M410" s="14" t="n">
        <v>3274660</v>
      </c>
    </row>
    <row r="411" customFormat="false" ht="12" hidden="false" customHeight="false" outlineLevel="0" collapsed="false">
      <c r="A411" s="13" t="s">
        <v>41</v>
      </c>
      <c r="B411" s="14" t="n">
        <v>8513</v>
      </c>
      <c r="C411" s="14" t="n">
        <v>67</v>
      </c>
      <c r="D411" s="14" t="n">
        <v>379.068181818182</v>
      </c>
      <c r="E411" s="14" t="n">
        <v>172.477272727273</v>
      </c>
      <c r="F411" s="14" t="n">
        <v>2</v>
      </c>
      <c r="G411" s="14" t="n">
        <v>4</v>
      </c>
      <c r="H411" s="14" t="n">
        <v>2</v>
      </c>
      <c r="I411" s="14" t="n">
        <v>4.66</v>
      </c>
      <c r="J411" s="15" t="n">
        <v>0.0113776612409623</v>
      </c>
      <c r="K411" s="14" t="n">
        <v>69810</v>
      </c>
      <c r="L411" s="14" t="n">
        <v>1311788</v>
      </c>
      <c r="M411" s="14" t="n">
        <v>1381598</v>
      </c>
    </row>
    <row r="412" customFormat="false" ht="12" hidden="false" customHeight="false" outlineLevel="0" collapsed="false">
      <c r="A412" s="13" t="s">
        <v>42</v>
      </c>
      <c r="B412" s="14" t="n">
        <v>7917</v>
      </c>
      <c r="C412" s="14" t="n">
        <v>34</v>
      </c>
      <c r="D412" s="14" t="n">
        <v>348.272727272727</v>
      </c>
      <c r="E412" s="14" t="n">
        <v>162.613636363636</v>
      </c>
      <c r="F412" s="14" t="n">
        <v>2</v>
      </c>
      <c r="G412" s="14" t="n">
        <v>23</v>
      </c>
      <c r="H412" s="14" t="n">
        <v>1</v>
      </c>
      <c r="I412" s="14" t="n">
        <v>23.33</v>
      </c>
      <c r="J412" s="15" t="n">
        <v>0.0137482298398072</v>
      </c>
      <c r="K412" s="14" t="n">
        <v>84355</v>
      </c>
      <c r="L412" s="14" t="n">
        <v>1636411</v>
      </c>
      <c r="M412" s="14" t="n">
        <v>1720766</v>
      </c>
    </row>
    <row r="413" customFormat="false" ht="12" hidden="false" customHeight="false" outlineLevel="0" collapsed="false">
      <c r="A413" s="13" t="s">
        <v>43</v>
      </c>
      <c r="B413" s="14" t="n">
        <v>4514</v>
      </c>
      <c r="C413" s="14" t="n">
        <v>36</v>
      </c>
      <c r="D413" s="14" t="n">
        <v>260.704545454545</v>
      </c>
      <c r="E413" s="14" t="n">
        <v>144.022727272727</v>
      </c>
      <c r="F413" s="14" t="n">
        <v>20</v>
      </c>
      <c r="G413" s="14" t="n">
        <v>27</v>
      </c>
      <c r="H413" s="14" t="n">
        <v>7</v>
      </c>
      <c r="I413" s="14" t="n">
        <v>29.31</v>
      </c>
      <c r="J413" s="15" t="n">
        <v>0.0189252999085364</v>
      </c>
      <c r="K413" s="14" t="n">
        <v>116120</v>
      </c>
      <c r="L413" s="14" t="n">
        <v>1566204</v>
      </c>
      <c r="M413" s="14" t="n">
        <v>1682324</v>
      </c>
    </row>
    <row r="414" customFormat="false" ht="12" hidden="false" customHeight="false" outlineLevel="0" collapsed="false">
      <c r="A414" s="13" t="s">
        <v>44</v>
      </c>
      <c r="B414" s="14" t="n">
        <v>4666</v>
      </c>
      <c r="C414" s="14" t="n">
        <v>22</v>
      </c>
      <c r="D414" s="14" t="n">
        <v>197.090909090909</v>
      </c>
      <c r="E414" s="14" t="n">
        <v>120.159090909091</v>
      </c>
      <c r="F414" s="14" t="n">
        <v>1</v>
      </c>
      <c r="G414" s="14" t="n">
        <v>10</v>
      </c>
      <c r="H414" s="14" t="n">
        <v>4</v>
      </c>
      <c r="I414" s="14" t="n">
        <v>11.32</v>
      </c>
      <c r="J414" s="15" t="n">
        <v>0.0253629945198952</v>
      </c>
      <c r="K414" s="14" t="n">
        <v>155620</v>
      </c>
      <c r="L414" s="14" t="n">
        <v>827286</v>
      </c>
      <c r="M414" s="14" t="n">
        <v>982906</v>
      </c>
    </row>
    <row r="415" customFormat="false" ht="12" hidden="false" customHeight="false" outlineLevel="0" collapsed="false">
      <c r="A415" s="13" t="s">
        <v>45</v>
      </c>
      <c r="B415" s="14" t="n">
        <v>5084</v>
      </c>
      <c r="C415" s="14" t="n">
        <v>25</v>
      </c>
      <c r="D415" s="14" t="n">
        <v>288.102272727273</v>
      </c>
      <c r="E415" s="14" t="n">
        <v>111.822727272727</v>
      </c>
      <c r="F415" s="14" t="n">
        <v>5</v>
      </c>
      <c r="G415" s="14" t="n">
        <v>15</v>
      </c>
      <c r="H415" s="14" t="n">
        <v>7</v>
      </c>
      <c r="I415" s="14" t="n">
        <v>17.31</v>
      </c>
      <c r="J415" s="15" t="n">
        <v>0.00589849143880249</v>
      </c>
      <c r="K415" s="14" t="n">
        <v>36191</v>
      </c>
      <c r="L415" s="14" t="n">
        <v>604726</v>
      </c>
      <c r="M415" s="14" t="n">
        <v>640917</v>
      </c>
    </row>
    <row r="416" customFormat="false" ht="12.75" hidden="false" customHeight="false" outlineLevel="0" collapsed="false">
      <c r="A416" s="16" t="s">
        <v>46</v>
      </c>
      <c r="B416" s="17" t="n">
        <v>5051</v>
      </c>
      <c r="C416" s="17" t="n">
        <v>35</v>
      </c>
      <c r="D416" s="17" t="n">
        <v>259.403181818182</v>
      </c>
      <c r="E416" s="17" t="n">
        <v>122.663181818182</v>
      </c>
      <c r="F416" s="17" t="n">
        <v>5</v>
      </c>
      <c r="G416" s="17" t="n">
        <v>16</v>
      </c>
      <c r="H416" s="17" t="n">
        <v>5</v>
      </c>
      <c r="I416" s="17" t="n">
        <v>17.65</v>
      </c>
      <c r="J416" s="18" t="n">
        <v>0.00954046566263906</v>
      </c>
      <c r="K416" s="17" t="n">
        <v>58538</v>
      </c>
      <c r="L416" s="17" t="n">
        <v>681486</v>
      </c>
      <c r="M416" s="17" t="n">
        <v>740024</v>
      </c>
    </row>
    <row r="417" customFormat="false" ht="12.75" hidden="false" customHeight="false" outlineLevel="0" collapsed="false">
      <c r="A417" s="19" t="s">
        <v>49</v>
      </c>
      <c r="B417" s="20" t="n">
        <v>232967</v>
      </c>
      <c r="C417" s="20" t="n">
        <v>1195</v>
      </c>
      <c r="D417" s="20" t="n">
        <v>12548.0139204833</v>
      </c>
      <c r="E417" s="20" t="n">
        <v>6662.04045454546</v>
      </c>
      <c r="F417" s="20" t="n">
        <v>1387</v>
      </c>
      <c r="G417" s="20" t="n">
        <v>3435</v>
      </c>
      <c r="H417" s="20" t="n">
        <v>647</v>
      </c>
      <c r="I417" s="20" t="n">
        <v>3648.51</v>
      </c>
      <c r="J417" s="20" t="n">
        <v>1</v>
      </c>
      <c r="K417" s="20" t="n">
        <v>6135713</v>
      </c>
      <c r="L417" s="20" t="n">
        <v>116578533</v>
      </c>
      <c r="M417" s="20" t="n">
        <v>122714246</v>
      </c>
    </row>
    <row r="418" customFormat="false" ht="12" hidden="false" customHeight="false" outlineLevel="0" collapsed="false">
      <c r="A418" s="23" t="s">
        <v>50</v>
      </c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</row>
    <row r="419" customFormat="false" ht="12" hidden="false" customHeight="false" outlineLevel="0" collapsed="false">
      <c r="A419" s="23" t="s">
        <v>149</v>
      </c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</row>
    <row r="420" customFormat="false" ht="12" hidden="false" customHeight="false" outlineLevel="0" collapsed="false"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</row>
    <row r="421" customFormat="false" ht="12.75" hidden="false" customHeight="false" outlineLevel="0" collapsed="false">
      <c r="A421" s="6" t="s">
        <v>177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customFormat="false" ht="12.75" hidden="false" customHeight="false" outlineLevel="0" collapsed="false">
      <c r="A422" s="6" t="s">
        <v>178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customFormat="false" ht="12.8" hidden="false" customHeight="false" outlineLevel="0" collapsed="false">
      <c r="A423" s="29"/>
      <c r="B423" s="29"/>
      <c r="C423" s="29"/>
      <c r="D423" s="29"/>
      <c r="E423" s="29"/>
      <c r="F423" s="29"/>
      <c r="G423" s="29"/>
      <c r="H423" s="29"/>
      <c r="I423" s="29"/>
    </row>
    <row r="424" customFormat="false" ht="12.75" hidden="false" customHeight="true" outlineLevel="0" collapsed="false">
      <c r="A424" s="7" t="s">
        <v>8</v>
      </c>
      <c r="B424" s="8" t="s">
        <v>9</v>
      </c>
      <c r="C424" s="8"/>
      <c r="D424" s="8"/>
      <c r="E424" s="8"/>
      <c r="F424" s="8"/>
      <c r="G424" s="8"/>
      <c r="H424" s="8"/>
      <c r="I424" s="8"/>
      <c r="J424" s="7" t="s">
        <v>10</v>
      </c>
      <c r="K424" s="7" t="s">
        <v>11</v>
      </c>
      <c r="L424" s="7" t="s">
        <v>12</v>
      </c>
      <c r="M424" s="7" t="s">
        <v>13</v>
      </c>
    </row>
    <row r="425" customFormat="false" ht="36.75" hidden="false" customHeight="false" outlineLevel="0" collapsed="false">
      <c r="A425" s="7"/>
      <c r="B425" s="9" t="s">
        <v>179</v>
      </c>
      <c r="C425" s="9" t="s">
        <v>180</v>
      </c>
      <c r="D425" s="9" t="s">
        <v>181</v>
      </c>
      <c r="E425" s="9" t="s">
        <v>182</v>
      </c>
      <c r="F425" s="9" t="s">
        <v>183</v>
      </c>
      <c r="G425" s="9" t="s">
        <v>184</v>
      </c>
      <c r="H425" s="9" t="s">
        <v>185</v>
      </c>
      <c r="I425" s="7" t="s">
        <v>21</v>
      </c>
      <c r="J425" s="7"/>
      <c r="K425" s="7"/>
      <c r="L425" s="7"/>
      <c r="M425" s="7"/>
    </row>
    <row r="426" customFormat="false" ht="12" hidden="false" customHeight="false" outlineLevel="0" collapsed="false">
      <c r="A426" s="10" t="s">
        <v>22</v>
      </c>
      <c r="B426" s="11" t="n">
        <v>24019</v>
      </c>
      <c r="C426" s="11" t="n">
        <v>63</v>
      </c>
      <c r="D426" s="11" t="n">
        <v>1650.49772727273</v>
      </c>
      <c r="E426" s="11" t="n">
        <v>869.384090909091</v>
      </c>
      <c r="F426" s="11" t="n">
        <v>387</v>
      </c>
      <c r="G426" s="11" t="n">
        <v>1041</v>
      </c>
      <c r="H426" s="11" t="n">
        <v>238</v>
      </c>
      <c r="I426" s="11" t="n">
        <v>1119.54</v>
      </c>
      <c r="J426" s="12" t="n">
        <v>0.151195574534508</v>
      </c>
      <c r="K426" s="11" t="n">
        <v>881837</v>
      </c>
      <c r="L426" s="11" t="n">
        <v>23507359</v>
      </c>
      <c r="M426" s="11" t="n">
        <v>24389196</v>
      </c>
    </row>
    <row r="427" customFormat="false" ht="12" hidden="false" customHeight="false" outlineLevel="0" collapsed="false">
      <c r="A427" s="13" t="s">
        <v>23</v>
      </c>
      <c r="B427" s="14" t="n">
        <v>17877</v>
      </c>
      <c r="C427" s="14" t="n">
        <v>36</v>
      </c>
      <c r="D427" s="14" t="n">
        <v>1489.27272727273</v>
      </c>
      <c r="E427" s="14" t="n">
        <v>833.590909090909</v>
      </c>
      <c r="F427" s="14" t="n">
        <v>285</v>
      </c>
      <c r="G427" s="14" t="n">
        <v>704</v>
      </c>
      <c r="H427" s="14" t="n">
        <v>193</v>
      </c>
      <c r="I427" s="14" t="n">
        <v>767.69</v>
      </c>
      <c r="J427" s="15" t="n">
        <v>0.105836919319679</v>
      </c>
      <c r="K427" s="14" t="n">
        <v>617286</v>
      </c>
      <c r="L427" s="14" t="n">
        <v>14604617</v>
      </c>
      <c r="M427" s="14" t="n">
        <v>15221903</v>
      </c>
    </row>
    <row r="428" customFormat="false" ht="12" hidden="false" customHeight="false" outlineLevel="0" collapsed="false">
      <c r="A428" s="13" t="s">
        <v>24</v>
      </c>
      <c r="B428" s="14" t="n">
        <v>18363</v>
      </c>
      <c r="C428" s="14" t="n">
        <v>83</v>
      </c>
      <c r="D428" s="14" t="n">
        <v>1126.97727272727</v>
      </c>
      <c r="E428" s="14" t="n">
        <v>699.727272727273</v>
      </c>
      <c r="F428" s="14" t="n">
        <v>143</v>
      </c>
      <c r="G428" s="14" t="n">
        <v>481</v>
      </c>
      <c r="H428" s="14" t="n">
        <v>67</v>
      </c>
      <c r="I428" s="14" t="n">
        <v>503.11</v>
      </c>
      <c r="J428" s="15" t="n">
        <v>0.0755977015396338</v>
      </c>
      <c r="K428" s="14" t="n">
        <v>440918</v>
      </c>
      <c r="L428" s="14" t="n">
        <v>8326110</v>
      </c>
      <c r="M428" s="14" t="n">
        <v>8767028</v>
      </c>
    </row>
    <row r="429" customFormat="false" ht="12" hidden="false" customHeight="false" outlineLevel="0" collapsed="false">
      <c r="A429" s="13" t="s">
        <v>186</v>
      </c>
      <c r="B429" s="14" t="n">
        <v>13592</v>
      </c>
      <c r="C429" s="14" t="n">
        <v>57</v>
      </c>
      <c r="D429" s="14" t="n">
        <v>491.892045454545</v>
      </c>
      <c r="E429" s="14" t="n">
        <v>325.642045454545</v>
      </c>
      <c r="F429" s="14" t="n">
        <v>54</v>
      </c>
      <c r="G429" s="14" t="n">
        <v>89</v>
      </c>
      <c r="H429" s="14" t="n">
        <v>27</v>
      </c>
      <c r="I429" s="14" t="n">
        <v>97.91</v>
      </c>
      <c r="J429" s="15" t="n">
        <v>0.0661042248971526</v>
      </c>
      <c r="K429" s="14" t="n">
        <v>385548</v>
      </c>
      <c r="L429" s="14" t="n">
        <v>6150232</v>
      </c>
      <c r="M429" s="14" t="n">
        <v>6535780</v>
      </c>
    </row>
    <row r="430" customFormat="false" ht="12" hidden="false" customHeight="false" outlineLevel="0" collapsed="false">
      <c r="A430" s="13" t="s">
        <v>26</v>
      </c>
      <c r="B430" s="14" t="n">
        <v>8704</v>
      </c>
      <c r="C430" s="14" t="n">
        <v>72</v>
      </c>
      <c r="D430" s="14" t="n">
        <v>347</v>
      </c>
      <c r="E430" s="14" t="n">
        <v>194.681818181818</v>
      </c>
      <c r="F430" s="14" t="n">
        <v>63</v>
      </c>
      <c r="G430" s="14" t="n">
        <v>138</v>
      </c>
      <c r="H430" s="14" t="n">
        <v>14</v>
      </c>
      <c r="I430" s="14" t="n">
        <v>142.62</v>
      </c>
      <c r="J430" s="15" t="n">
        <v>0.0928270671586746</v>
      </c>
      <c r="K430" s="14" t="n">
        <v>541407</v>
      </c>
      <c r="L430" s="14" t="n">
        <v>5101247</v>
      </c>
      <c r="M430" s="14" t="n">
        <v>5642654</v>
      </c>
    </row>
    <row r="431" customFormat="false" ht="12" hidden="false" customHeight="false" outlineLevel="0" collapsed="false">
      <c r="A431" s="13" t="s">
        <v>27</v>
      </c>
      <c r="B431" s="14" t="n">
        <v>15846</v>
      </c>
      <c r="C431" s="14" t="n">
        <v>77</v>
      </c>
      <c r="D431" s="14" t="n">
        <v>814.026893939394</v>
      </c>
      <c r="E431" s="14" t="n">
        <v>464.068181818182</v>
      </c>
      <c r="F431" s="14" t="n">
        <v>110</v>
      </c>
      <c r="G431" s="14" t="n">
        <v>175</v>
      </c>
      <c r="H431" s="14" t="n">
        <v>23</v>
      </c>
      <c r="I431" s="14" t="n">
        <v>182.59</v>
      </c>
      <c r="J431" s="15" t="n">
        <v>0.0432488984858102</v>
      </c>
      <c r="K431" s="14" t="n">
        <v>252246</v>
      </c>
      <c r="L431" s="14" t="n">
        <v>7781974</v>
      </c>
      <c r="M431" s="14" t="n">
        <v>8034220</v>
      </c>
    </row>
    <row r="432" customFormat="false" ht="12" hidden="false" customHeight="false" outlineLevel="0" collapsed="false">
      <c r="A432" s="13" t="s">
        <v>28</v>
      </c>
      <c r="B432" s="14" t="n">
        <v>9493</v>
      </c>
      <c r="C432" s="14" t="n">
        <v>55</v>
      </c>
      <c r="D432" s="14" t="n">
        <v>583.204545454545</v>
      </c>
      <c r="E432" s="14" t="n">
        <v>316.272727272727</v>
      </c>
      <c r="F432" s="14" t="n">
        <v>62</v>
      </c>
      <c r="G432" s="14" t="n">
        <v>174</v>
      </c>
      <c r="H432" s="14" t="n">
        <v>56</v>
      </c>
      <c r="I432" s="14" t="n">
        <v>192.48</v>
      </c>
      <c r="J432" s="15" t="n">
        <v>0.0432488984858102</v>
      </c>
      <c r="K432" s="14" t="n">
        <v>252246</v>
      </c>
      <c r="L432" s="14" t="n">
        <v>5846190</v>
      </c>
      <c r="M432" s="14" t="n">
        <v>6098436</v>
      </c>
    </row>
    <row r="433" customFormat="false" ht="12" hidden="false" customHeight="false" outlineLevel="0" collapsed="false">
      <c r="A433" s="13" t="s">
        <v>29</v>
      </c>
      <c r="B433" s="14" t="n">
        <v>8088</v>
      </c>
      <c r="C433" s="14" t="n">
        <v>35</v>
      </c>
      <c r="D433" s="14" t="n">
        <v>339</v>
      </c>
      <c r="E433" s="14" t="n">
        <v>207.227272727273</v>
      </c>
      <c r="F433" s="14" t="n">
        <v>36</v>
      </c>
      <c r="G433" s="14" t="n">
        <v>86</v>
      </c>
      <c r="H433" s="14" t="n">
        <v>18</v>
      </c>
      <c r="I433" s="14" t="n">
        <v>91.94</v>
      </c>
      <c r="J433" s="15" t="n">
        <v>0.0527425465835314</v>
      </c>
      <c r="K433" s="14" t="n">
        <v>307617</v>
      </c>
      <c r="L433" s="14" t="n">
        <v>5353520</v>
      </c>
      <c r="M433" s="14" t="n">
        <v>5661137</v>
      </c>
    </row>
    <row r="434" customFormat="false" ht="12" hidden="false" customHeight="false" outlineLevel="0" collapsed="false">
      <c r="A434" s="13" t="s">
        <v>30</v>
      </c>
      <c r="B434" s="14" t="n">
        <v>11549</v>
      </c>
      <c r="C434" s="14" t="n">
        <v>54</v>
      </c>
      <c r="D434" s="14" t="n">
        <v>528.152272727273</v>
      </c>
      <c r="E434" s="14" t="n">
        <v>160.397727272727</v>
      </c>
      <c r="F434" s="14" t="n">
        <v>17</v>
      </c>
      <c r="G434" s="14" t="n">
        <v>62</v>
      </c>
      <c r="H434" s="14" t="n">
        <v>21</v>
      </c>
      <c r="I434" s="14" t="n">
        <v>68.93</v>
      </c>
      <c r="J434" s="15" t="n">
        <v>0.0137131615557574</v>
      </c>
      <c r="K434" s="14" t="n">
        <v>79981</v>
      </c>
      <c r="L434" s="14" t="n">
        <v>2459794</v>
      </c>
      <c r="M434" s="14" t="n">
        <v>2539775</v>
      </c>
    </row>
    <row r="435" customFormat="false" ht="12" hidden="false" customHeight="false" outlineLevel="0" collapsed="false">
      <c r="A435" s="13" t="s">
        <v>31</v>
      </c>
      <c r="B435" s="14" t="n">
        <v>6304</v>
      </c>
      <c r="C435" s="14" t="n">
        <v>32</v>
      </c>
      <c r="D435" s="14" t="n">
        <v>387.277272727273</v>
      </c>
      <c r="E435" s="14" t="n">
        <v>162.586363636364</v>
      </c>
      <c r="F435" s="14" t="n">
        <v>18</v>
      </c>
      <c r="G435" s="14" t="n">
        <v>31</v>
      </c>
      <c r="H435" s="14" t="n">
        <v>5</v>
      </c>
      <c r="I435" s="14" t="n">
        <v>32.65</v>
      </c>
      <c r="J435" s="15" t="n">
        <v>0.0091419934003449</v>
      </c>
      <c r="K435" s="14" t="n">
        <v>53320</v>
      </c>
      <c r="L435" s="14" t="n">
        <v>2415747</v>
      </c>
      <c r="M435" s="14" t="n">
        <v>2469067</v>
      </c>
    </row>
    <row r="436" customFormat="false" ht="12" hidden="false" customHeight="false" outlineLevel="0" collapsed="false">
      <c r="A436" s="13" t="s">
        <v>32</v>
      </c>
      <c r="B436" s="14" t="n">
        <v>7854</v>
      </c>
      <c r="C436" s="14" t="n">
        <v>40</v>
      </c>
      <c r="D436" s="14" t="n">
        <v>304.272727272727</v>
      </c>
      <c r="E436" s="14" t="n">
        <v>141.090909090909</v>
      </c>
      <c r="F436" s="14" t="n">
        <v>8</v>
      </c>
      <c r="G436" s="14" t="n">
        <v>23</v>
      </c>
      <c r="H436" s="14" t="n">
        <v>3</v>
      </c>
      <c r="I436" s="14" t="n">
        <v>23.99</v>
      </c>
      <c r="J436" s="15" t="n">
        <v>0.0239099475929913</v>
      </c>
      <c r="K436" s="14" t="n">
        <v>139453</v>
      </c>
      <c r="L436" s="14" t="n">
        <v>2291262</v>
      </c>
      <c r="M436" s="14" t="n">
        <v>2430715</v>
      </c>
    </row>
    <row r="437" customFormat="false" ht="12" hidden="false" customHeight="false" outlineLevel="0" collapsed="false">
      <c r="A437" s="13" t="s">
        <v>33</v>
      </c>
      <c r="B437" s="14" t="n">
        <v>8829</v>
      </c>
      <c r="C437" s="14" t="n">
        <v>38</v>
      </c>
      <c r="D437" s="14" t="n">
        <v>410.886363636364</v>
      </c>
      <c r="E437" s="14" t="n">
        <v>245.340909090909</v>
      </c>
      <c r="F437" s="14" t="n">
        <v>10</v>
      </c>
      <c r="G437" s="14" t="n">
        <v>28</v>
      </c>
      <c r="H437" s="14" t="n">
        <v>12</v>
      </c>
      <c r="I437" s="14" t="n">
        <v>31.96</v>
      </c>
      <c r="J437" s="15" t="n">
        <v>0.0242616022903677</v>
      </c>
      <c r="K437" s="14" t="n">
        <v>141504</v>
      </c>
      <c r="L437" s="14" t="n">
        <v>2240176</v>
      </c>
      <c r="M437" s="14" t="n">
        <v>2381680</v>
      </c>
    </row>
    <row r="438" customFormat="false" ht="12" hidden="false" customHeight="false" outlineLevel="0" collapsed="false">
      <c r="A438" s="13" t="s">
        <v>34</v>
      </c>
      <c r="B438" s="14" t="n">
        <v>7455</v>
      </c>
      <c r="C438" s="14" t="n">
        <v>40</v>
      </c>
      <c r="D438" s="14" t="n">
        <v>451.613636363636</v>
      </c>
      <c r="E438" s="14" t="n">
        <v>236.568181818182</v>
      </c>
      <c r="F438" s="14" t="n">
        <v>23</v>
      </c>
      <c r="G438" s="14" t="n">
        <v>67</v>
      </c>
      <c r="H438" s="14" t="n">
        <v>20</v>
      </c>
      <c r="I438" s="14" t="n">
        <v>73.6</v>
      </c>
      <c r="J438" s="15" t="n">
        <v>0.0179325035585535</v>
      </c>
      <c r="K438" s="14" t="n">
        <v>104590</v>
      </c>
      <c r="L438" s="14" t="n">
        <v>2367808</v>
      </c>
      <c r="M438" s="14" t="n">
        <v>2472398</v>
      </c>
    </row>
    <row r="439" customFormat="false" ht="12" hidden="false" customHeight="false" outlineLevel="0" collapsed="false">
      <c r="A439" s="13" t="s">
        <v>35</v>
      </c>
      <c r="B439" s="14" t="n">
        <v>3490</v>
      </c>
      <c r="C439" s="14" t="n">
        <v>53</v>
      </c>
      <c r="D439" s="14" t="n">
        <v>243.986988943815</v>
      </c>
      <c r="E439" s="14" t="n">
        <v>68.2102272727273</v>
      </c>
      <c r="F439" s="14" t="n">
        <v>8</v>
      </c>
      <c r="G439" s="14" t="n">
        <v>20</v>
      </c>
      <c r="H439" s="14" t="n">
        <v>11</v>
      </c>
      <c r="I439" s="14" t="n">
        <v>23.63</v>
      </c>
      <c r="J439" s="15" t="n">
        <v>0.00632909873181417</v>
      </c>
      <c r="K439" s="14" t="n">
        <v>36914</v>
      </c>
      <c r="L439" s="14" t="n">
        <v>1187697</v>
      </c>
      <c r="M439" s="14" t="n">
        <v>1224611</v>
      </c>
    </row>
    <row r="440" customFormat="false" ht="12" hidden="false" customHeight="false" outlineLevel="0" collapsed="false">
      <c r="A440" s="13" t="s">
        <v>36</v>
      </c>
      <c r="B440" s="14" t="n">
        <v>5342</v>
      </c>
      <c r="C440" s="14" t="n">
        <v>19</v>
      </c>
      <c r="D440" s="14" t="n">
        <v>235.068181818182</v>
      </c>
      <c r="E440" s="14" t="n">
        <v>202.431818181818</v>
      </c>
      <c r="F440" s="14" t="n">
        <v>36</v>
      </c>
      <c r="G440" s="14" t="n">
        <v>69</v>
      </c>
      <c r="H440" s="14" t="n">
        <v>35</v>
      </c>
      <c r="I440" s="14" t="n">
        <v>80.55</v>
      </c>
      <c r="J440" s="15" t="n">
        <v>0.11638536005429</v>
      </c>
      <c r="K440" s="14" t="n">
        <v>678809</v>
      </c>
      <c r="L440" s="14" t="n">
        <v>5454784</v>
      </c>
      <c r="M440" s="14" t="n">
        <v>6133593</v>
      </c>
    </row>
    <row r="441" customFormat="false" ht="12" hidden="false" customHeight="false" outlineLevel="0" collapsed="false">
      <c r="A441" s="13" t="s">
        <v>37</v>
      </c>
      <c r="B441" s="14" t="n">
        <v>2675</v>
      </c>
      <c r="C441" s="14" t="n">
        <v>21</v>
      </c>
      <c r="D441" s="14" t="n">
        <v>126.477272727273</v>
      </c>
      <c r="E441" s="14" t="n">
        <v>39.1363636363636</v>
      </c>
      <c r="F441" s="14" t="n">
        <v>0</v>
      </c>
      <c r="G441" s="14" t="n">
        <v>0</v>
      </c>
      <c r="H441" s="14" t="n">
        <v>0</v>
      </c>
      <c r="I441" s="14" t="n">
        <v>0</v>
      </c>
      <c r="J441" s="15" t="n">
        <v>0.00738389136870318</v>
      </c>
      <c r="K441" s="14" t="n">
        <v>43066</v>
      </c>
      <c r="L441" s="14" t="n">
        <v>1140759</v>
      </c>
      <c r="M441" s="14" t="n">
        <v>1183825</v>
      </c>
    </row>
    <row r="442" customFormat="false" ht="12" hidden="false" customHeight="false" outlineLevel="0" collapsed="false">
      <c r="A442" s="13" t="s">
        <v>38</v>
      </c>
      <c r="B442" s="14" t="n">
        <v>7690</v>
      </c>
      <c r="C442" s="14" t="n">
        <v>43</v>
      </c>
      <c r="D442" s="14" t="n">
        <v>243.636363636364</v>
      </c>
      <c r="E442" s="14" t="n">
        <v>159.136363636364</v>
      </c>
      <c r="F442" s="14" t="n">
        <v>10</v>
      </c>
      <c r="G442" s="14" t="n">
        <v>45</v>
      </c>
      <c r="H442" s="14" t="n">
        <v>25</v>
      </c>
      <c r="I442" s="14" t="n">
        <v>53.25</v>
      </c>
      <c r="J442" s="15" t="n">
        <v>0.0699719122025723</v>
      </c>
      <c r="K442" s="14" t="n">
        <v>408106</v>
      </c>
      <c r="L442" s="14" t="n">
        <v>3596028</v>
      </c>
      <c r="M442" s="14" t="n">
        <v>4004134</v>
      </c>
    </row>
    <row r="443" customFormat="false" ht="12" hidden="false" customHeight="false" outlineLevel="0" collapsed="false">
      <c r="A443" s="13" t="s">
        <v>39</v>
      </c>
      <c r="B443" s="14" t="n">
        <v>5388</v>
      </c>
      <c r="C443" s="14" t="n">
        <v>51</v>
      </c>
      <c r="D443" s="14" t="n">
        <v>257.318181818182</v>
      </c>
      <c r="E443" s="14" t="n">
        <v>87.6590909090909</v>
      </c>
      <c r="F443" s="14" t="n">
        <v>13</v>
      </c>
      <c r="G443" s="14" t="n">
        <v>7</v>
      </c>
      <c r="H443" s="14" t="n">
        <v>3</v>
      </c>
      <c r="I443" s="14" t="n">
        <v>7.99</v>
      </c>
      <c r="J443" s="15" t="n">
        <v>0.0105484407346103</v>
      </c>
      <c r="K443" s="14" t="n">
        <v>61523</v>
      </c>
      <c r="L443" s="14" t="n">
        <v>1567262</v>
      </c>
      <c r="M443" s="14" t="n">
        <v>1628785</v>
      </c>
    </row>
    <row r="444" customFormat="false" ht="12" hidden="false" customHeight="false" outlineLevel="0" collapsed="false">
      <c r="A444" s="13" t="s">
        <v>40</v>
      </c>
      <c r="B444" s="14" t="n">
        <v>6564</v>
      </c>
      <c r="C444" s="14" t="n">
        <v>31</v>
      </c>
      <c r="D444" s="14" t="n">
        <v>337.727272727273</v>
      </c>
      <c r="E444" s="14" t="n">
        <v>174.727272727273</v>
      </c>
      <c r="F444" s="14" t="n">
        <v>3</v>
      </c>
      <c r="G444" s="14" t="n">
        <v>6</v>
      </c>
      <c r="H444" s="14" t="n">
        <v>5</v>
      </c>
      <c r="I444" s="14" t="n">
        <v>7.65</v>
      </c>
      <c r="J444" s="15" t="n">
        <v>0.0119550595241157</v>
      </c>
      <c r="K444" s="14" t="n">
        <v>69727</v>
      </c>
      <c r="L444" s="14" t="n">
        <v>3127979</v>
      </c>
      <c r="M444" s="14" t="n">
        <v>3197706</v>
      </c>
    </row>
    <row r="445" customFormat="false" ht="12" hidden="false" customHeight="false" outlineLevel="0" collapsed="false">
      <c r="A445" s="13" t="s">
        <v>41</v>
      </c>
      <c r="B445" s="14" t="n">
        <v>6917</v>
      </c>
      <c r="C445" s="14" t="n">
        <v>56</v>
      </c>
      <c r="D445" s="14" t="n">
        <v>384.068181818182</v>
      </c>
      <c r="E445" s="14" t="n">
        <v>157.840909090909</v>
      </c>
      <c r="F445" s="14" t="n">
        <v>2</v>
      </c>
      <c r="G445" s="14" t="n">
        <v>4</v>
      </c>
      <c r="H445" s="14" t="n">
        <v>2</v>
      </c>
      <c r="I445" s="14" t="n">
        <v>4.66</v>
      </c>
      <c r="J445" s="15" t="n">
        <v>0.00562596079230152</v>
      </c>
      <c r="K445" s="14" t="n">
        <v>32813</v>
      </c>
      <c r="L445" s="14" t="n">
        <v>1279763</v>
      </c>
      <c r="M445" s="14" t="n">
        <v>1312576</v>
      </c>
    </row>
    <row r="446" customFormat="false" ht="12" hidden="false" customHeight="false" outlineLevel="0" collapsed="false">
      <c r="A446" s="13" t="s">
        <v>42</v>
      </c>
      <c r="B446" s="14" t="n">
        <v>7342</v>
      </c>
      <c r="C446" s="14" t="n">
        <v>34</v>
      </c>
      <c r="D446" s="14" t="n">
        <v>375.045454545455</v>
      </c>
      <c r="E446" s="14" t="n">
        <v>164.045454545455</v>
      </c>
      <c r="F446" s="14" t="n">
        <v>3</v>
      </c>
      <c r="G446" s="14" t="n">
        <v>7</v>
      </c>
      <c r="H446" s="14" t="n">
        <v>1</v>
      </c>
      <c r="I446" s="14" t="n">
        <v>7.33</v>
      </c>
      <c r="J446" s="15" t="n">
        <v>0.00808720076345589</v>
      </c>
      <c r="K446" s="14" t="n">
        <v>47168</v>
      </c>
      <c r="L446" s="14" t="n">
        <v>1590225</v>
      </c>
      <c r="M446" s="14" t="n">
        <v>1637393</v>
      </c>
    </row>
    <row r="447" customFormat="false" ht="12" hidden="false" customHeight="false" outlineLevel="0" collapsed="false">
      <c r="A447" s="13" t="s">
        <v>43</v>
      </c>
      <c r="B447" s="14" t="n">
        <v>4325</v>
      </c>
      <c r="C447" s="14" t="n">
        <v>34</v>
      </c>
      <c r="D447" s="14" t="n">
        <v>232.272727272727</v>
      </c>
      <c r="E447" s="14" t="n">
        <v>115</v>
      </c>
      <c r="F447" s="14" t="n">
        <v>14</v>
      </c>
      <c r="G447" s="14" t="n">
        <v>15</v>
      </c>
      <c r="H447" s="14" t="n">
        <v>7</v>
      </c>
      <c r="I447" s="14" t="n">
        <v>17.31</v>
      </c>
      <c r="J447" s="15" t="n">
        <v>0.0140646447978937</v>
      </c>
      <c r="K447" s="14" t="n">
        <v>82031</v>
      </c>
      <c r="L447" s="14" t="n">
        <v>1485113</v>
      </c>
      <c r="M447" s="14" t="n">
        <v>1567144</v>
      </c>
    </row>
    <row r="448" customFormat="false" ht="12" hidden="false" customHeight="false" outlineLevel="0" collapsed="false">
      <c r="A448" s="13" t="s">
        <v>44</v>
      </c>
      <c r="B448" s="14" t="n">
        <v>3889</v>
      </c>
      <c r="C448" s="14" t="n">
        <v>19</v>
      </c>
      <c r="D448" s="14" t="n">
        <v>191.727272727273</v>
      </c>
      <c r="E448" s="14" t="n">
        <v>100.772727272727</v>
      </c>
      <c r="F448" s="14" t="n">
        <v>1</v>
      </c>
      <c r="G448" s="14" t="n">
        <v>2</v>
      </c>
      <c r="H448" s="14" t="n">
        <v>2</v>
      </c>
      <c r="I448" s="14" t="n">
        <v>2.66</v>
      </c>
      <c r="J448" s="15" t="n">
        <v>0.0133615068583811</v>
      </c>
      <c r="K448" s="14" t="n">
        <v>77930</v>
      </c>
      <c r="L448" s="14" t="n">
        <v>749853</v>
      </c>
      <c r="M448" s="14" t="n">
        <v>827783</v>
      </c>
    </row>
    <row r="449" customFormat="false" ht="12" hidden="false" customHeight="false" outlineLevel="0" collapsed="false">
      <c r="A449" s="13" t="s">
        <v>45</v>
      </c>
      <c r="B449" s="14" t="n">
        <v>4588</v>
      </c>
      <c r="C449" s="14" t="n">
        <v>31</v>
      </c>
      <c r="D449" s="14" t="n">
        <v>258.606818181818</v>
      </c>
      <c r="E449" s="14" t="n">
        <v>105.984090909091</v>
      </c>
      <c r="F449" s="14" t="n">
        <v>7</v>
      </c>
      <c r="G449" s="14" t="n">
        <v>13</v>
      </c>
      <c r="H449" s="14" t="n">
        <v>8</v>
      </c>
      <c r="I449" s="14" t="n">
        <v>15.64</v>
      </c>
      <c r="J449" s="15" t="n">
        <v>0.00738389136870318</v>
      </c>
      <c r="K449" s="14" t="n">
        <v>43066</v>
      </c>
      <c r="L449" s="14" t="n">
        <v>562023</v>
      </c>
      <c r="M449" s="14" t="n">
        <v>605089</v>
      </c>
    </row>
    <row r="450" customFormat="false" ht="12.75" hidden="false" customHeight="false" outlineLevel="0" collapsed="false">
      <c r="A450" s="16" t="s">
        <v>46</v>
      </c>
      <c r="B450" s="17" t="n">
        <v>5026</v>
      </c>
      <c r="C450" s="17" t="n">
        <v>20</v>
      </c>
      <c r="D450" s="17" t="n">
        <v>276.181818181818</v>
      </c>
      <c r="E450" s="17" t="n">
        <v>125.477272727273</v>
      </c>
      <c r="F450" s="17" t="n">
        <v>3</v>
      </c>
      <c r="G450" s="17" t="n">
        <v>21</v>
      </c>
      <c r="H450" s="17" t="n">
        <v>3</v>
      </c>
      <c r="I450" s="17" t="n">
        <v>21.99</v>
      </c>
      <c r="J450" s="18" t="n">
        <v>0.0091419934003449</v>
      </c>
      <c r="K450" s="17" t="n">
        <v>53320</v>
      </c>
      <c r="L450" s="17" t="n">
        <v>628575</v>
      </c>
      <c r="M450" s="17" t="n">
        <v>681895</v>
      </c>
    </row>
    <row r="451" customFormat="false" ht="12.75" hidden="false" customHeight="false" outlineLevel="0" collapsed="false">
      <c r="A451" s="19" t="s">
        <v>49</v>
      </c>
      <c r="B451" s="20" t="n">
        <v>221209</v>
      </c>
      <c r="C451" s="20" t="n">
        <v>1094</v>
      </c>
      <c r="D451" s="20" t="n">
        <v>12086.1900192468</v>
      </c>
      <c r="E451" s="20" t="n">
        <v>6357</v>
      </c>
      <c r="F451" s="20" t="n">
        <v>1316</v>
      </c>
      <c r="G451" s="20" t="n">
        <v>3308</v>
      </c>
      <c r="H451" s="20" t="n">
        <v>799</v>
      </c>
      <c r="I451" s="20" t="n">
        <v>3571.67</v>
      </c>
      <c r="J451" s="20" t="n">
        <v>1</v>
      </c>
      <c r="K451" s="20" t="n">
        <v>5832426</v>
      </c>
      <c r="L451" s="20" t="n">
        <v>110816097</v>
      </c>
      <c r="M451" s="20" t="n">
        <v>116648523</v>
      </c>
    </row>
    <row r="452" customFormat="false" ht="12.8" hidden="false" customHeight="false" outlineLevel="0" collapsed="false">
      <c r="A452" s="23" t="s">
        <v>50</v>
      </c>
      <c r="B452" s="22"/>
      <c r="C452" s="22"/>
      <c r="D452" s="22"/>
      <c r="E452" s="22"/>
      <c r="F452" s="22"/>
      <c r="G452" s="22"/>
      <c r="H452" s="22"/>
      <c r="I452" s="22"/>
      <c r="J452" s="31"/>
      <c r="K452" s="22"/>
      <c r="L452" s="22"/>
      <c r="M452" s="22"/>
    </row>
    <row r="453" customFormat="false" ht="12" hidden="false" customHeight="false" outlineLevel="0" collapsed="false">
      <c r="A453" s="23" t="s">
        <v>149</v>
      </c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</row>
    <row r="454" customFormat="false" ht="12" hidden="false" customHeight="false" outlineLevel="0" collapsed="false">
      <c r="A454" s="23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</row>
    <row r="455" customFormat="false" ht="12" hidden="false" customHeight="false" outlineLevel="0" collapsed="false">
      <c r="A455" s="27"/>
      <c r="B455" s="27"/>
      <c r="C455" s="32"/>
      <c r="D455" s="32"/>
      <c r="E455" s="32"/>
      <c r="F455" s="32"/>
      <c r="G455" s="32"/>
      <c r="H455" s="32"/>
      <c r="I455" s="32"/>
      <c r="J455" s="32"/>
      <c r="K455" s="33"/>
      <c r="L455" s="32"/>
    </row>
  </sheetData>
  <mergeCells count="121">
    <mergeCell ref="A1:M1"/>
    <mergeCell ref="A2:M2"/>
    <mergeCell ref="A3:M3"/>
    <mergeCell ref="A4:M4"/>
    <mergeCell ref="A5:M5"/>
    <mergeCell ref="A6:M6"/>
    <mergeCell ref="A7:M7"/>
    <mergeCell ref="A8:M8"/>
    <mergeCell ref="A9:M9"/>
    <mergeCell ref="A12:M12"/>
    <mergeCell ref="A13:M13"/>
    <mergeCell ref="A14:A15"/>
    <mergeCell ref="B14:I14"/>
    <mergeCell ref="J14:J15"/>
    <mergeCell ref="K14:K15"/>
    <mergeCell ref="L14:L15"/>
    <mergeCell ref="M14:M15"/>
    <mergeCell ref="A47:M47"/>
    <mergeCell ref="A48:M48"/>
    <mergeCell ref="A50:A51"/>
    <mergeCell ref="B50:I50"/>
    <mergeCell ref="J50:J51"/>
    <mergeCell ref="K50:K51"/>
    <mergeCell ref="L50:L51"/>
    <mergeCell ref="M50:M51"/>
    <mergeCell ref="A81:M81"/>
    <mergeCell ref="A82:M82"/>
    <mergeCell ref="A84:A85"/>
    <mergeCell ref="B84:I84"/>
    <mergeCell ref="J84:J85"/>
    <mergeCell ref="K84:K85"/>
    <mergeCell ref="L84:L85"/>
    <mergeCell ref="M84:M85"/>
    <mergeCell ref="A115:M115"/>
    <mergeCell ref="A116:M116"/>
    <mergeCell ref="A118:A119"/>
    <mergeCell ref="B118:I118"/>
    <mergeCell ref="J118:J119"/>
    <mergeCell ref="K118:K119"/>
    <mergeCell ref="L118:L119"/>
    <mergeCell ref="M118:M119"/>
    <mergeCell ref="A149:M149"/>
    <mergeCell ref="A150:M150"/>
    <mergeCell ref="A152:A153"/>
    <mergeCell ref="B152:I152"/>
    <mergeCell ref="J152:J153"/>
    <mergeCell ref="K152:K153"/>
    <mergeCell ref="L152:L153"/>
    <mergeCell ref="M152:M153"/>
    <mergeCell ref="A183:M183"/>
    <mergeCell ref="A184:M184"/>
    <mergeCell ref="A185:I185"/>
    <mergeCell ref="A186:A187"/>
    <mergeCell ref="B186:I186"/>
    <mergeCell ref="J186:J187"/>
    <mergeCell ref="K186:K187"/>
    <mergeCell ref="L186:L187"/>
    <mergeCell ref="M186:M187"/>
    <mergeCell ref="A217:M217"/>
    <mergeCell ref="A218:M218"/>
    <mergeCell ref="A219:M219"/>
    <mergeCell ref="A220:A221"/>
    <mergeCell ref="B220:I220"/>
    <mergeCell ref="J220:J221"/>
    <mergeCell ref="K220:K221"/>
    <mergeCell ref="L220:L221"/>
    <mergeCell ref="M220:M221"/>
    <mergeCell ref="A251:M251"/>
    <mergeCell ref="A252:M252"/>
    <mergeCell ref="A253:I253"/>
    <mergeCell ref="A254:A255"/>
    <mergeCell ref="B254:I254"/>
    <mergeCell ref="J254:J255"/>
    <mergeCell ref="K254:K255"/>
    <mergeCell ref="L254:L255"/>
    <mergeCell ref="M254:M255"/>
    <mergeCell ref="A285:M285"/>
    <mergeCell ref="A286:M286"/>
    <mergeCell ref="A287:I287"/>
    <mergeCell ref="A288:A289"/>
    <mergeCell ref="B288:I288"/>
    <mergeCell ref="J288:J289"/>
    <mergeCell ref="K288:K289"/>
    <mergeCell ref="L288:L289"/>
    <mergeCell ref="M288:M289"/>
    <mergeCell ref="A319:M319"/>
    <mergeCell ref="A320:M320"/>
    <mergeCell ref="A321:I321"/>
    <mergeCell ref="A322:A323"/>
    <mergeCell ref="B322:I322"/>
    <mergeCell ref="J322:J323"/>
    <mergeCell ref="K322:K323"/>
    <mergeCell ref="L322:L323"/>
    <mergeCell ref="M322:M323"/>
    <mergeCell ref="A353:M353"/>
    <mergeCell ref="A354:M354"/>
    <mergeCell ref="A355:I355"/>
    <mergeCell ref="A356:A357"/>
    <mergeCell ref="B356:I356"/>
    <mergeCell ref="J356:J357"/>
    <mergeCell ref="K356:K357"/>
    <mergeCell ref="L356:L357"/>
    <mergeCell ref="M356:M357"/>
    <mergeCell ref="A387:M387"/>
    <mergeCell ref="A388:M388"/>
    <mergeCell ref="A389:I389"/>
    <mergeCell ref="A390:A391"/>
    <mergeCell ref="B390:I390"/>
    <mergeCell ref="J390:J391"/>
    <mergeCell ref="K390:K391"/>
    <mergeCell ref="L390:L391"/>
    <mergeCell ref="M390:M391"/>
    <mergeCell ref="A421:M421"/>
    <mergeCell ref="A422:M422"/>
    <mergeCell ref="A423:I423"/>
    <mergeCell ref="A424:A425"/>
    <mergeCell ref="B424:I424"/>
    <mergeCell ref="J424:J425"/>
    <mergeCell ref="K424:K425"/>
    <mergeCell ref="L424:L425"/>
    <mergeCell ref="M424:M425"/>
  </mergeCells>
  <printOptions headings="false" gridLines="false" gridLinesSet="true" horizontalCentered="false" verticalCentered="false"/>
  <pageMargins left="0.708333333333333" right="0.708333333333333" top="0.354166666666667" bottom="0.354166666666667" header="0.511805555555555" footer="0.511805555555555"/>
  <pageSetup paperSize="14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4" manualBreakCount="4">
    <brk id="79" man="true" max="16383" min="0"/>
    <brk id="114" man="true" max="16383" min="0"/>
    <brk id="147" man="true" max="16383" min="0"/>
    <brk id="180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55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pane xSplit="1" ySplit="0" topLeftCell="D1" activePane="topRight" state="frozen"/>
      <selection pane="topLeft" activeCell="A1" activeCellId="0" sqref="A1"/>
      <selection pane="topRight" activeCell="J1" activeCellId="0" sqref="J1"/>
    </sheetView>
  </sheetViews>
  <sheetFormatPr defaultRowHeight="13.8" zeroHeight="false" outlineLevelRow="0" outlineLevelCol="0"/>
  <cols>
    <col collapsed="false" customWidth="true" hidden="false" outlineLevel="0" max="1" min="1" style="1" width="24.15"/>
    <col collapsed="false" customWidth="true" hidden="false" outlineLevel="0" max="9" min="2" style="1" width="9.06"/>
    <col collapsed="false" customWidth="true" hidden="false" outlineLevel="0" max="10" min="10" style="34" width="8.61"/>
    <col collapsed="false" customWidth="true" hidden="false" outlineLevel="0" max="11" min="11" style="35" width="7.55"/>
    <col collapsed="false" customWidth="true" hidden="false" outlineLevel="0" max="12" min="12" style="34" width="8.61"/>
    <col collapsed="false" customWidth="true" hidden="false" outlineLevel="0" max="13" min="13" style="35" width="8.61"/>
    <col collapsed="false" customWidth="true" hidden="false" outlineLevel="0" max="15" min="14" style="34" width="8.61"/>
    <col collapsed="false" customWidth="true" hidden="false" outlineLevel="0" max="16" min="16" style="1" width="9.22"/>
    <col collapsed="false" customWidth="true" hidden="false" outlineLevel="0" max="17" min="17" style="34" width="8.61"/>
    <col collapsed="false" customWidth="true" hidden="false" outlineLevel="0" max="1022" min="18" style="1" width="8.61"/>
    <col collapsed="false" customWidth="true" hidden="false" outlineLevel="0" max="1025" min="1023" style="0" width="8.61"/>
  </cols>
  <sheetData>
    <row r="1" customFormat="false" ht="17.3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</row>
    <row r="2" customFormat="false" ht="17.3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</row>
    <row r="3" customFormat="false" ht="17.3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</row>
    <row r="4" customFormat="false" ht="17.35" hidden="false" customHeight="false" outlineLevel="0" collapsed="false">
      <c r="A4" s="2" t="s">
        <v>187</v>
      </c>
      <c r="B4" s="2"/>
      <c r="C4" s="2"/>
      <c r="D4" s="2"/>
      <c r="E4" s="2"/>
      <c r="F4" s="2"/>
      <c r="G4" s="2"/>
      <c r="H4" s="2"/>
      <c r="I4" s="2"/>
      <c r="J4" s="2"/>
    </row>
    <row r="5" customFormat="false" ht="17.35" hidden="false" customHeight="false" outlineLevel="0" collapsed="false">
      <c r="A5" s="2" t="s">
        <v>1</v>
      </c>
      <c r="B5" s="2"/>
      <c r="C5" s="2"/>
      <c r="D5" s="2"/>
      <c r="E5" s="2"/>
      <c r="F5" s="2"/>
      <c r="G5" s="2"/>
      <c r="H5" s="2"/>
      <c r="I5" s="2"/>
      <c r="J5" s="2"/>
    </row>
    <row r="6" customFormat="false" ht="17.35" hidden="false" customHeight="false" outlineLevel="0" collapsed="false">
      <c r="A6" s="2" t="s">
        <v>2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</row>
    <row r="8" customFormat="false" ht="15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</row>
    <row r="9" customFormat="false" ht="13.8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</row>
    <row r="12" customFormat="false" ht="13.8" hidden="false" customHeight="false" outlineLevel="0" collapsed="false">
      <c r="A12" s="6" t="s">
        <v>6</v>
      </c>
      <c r="B12" s="6"/>
      <c r="C12" s="6"/>
      <c r="D12" s="6"/>
      <c r="E12" s="6"/>
      <c r="F12" s="6"/>
      <c r="G12" s="6"/>
      <c r="H12" s="6"/>
      <c r="I12" s="6"/>
      <c r="J12" s="6"/>
    </row>
    <row r="13" customFormat="false" ht="13.8" hidden="false" customHeight="false" outlineLevel="0" collapsed="false">
      <c r="A13" s="6" t="s">
        <v>7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12.75" hidden="false" customHeight="true" outlineLevel="0" collapsed="false">
      <c r="A14" s="7" t="s">
        <v>8</v>
      </c>
      <c r="B14" s="36" t="s">
        <v>188</v>
      </c>
      <c r="C14" s="36"/>
      <c r="D14" s="36"/>
      <c r="E14" s="36"/>
      <c r="F14" s="36"/>
      <c r="G14" s="36"/>
      <c r="H14" s="36"/>
      <c r="I14" s="7" t="s">
        <v>10</v>
      </c>
      <c r="J14" s="37" t="s">
        <v>11</v>
      </c>
      <c r="K14" s="38" t="s">
        <v>189</v>
      </c>
      <c r="L14" s="37" t="s">
        <v>190</v>
      </c>
      <c r="M14" s="38" t="s">
        <v>191</v>
      </c>
      <c r="N14" s="37" t="s">
        <v>12</v>
      </c>
      <c r="O14" s="37" t="s">
        <v>192</v>
      </c>
      <c r="P14" s="7" t="s">
        <v>193</v>
      </c>
      <c r="Q14" s="37" t="s">
        <v>194</v>
      </c>
      <c r="S14" s="8" t="s">
        <v>195</v>
      </c>
      <c r="T14" s="8"/>
      <c r="U14" s="8"/>
      <c r="V14" s="8"/>
      <c r="W14" s="8"/>
      <c r="X14" s="8"/>
      <c r="Y14" s="8"/>
      <c r="Z14" s="8"/>
      <c r="AC14" s="9" t="s">
        <v>196</v>
      </c>
      <c r="AD14" s="9"/>
      <c r="AE14" s="9" t="s">
        <v>197</v>
      </c>
      <c r="AF14" s="9"/>
      <c r="AG14" s="9" t="s">
        <v>198</v>
      </c>
      <c r="AH14" s="9"/>
      <c r="AI14" s="9" t="s">
        <v>199</v>
      </c>
      <c r="AJ14" s="9"/>
      <c r="AK14" s="9" t="s">
        <v>200</v>
      </c>
      <c r="AL14" s="9"/>
      <c r="AM14" s="39" t="s">
        <v>201</v>
      </c>
      <c r="AO14" s="9" t="s">
        <v>196</v>
      </c>
      <c r="AP14" s="9"/>
      <c r="AQ14" s="9" t="s">
        <v>197</v>
      </c>
      <c r="AR14" s="9"/>
      <c r="AS14" s="9" t="s">
        <v>198</v>
      </c>
      <c r="AT14" s="9"/>
      <c r="AU14" s="9" t="s">
        <v>199</v>
      </c>
      <c r="AV14" s="9"/>
      <c r="AW14" s="39" t="s">
        <v>200</v>
      </c>
      <c r="AX14" s="39"/>
    </row>
    <row r="15" customFormat="false" ht="37.75" hidden="false" customHeight="false" outlineLevel="0" collapsed="false">
      <c r="A15" s="7"/>
      <c r="B15" s="9" t="s">
        <v>14</v>
      </c>
      <c r="C15" s="9" t="s">
        <v>15</v>
      </c>
      <c r="D15" s="9" t="s">
        <v>16</v>
      </c>
      <c r="E15" s="9" t="s">
        <v>17</v>
      </c>
      <c r="F15" s="9" t="s">
        <v>18</v>
      </c>
      <c r="G15" s="9" t="s">
        <v>19</v>
      </c>
      <c r="H15" s="9" t="s">
        <v>20</v>
      </c>
      <c r="I15" s="7"/>
      <c r="J15" s="37"/>
      <c r="K15" s="38"/>
      <c r="L15" s="37"/>
      <c r="M15" s="38"/>
      <c r="N15" s="37"/>
      <c r="O15" s="37"/>
      <c r="P15" s="7"/>
      <c r="Q15" s="37"/>
      <c r="S15" s="9" t="s">
        <v>14</v>
      </c>
      <c r="T15" s="9" t="s">
        <v>15</v>
      </c>
      <c r="U15" s="9" t="s">
        <v>16</v>
      </c>
      <c r="V15" s="9" t="s">
        <v>17</v>
      </c>
      <c r="W15" s="9" t="s">
        <v>18</v>
      </c>
      <c r="X15" s="9" t="s">
        <v>19</v>
      </c>
      <c r="Y15" s="9" t="s">
        <v>20</v>
      </c>
      <c r="Z15" s="7" t="s">
        <v>21</v>
      </c>
      <c r="AC15" s="9" t="s">
        <v>202</v>
      </c>
      <c r="AD15" s="9" t="s">
        <v>203</v>
      </c>
      <c r="AE15" s="9" t="s">
        <v>202</v>
      </c>
      <c r="AF15" s="9" t="s">
        <v>203</v>
      </c>
      <c r="AG15" s="9" t="s">
        <v>202</v>
      </c>
      <c r="AH15" s="9" t="s">
        <v>203</v>
      </c>
      <c r="AI15" s="9" t="s">
        <v>202</v>
      </c>
      <c r="AJ15" s="9" t="s">
        <v>203</v>
      </c>
      <c r="AK15" s="9" t="s">
        <v>202</v>
      </c>
      <c r="AL15" s="9" t="s">
        <v>203</v>
      </c>
      <c r="AM15" s="40" t="s">
        <v>204</v>
      </c>
      <c r="AO15" s="9" t="s">
        <v>205</v>
      </c>
      <c r="AP15" s="9" t="s">
        <v>206</v>
      </c>
      <c r="AQ15" s="9" t="s">
        <v>205</v>
      </c>
      <c r="AR15" s="9" t="s">
        <v>206</v>
      </c>
      <c r="AS15" s="9" t="s">
        <v>205</v>
      </c>
      <c r="AT15" s="9" t="s">
        <v>206</v>
      </c>
      <c r="AU15" s="9" t="s">
        <v>205</v>
      </c>
      <c r="AV15" s="9" t="s">
        <v>206</v>
      </c>
      <c r="AW15" s="9" t="s">
        <v>205</v>
      </c>
      <c r="AX15" s="40" t="s">
        <v>206</v>
      </c>
    </row>
    <row r="16" customFormat="false" ht="13.8" hidden="false" customHeight="false" outlineLevel="0" collapsed="false">
      <c r="A16" s="10" t="s">
        <v>22</v>
      </c>
      <c r="B16" s="41" t="n">
        <v>0</v>
      </c>
      <c r="C16" s="41"/>
      <c r="D16" s="41"/>
      <c r="E16" s="41"/>
      <c r="F16" s="41"/>
      <c r="G16" s="41"/>
      <c r="H16" s="41"/>
      <c r="I16" s="12" t="n">
        <f aca="false">AO16+AQ16+AS16+AU16+AW16</f>
        <v>0.104304483167813</v>
      </c>
      <c r="J16" s="42" t="n">
        <f aca="false">ROUND(AP16+AR16+AT16+AV16+AX16,0)</f>
        <v>1220349</v>
      </c>
      <c r="K16" s="12" t="n">
        <f aca="false">I16-DatosMinisterio!J16</f>
        <v>5.68989300120393E-016</v>
      </c>
      <c r="L16" s="43" t="n">
        <f aca="false">J16-DatosMinisterio!K16</f>
        <v>0</v>
      </c>
      <c r="M16" s="44" t="n">
        <f aca="false">P52/P$77</f>
        <v>0.18043944462672</v>
      </c>
      <c r="N16" s="43" t="n">
        <f aca="false">ROUND((N$43-N$42-N$41)*M16,0)</f>
        <v>39163403</v>
      </c>
      <c r="O16" s="43" t="n">
        <f aca="false">N16-DatosMinisterio!L16</f>
        <v>-499</v>
      </c>
      <c r="P16" s="14" t="n">
        <f aca="false">N16+J16</f>
        <v>40383752</v>
      </c>
      <c r="Q16" s="43" t="n">
        <f aca="false">P16-DatosMinisterio!M16</f>
        <v>-499</v>
      </c>
      <c r="S16" s="11" t="n">
        <f aca="false">B16+DatosMinisterio!B16</f>
        <v>30480</v>
      </c>
      <c r="T16" s="11" t="n">
        <f aca="false">C16+DatosMinisterio!C16</f>
        <v>77</v>
      </c>
      <c r="U16" s="11" t="n">
        <f aca="false">D16+DatosMinisterio!D16</f>
        <v>2236.63707702301</v>
      </c>
      <c r="V16" s="11" t="n">
        <f aca="false">E16+DatosMinisterio!E16</f>
        <v>1499.84219932412</v>
      </c>
      <c r="W16" s="11" t="n">
        <f aca="false">F16+DatosMinisterio!F16</f>
        <v>855.5</v>
      </c>
      <c r="X16" s="11" t="n">
        <f aca="false">G16+DatosMinisterio!G16</f>
        <v>2305</v>
      </c>
      <c r="Y16" s="11" t="n">
        <f aca="false">H16+DatosMinisterio!H16</f>
        <v>279</v>
      </c>
      <c r="Z16" s="11" t="n">
        <f aca="false">X16+0.33*Y16</f>
        <v>2397.07</v>
      </c>
      <c r="AC16" s="45" t="n">
        <f aca="false">IF(T16&gt;0,S16/T16,0)</f>
        <v>395.844155844156</v>
      </c>
      <c r="AD16" s="46" t="n">
        <f aca="false">EXP((((AC16-AC43)/AC44+2)/4-1.9)^3)</f>
        <v>0.560728418623798</v>
      </c>
      <c r="AE16" s="47" t="n">
        <f aca="false">S16/U16</f>
        <v>13.6276020428711</v>
      </c>
      <c r="AF16" s="46" t="n">
        <f aca="false">EXP((((AE16-AE43)/AE44+2)/4-1.9)^3)</f>
        <v>0.0331773313769304</v>
      </c>
      <c r="AG16" s="46" t="n">
        <f aca="false">V16/U16</f>
        <v>0.670579154182863</v>
      </c>
      <c r="AH16" s="46" t="n">
        <f aca="false">EXP((((AG16-AG43)/AG44+2)/4-1.9)^3)</f>
        <v>0.0618994361910884</v>
      </c>
      <c r="AI16" s="46" t="n">
        <f aca="false">W16/U16</f>
        <v>0.382493882797776</v>
      </c>
      <c r="AJ16" s="46" t="n">
        <f aca="false">EXP((((AI16-AI43)/AI44+2)/4-1.9)^3)</f>
        <v>0.512006008430854</v>
      </c>
      <c r="AK16" s="46" t="n">
        <f aca="false">Z16/U16</f>
        <v>1.07172952850738</v>
      </c>
      <c r="AL16" s="46" t="n">
        <f aca="false">EXP((((AK16-AK43)/AK44+2)/4-1.9)^3)</f>
        <v>0.475038132963378</v>
      </c>
      <c r="AM16" s="46" t="n">
        <f aca="false">0.01*AD16+0.15*AF16+0.24*AH16+0.25*AJ16+0.35*AL16</f>
        <v>0.319704597223535</v>
      </c>
      <c r="AO16" s="48" t="n">
        <f aca="false">0.01*AD16/$AM$43</f>
        <v>0.00182939151985878</v>
      </c>
      <c r="AP16" s="42" t="n">
        <f aca="false">AO16*$J$43</f>
        <v>21403.6393026671</v>
      </c>
      <c r="AQ16" s="48" t="n">
        <f aca="false">0.15*AF16/$AM$43</f>
        <v>0.00162362901513349</v>
      </c>
      <c r="AR16" s="42" t="n">
        <f aca="false">AQ16*$J$43</f>
        <v>18996.2451580318</v>
      </c>
      <c r="AS16" s="48" t="n">
        <f aca="false">0.24*AH16/$AM$43</f>
        <v>0.00484676573789239</v>
      </c>
      <c r="AT16" s="42" t="n">
        <f aca="false">AS16*$J$43</f>
        <v>56706.5193602635</v>
      </c>
      <c r="AU16" s="48" t="n">
        <f aca="false">0.25*AJ16/$AM$43</f>
        <v>0.0417608337133599</v>
      </c>
      <c r="AV16" s="42" t="n">
        <f aca="false">AU16*$J$43</f>
        <v>488596.24201626</v>
      </c>
      <c r="AW16" s="48" t="n">
        <f aca="false">0.35*AL16/$AM$43</f>
        <v>0.0542438631815681</v>
      </c>
      <c r="AX16" s="42" t="n">
        <f aca="false">AW16*$J$43</f>
        <v>634646.039034406</v>
      </c>
    </row>
    <row r="17" customFormat="false" ht="13.8" hidden="false" customHeight="false" outlineLevel="0" collapsed="false">
      <c r="A17" s="13" t="s">
        <v>23</v>
      </c>
      <c r="B17" s="41"/>
      <c r="C17" s="41"/>
      <c r="D17" s="41"/>
      <c r="E17" s="41"/>
      <c r="F17" s="41"/>
      <c r="G17" s="41"/>
      <c r="H17" s="41"/>
      <c r="I17" s="15" t="n">
        <f aca="false">AO17+AQ17+AS17+AU17+AW17</f>
        <v>0.0876135463888688</v>
      </c>
      <c r="J17" s="43" t="n">
        <f aca="false">ROUND(AP17+AR17+AT17+AV17+AX17,0)</f>
        <v>1025067</v>
      </c>
      <c r="K17" s="15" t="n">
        <f aca="false">I17-DatosMinisterio!J17</f>
        <v>0</v>
      </c>
      <c r="L17" s="43" t="n">
        <f aca="false">J17-DatosMinisterio!K17</f>
        <v>0</v>
      </c>
      <c r="M17" s="44" t="n">
        <f aca="false">P53/P$77</f>
        <v>0.117183238387712</v>
      </c>
      <c r="N17" s="43" t="n">
        <f aca="false">ROUND((N$43-N$42-N$41)*M17,0)</f>
        <v>25433986</v>
      </c>
      <c r="O17" s="43" t="n">
        <f aca="false">N17-DatosMinisterio!L17</f>
        <v>-609</v>
      </c>
      <c r="P17" s="14" t="n">
        <f aca="false">N17+J17</f>
        <v>26459053</v>
      </c>
      <c r="Q17" s="43" t="n">
        <f aca="false">P17-DatosMinisterio!M17</f>
        <v>-609</v>
      </c>
      <c r="S17" s="14" t="n">
        <f aca="false">B17+DatosMinisterio!B17</f>
        <v>26767</v>
      </c>
      <c r="T17" s="14" t="n">
        <f aca="false">C17+DatosMinisterio!C17</f>
        <v>76</v>
      </c>
      <c r="U17" s="14" t="n">
        <f aca="false">D17+DatosMinisterio!D17</f>
        <v>2232.59710255467</v>
      </c>
      <c r="V17" s="14" t="n">
        <f aca="false">E17+DatosMinisterio!E17</f>
        <v>1508.93801164558</v>
      </c>
      <c r="W17" s="14" t="n">
        <f aca="false">F17+DatosMinisterio!F17</f>
        <v>763</v>
      </c>
      <c r="X17" s="14" t="n">
        <f aca="false">G17+DatosMinisterio!G17</f>
        <v>2171</v>
      </c>
      <c r="Y17" s="14" t="n">
        <f aca="false">H17+DatosMinisterio!H17</f>
        <v>237</v>
      </c>
      <c r="Z17" s="14" t="n">
        <f aca="false">X17+0.33*Y17</f>
        <v>2249.21</v>
      </c>
      <c r="AC17" s="49" t="n">
        <f aca="false">IF(T17&gt;0,S17/T17,0)</f>
        <v>352.197368421053</v>
      </c>
      <c r="AD17" s="50" t="n">
        <f aca="false">EXP((((AC17-AC43)/AC44+2)/4-1.9)^3)</f>
        <v>0.421090807090519</v>
      </c>
      <c r="AE17" s="51" t="n">
        <f aca="false">S17/U17</f>
        <v>11.9891761793346</v>
      </c>
      <c r="AF17" s="50" t="n">
        <f aca="false">EXP((((AE17-AE43)/AE44+2)/4-1.9)^3)</f>
        <v>0.0207365954782126</v>
      </c>
      <c r="AG17" s="50" t="n">
        <f aca="false">V17/U17</f>
        <v>0.675866689031784</v>
      </c>
      <c r="AH17" s="50" t="n">
        <f aca="false">EXP((((AG17-AG43)/AG44+2)/4-1.9)^3)</f>
        <v>0.0661886510022742</v>
      </c>
      <c r="AI17" s="50" t="n">
        <f aca="false">W17/U17</f>
        <v>0.341754452304417</v>
      </c>
      <c r="AJ17" s="50" t="n">
        <f aca="false">EXP((((AI17-AI43)/AI44+2)/4-1.9)^3)</f>
        <v>0.40611976379211</v>
      </c>
      <c r="AK17" s="50" t="n">
        <f aca="false">Z17/U17</f>
        <v>1.00744106378456</v>
      </c>
      <c r="AL17" s="50" t="n">
        <f aca="false">EXP((((AK17-AK43)/AK44+2)/4-1.9)^3)</f>
        <v>0.410881269036979</v>
      </c>
      <c r="AM17" s="50" t="n">
        <f aca="false">0.01*AD17+0.15*AF17+0.24*AH17+0.25*AJ17+0.35*AL17</f>
        <v>0.268545058744153</v>
      </c>
      <c r="AO17" s="44" t="n">
        <f aca="false">0.01*AD17/$AM$43</f>
        <v>0.00137382006332502</v>
      </c>
      <c r="AP17" s="43" t="n">
        <f aca="false">AO17*$J$43</f>
        <v>16073.5133966544</v>
      </c>
      <c r="AQ17" s="44" t="n">
        <f aca="false">0.15*AF17/$AM$43</f>
        <v>0.00101480549206929</v>
      </c>
      <c r="AR17" s="43" t="n">
        <f aca="false">AQ17*$J$43</f>
        <v>11873.0903028858</v>
      </c>
      <c r="AS17" s="44" t="n">
        <f aca="false">0.24*AH17/$AM$43</f>
        <v>0.00518261402131033</v>
      </c>
      <c r="AT17" s="43" t="n">
        <f aca="false">AS17*$J$43</f>
        <v>60635.8999442801</v>
      </c>
      <c r="AU17" s="44" t="n">
        <f aca="false">0.25*AJ17/$AM$43</f>
        <v>0.0331244158157604</v>
      </c>
      <c r="AV17" s="43" t="n">
        <f aca="false">AU17*$J$43</f>
        <v>387551.292621509</v>
      </c>
      <c r="AW17" s="44" t="n">
        <f aca="false">0.35*AL17/$AM$43</f>
        <v>0.0469178909964038</v>
      </c>
      <c r="AX17" s="43" t="n">
        <f aca="false">AW17*$J$43</f>
        <v>548933.131496312</v>
      </c>
    </row>
    <row r="18" customFormat="false" ht="13.8" hidden="false" customHeight="false" outlineLevel="0" collapsed="false">
      <c r="A18" s="13" t="s">
        <v>24</v>
      </c>
      <c r="B18" s="41"/>
      <c r="C18" s="41"/>
      <c r="D18" s="41"/>
      <c r="E18" s="41"/>
      <c r="F18" s="41"/>
      <c r="G18" s="41"/>
      <c r="H18" s="41"/>
      <c r="I18" s="15" t="n">
        <f aca="false">AO18+AQ18+AS18+AU18+AW18</f>
        <v>0.0639331676705094</v>
      </c>
      <c r="J18" s="43" t="n">
        <f aca="false">ROUND(AP18+AR18+AT18+AV18+AX18,0)</f>
        <v>748010</v>
      </c>
      <c r="K18" s="15" t="n">
        <f aca="false">I18-DatosMinisterio!J18</f>
        <v>-3.05311331771918E-016</v>
      </c>
      <c r="L18" s="43" t="n">
        <f aca="false">J18-DatosMinisterio!K18</f>
        <v>0</v>
      </c>
      <c r="M18" s="44" t="n">
        <f aca="false">P54/P$77</f>
        <v>0.0722603509618403</v>
      </c>
      <c r="N18" s="43" t="n">
        <f aca="false">ROUND((N$43-N$42-N$41)*M18,0)</f>
        <v>15683717</v>
      </c>
      <c r="O18" s="43" t="n">
        <f aca="false">N18-DatosMinisterio!L18</f>
        <v>631</v>
      </c>
      <c r="P18" s="14" t="n">
        <f aca="false">N18+J18</f>
        <v>16431727</v>
      </c>
      <c r="Q18" s="43" t="n">
        <f aca="false">P18-DatosMinisterio!M18</f>
        <v>631</v>
      </c>
      <c r="S18" s="14" t="n">
        <f aca="false">B18+DatosMinisterio!B18</f>
        <v>24666</v>
      </c>
      <c r="T18" s="14" t="n">
        <f aca="false">C18+DatosMinisterio!C18</f>
        <v>90</v>
      </c>
      <c r="U18" s="14" t="n">
        <f aca="false">D18+DatosMinisterio!D18</f>
        <v>1432.1590251547</v>
      </c>
      <c r="V18" s="14" t="n">
        <f aca="false">E18+DatosMinisterio!E18</f>
        <v>1129.66821277559</v>
      </c>
      <c r="W18" s="14" t="n">
        <f aca="false">F18+DatosMinisterio!F18</f>
        <v>388</v>
      </c>
      <c r="X18" s="14" t="n">
        <f aca="false">G18+DatosMinisterio!G18</f>
        <v>1050</v>
      </c>
      <c r="Y18" s="14" t="n">
        <f aca="false">H18+DatosMinisterio!H18</f>
        <v>121</v>
      </c>
      <c r="Z18" s="14" t="n">
        <f aca="false">X18+0.33*Y18</f>
        <v>1089.93</v>
      </c>
      <c r="AC18" s="49" t="n">
        <f aca="false">IF(T18&gt;0,S18/T18,0)</f>
        <v>274.066666666667</v>
      </c>
      <c r="AD18" s="50" t="n">
        <f aca="false">EXP((((AC18-AC43)/AC44+2)/4-1.9)^3)</f>
        <v>0.204280972424082</v>
      </c>
      <c r="AE18" s="51" t="n">
        <f aca="false">S18/U18</f>
        <v>17.2229477081539</v>
      </c>
      <c r="AF18" s="50" t="n">
        <f aca="false">EXP((((AE18-AE43)/AE44+2)/4-1.9)^3)</f>
        <v>0.0811864801810657</v>
      </c>
      <c r="AG18" s="50" t="n">
        <f aca="false">V18/U18</f>
        <v>0.788786854625704</v>
      </c>
      <c r="AH18" s="50" t="n">
        <f aca="false">EXP((((AG18-AG43)/AG44+2)/4-1.9)^3)</f>
        <v>0.216762545836565</v>
      </c>
      <c r="AI18" s="50" t="n">
        <f aca="false">W18/U18</f>
        <v>0.270919634750819</v>
      </c>
      <c r="AJ18" s="50" t="n">
        <f aca="false">EXP((((AI18-AI43)/AI44+2)/4-1.9)^3)</f>
        <v>0.241439540038553</v>
      </c>
      <c r="AK18" s="50" t="n">
        <f aca="false">Z18/U18</f>
        <v>0.76103978738134</v>
      </c>
      <c r="AL18" s="50" t="n">
        <f aca="false">EXP((((AK18-AK43)/AK44+2)/4-1.9)^3)</f>
        <v>0.198166977063415</v>
      </c>
      <c r="AM18" s="50" t="n">
        <f aca="false">0.01*AD18+0.15*AF18+0.24*AH18+0.25*AJ18+0.35*AL18</f>
        <v>0.19596211973401</v>
      </c>
      <c r="AO18" s="44" t="n">
        <f aca="false">0.01*AD18/$AM$43</f>
        <v>0.000666472156945997</v>
      </c>
      <c r="AP18" s="43" t="n">
        <f aca="false">AO18*$J$43</f>
        <v>7797.63626194345</v>
      </c>
      <c r="AQ18" s="44" t="n">
        <f aca="false">0.15*AF18/$AM$43</f>
        <v>0.00397309606854625</v>
      </c>
      <c r="AR18" s="43" t="n">
        <f aca="false">AQ18*$J$43</f>
        <v>46484.6995533101</v>
      </c>
      <c r="AS18" s="44" t="n">
        <f aca="false">0.24*AH18/$AM$43</f>
        <v>0.0169726470072476</v>
      </c>
      <c r="AT18" s="43" t="n">
        <f aca="false">AS18*$J$43</f>
        <v>198577.729595392</v>
      </c>
      <c r="AU18" s="44" t="n">
        <f aca="false">0.25*AJ18/$AM$43</f>
        <v>0.019692574534976</v>
      </c>
      <c r="AV18" s="43" t="n">
        <f aca="false">AU18*$J$43</f>
        <v>230400.52263938</v>
      </c>
      <c r="AW18" s="44" t="n">
        <f aca="false">0.35*AL18/$AM$43</f>
        <v>0.0226283779027935</v>
      </c>
      <c r="AX18" s="43" t="n">
        <f aca="false">AW18*$J$43</f>
        <v>264749.034516801</v>
      </c>
    </row>
    <row r="19" customFormat="false" ht="13.8" hidden="false" customHeight="false" outlineLevel="0" collapsed="false">
      <c r="A19" s="13" t="s">
        <v>25</v>
      </c>
      <c r="B19" s="41"/>
      <c r="C19" s="41"/>
      <c r="D19" s="41"/>
      <c r="E19" s="41"/>
      <c r="F19" s="41"/>
      <c r="G19" s="41"/>
      <c r="H19" s="41"/>
      <c r="I19" s="15" t="n">
        <f aca="false">AO19+AQ19+AS19+AU19+AW19</f>
        <v>0.09878846122084</v>
      </c>
      <c r="J19" s="43" t="n">
        <f aca="false">ROUND(AP19+AR19+AT19+AV19+AX19,0)</f>
        <v>1155812</v>
      </c>
      <c r="K19" s="15" t="n">
        <f aca="false">I19-DatosMinisterio!J19</f>
        <v>0</v>
      </c>
      <c r="L19" s="43" t="n">
        <f aca="false">J19-DatosMinisterio!K19</f>
        <v>0</v>
      </c>
      <c r="M19" s="44" t="n">
        <f aca="false">P55/P$77</f>
        <v>0.0610002122343826</v>
      </c>
      <c r="N19" s="43" t="n">
        <f aca="false">ROUND((N$43-N$42-N$41)*M19,0)</f>
        <v>13239765</v>
      </c>
      <c r="O19" s="43" t="n">
        <f aca="false">N19-DatosMinisterio!L19</f>
        <v>-793</v>
      </c>
      <c r="P19" s="14" t="n">
        <f aca="false">N19+J19</f>
        <v>14395577</v>
      </c>
      <c r="Q19" s="43" t="n">
        <f aca="false">P19-DatosMinisterio!M19</f>
        <v>-793</v>
      </c>
      <c r="S19" s="14" t="n">
        <f aca="false">B19+DatosMinisterio!B19</f>
        <v>14121</v>
      </c>
      <c r="T19" s="14" t="n">
        <f aca="false">C19+DatosMinisterio!C19</f>
        <v>52</v>
      </c>
      <c r="U19" s="14" t="n">
        <f aca="false">D19+DatosMinisterio!D19</f>
        <v>633.0425414256</v>
      </c>
      <c r="V19" s="14" t="n">
        <f aca="false">E19+DatosMinisterio!E19</f>
        <v>518.952093917781</v>
      </c>
      <c r="W19" s="14" t="n">
        <f aca="false">F19+DatosMinisterio!F19</f>
        <v>209</v>
      </c>
      <c r="X19" s="14" t="n">
        <f aca="false">G19+DatosMinisterio!G19</f>
        <v>545</v>
      </c>
      <c r="Y19" s="14" t="n">
        <f aca="false">H19+DatosMinisterio!H19</f>
        <v>69</v>
      </c>
      <c r="Z19" s="14" t="n">
        <f aca="false">X19+0.33*Y19</f>
        <v>567.77</v>
      </c>
      <c r="AC19" s="49" t="n">
        <f aca="false">IF(T19&gt;0,S19/T19,0)</f>
        <v>271.557692307692</v>
      </c>
      <c r="AD19" s="50" t="n">
        <f aca="false">EXP((((AC19-AC43)/AC44+2)/4-1.9)^3)</f>
        <v>0.198595648686664</v>
      </c>
      <c r="AE19" s="51" t="n">
        <f aca="false">S19/U19</f>
        <v>22.3065577365461</v>
      </c>
      <c r="AF19" s="50" t="n">
        <f aca="false">EXP((((AE19-AE43)/AE44+2)/4-1.9)^3)</f>
        <v>0.21535985137541</v>
      </c>
      <c r="AG19" s="50" t="n">
        <f aca="false">V19/U19</f>
        <v>0.819774438458923</v>
      </c>
      <c r="AH19" s="50" t="n">
        <f aca="false">EXP((((AG19-AG43)/AG44+2)/4-1.9)^3)</f>
        <v>0.27846553763668</v>
      </c>
      <c r="AI19" s="50" t="n">
        <f aca="false">W19/U19</f>
        <v>0.330151587489422</v>
      </c>
      <c r="AJ19" s="50" t="n">
        <f aca="false">EXP((((AI19-AI43)/AI44+2)/4-1.9)^3)</f>
        <v>0.376929825767807</v>
      </c>
      <c r="AK19" s="50" t="n">
        <f aca="false">Z19/U19</f>
        <v>0.896890750377364</v>
      </c>
      <c r="AL19" s="50" t="n">
        <f aca="false">EXP((((AK19-AK43)/AK44+2)/4-1.9)^3)</f>
        <v>0.306980770635972</v>
      </c>
      <c r="AM19" s="50" t="n">
        <f aca="false">0.01*AD19+0.15*AF19+0.24*AH19+0.25*AJ19+0.35*AL19</f>
        <v>0.302797389390523</v>
      </c>
      <c r="AO19" s="44" t="n">
        <f aca="false">0.01*AD19/$AM$43</f>
        <v>0.000647923635616526</v>
      </c>
      <c r="AP19" s="43" t="n">
        <f aca="false">AO19*$J$43</f>
        <v>7580.62101079346</v>
      </c>
      <c r="AQ19" s="44" t="n">
        <f aca="false">0.15*AF19/$AM$43</f>
        <v>0.0105392594544566</v>
      </c>
      <c r="AR19" s="43" t="n">
        <f aca="false">AQ19*$J$43</f>
        <v>123307.944434894</v>
      </c>
      <c r="AS19" s="44" t="n">
        <f aca="false">0.24*AH19/$AM$43</f>
        <v>0.0218040310227503</v>
      </c>
      <c r="AT19" s="43" t="n">
        <f aca="false">AS19*$J$43</f>
        <v>255104.284834083</v>
      </c>
      <c r="AU19" s="44" t="n">
        <f aca="false">0.25*AJ19/$AM$43</f>
        <v>0.0307435919038065</v>
      </c>
      <c r="AV19" s="43" t="n">
        <f aca="false">AU19*$J$43</f>
        <v>359695.967120405</v>
      </c>
      <c r="AW19" s="44" t="n">
        <f aca="false">0.35*AL19/$AM$43</f>
        <v>0.0350536552042101</v>
      </c>
      <c r="AX19" s="43" t="n">
        <f aca="false">AW19*$J$43</f>
        <v>410123.138806771</v>
      </c>
    </row>
    <row r="20" customFormat="false" ht="13.8" hidden="false" customHeight="false" outlineLevel="0" collapsed="false">
      <c r="A20" s="13" t="s">
        <v>26</v>
      </c>
      <c r="B20" s="41"/>
      <c r="C20" s="41"/>
      <c r="D20" s="41"/>
      <c r="E20" s="41"/>
      <c r="F20" s="41"/>
      <c r="G20" s="41"/>
      <c r="H20" s="41"/>
      <c r="I20" s="15" t="n">
        <f aca="false">AO20+AQ20+AS20+AU20+AW20</f>
        <v>0.0525436935573474</v>
      </c>
      <c r="J20" s="43" t="n">
        <f aca="false">ROUND(AP20+AR20+AT20+AV20+AX20,0)</f>
        <v>614754</v>
      </c>
      <c r="K20" s="15" t="n">
        <f aca="false">I20-DatosMinisterio!J20</f>
        <v>0</v>
      </c>
      <c r="L20" s="43" t="n">
        <f aca="false">J20-DatosMinisterio!K20</f>
        <v>0</v>
      </c>
      <c r="M20" s="44" t="n">
        <f aca="false">P56/P$77</f>
        <v>0.0559709489481554</v>
      </c>
      <c r="N20" s="43" t="n">
        <f aca="false">ROUND((N$43-N$42-N$41)*M20,0)</f>
        <v>12148191</v>
      </c>
      <c r="O20" s="43" t="n">
        <f aca="false">N20-DatosMinisterio!L20</f>
        <v>-147</v>
      </c>
      <c r="P20" s="14" t="n">
        <f aca="false">N20+J20</f>
        <v>12762945</v>
      </c>
      <c r="Q20" s="43" t="n">
        <f aca="false">P20-DatosMinisterio!M20</f>
        <v>-147</v>
      </c>
      <c r="S20" s="14" t="n">
        <f aca="false">B20+DatosMinisterio!B20</f>
        <v>15105</v>
      </c>
      <c r="T20" s="14" t="n">
        <f aca="false">C20+DatosMinisterio!C20</f>
        <v>77</v>
      </c>
      <c r="U20" s="14" t="n">
        <f aca="false">D20+DatosMinisterio!D20</f>
        <v>677.026002904433</v>
      </c>
      <c r="V20" s="14" t="n">
        <f aca="false">E20+DatosMinisterio!E20</f>
        <v>405.924592615271</v>
      </c>
      <c r="W20" s="14" t="n">
        <f aca="false">F20+DatosMinisterio!F20</f>
        <v>169</v>
      </c>
      <c r="X20" s="14" t="n">
        <f aca="false">G20+DatosMinisterio!G20</f>
        <v>522</v>
      </c>
      <c r="Y20" s="14" t="n">
        <f aca="false">H20+DatosMinisterio!H20</f>
        <v>6</v>
      </c>
      <c r="Z20" s="14" t="n">
        <f aca="false">X20+0.33*Y20</f>
        <v>523.98</v>
      </c>
      <c r="AC20" s="49" t="n">
        <f aca="false">IF(T20&gt;0,S20/T20,0)</f>
        <v>196.168831168831</v>
      </c>
      <c r="AD20" s="50" t="n">
        <f aca="false">EXP((((AC20-AC43)/AC44+2)/4-1.9)^3)</f>
        <v>0.0721899851810148</v>
      </c>
      <c r="AE20" s="51" t="n">
        <f aca="false">S20/U20</f>
        <v>22.3108121921459</v>
      </c>
      <c r="AF20" s="50" t="n">
        <f aca="false">EXP((((AE20-AE43)/AE44+2)/4-1.9)^3)</f>
        <v>0.215507792291441</v>
      </c>
      <c r="AG20" s="50" t="n">
        <f aca="false">V20/U20</f>
        <v>0.599570165508946</v>
      </c>
      <c r="AH20" s="50" t="n">
        <f aca="false">EXP((((AG20-AG43)/AG44+2)/4-1.9)^3)</f>
        <v>0.0225626523655545</v>
      </c>
      <c r="AI20" s="50" t="n">
        <f aca="false">W20/U20</f>
        <v>0.249621136078957</v>
      </c>
      <c r="AJ20" s="50" t="n">
        <f aca="false">EXP((((AI20-AI43)/AI44+2)/4-1.9)^3)</f>
        <v>0.199985705843094</v>
      </c>
      <c r="AK20" s="50" t="n">
        <f aca="false">Z20/U20</f>
        <v>0.773943685696166</v>
      </c>
      <c r="AL20" s="50" t="n">
        <f aca="false">EXP((((AK20-AK43)/AK44+2)/4-1.9)^3)</f>
        <v>0.207407456589368</v>
      </c>
      <c r="AM20" s="50" t="n">
        <f aca="false">0.01*AD20+0.15*AF20+0.24*AH20+0.25*AJ20+0.35*AL20</f>
        <v>0.161052141530312</v>
      </c>
      <c r="AO20" s="44" t="n">
        <f aca="false">0.01*AD20/$AM$43</f>
        <v>0.000235521764766275</v>
      </c>
      <c r="AP20" s="43" t="n">
        <f aca="false">AO20*$J$43</f>
        <v>2755.57355889247</v>
      </c>
      <c r="AQ20" s="44" t="n">
        <f aca="false">0.15*AF20/$AM$43</f>
        <v>0.0105464993726123</v>
      </c>
      <c r="AR20" s="43" t="n">
        <f aca="false">AQ20*$J$43</f>
        <v>123392.650521646</v>
      </c>
      <c r="AS20" s="44" t="n">
        <f aca="false">0.24*AH20/$AM$43</f>
        <v>0.00176667021818673</v>
      </c>
      <c r="AT20" s="43" t="n">
        <f aca="false">AS20*$J$43</f>
        <v>20669.808352316</v>
      </c>
      <c r="AU20" s="44" t="n">
        <f aca="false">0.25*AJ20/$AM$43</f>
        <v>0.0163114683602199</v>
      </c>
      <c r="AV20" s="43" t="n">
        <f aca="false">AU20*$J$43</f>
        <v>190842.026700749</v>
      </c>
      <c r="AW20" s="44" t="n">
        <f aca="false">0.35*AL20/$AM$43</f>
        <v>0.0236835338415622</v>
      </c>
      <c r="AX20" s="43" t="n">
        <f aca="false">AW20*$J$43</f>
        <v>277094.219719811</v>
      </c>
    </row>
    <row r="21" customFormat="false" ht="13.8" hidden="false" customHeight="false" outlineLevel="0" collapsed="false">
      <c r="A21" s="13" t="s">
        <v>27</v>
      </c>
      <c r="B21" s="41"/>
      <c r="C21" s="41"/>
      <c r="D21" s="41"/>
      <c r="E21" s="41"/>
      <c r="F21" s="41"/>
      <c r="G21" s="41"/>
      <c r="H21" s="41"/>
      <c r="I21" s="15" t="n">
        <f aca="false">AO21+AQ21+AS21+AU21+AW21</f>
        <v>0.0232106358239347</v>
      </c>
      <c r="J21" s="43" t="n">
        <f aca="false">ROUND(AP21+AR21+AT21+AV21+AX21,0)</f>
        <v>271561</v>
      </c>
      <c r="K21" s="15" t="n">
        <f aca="false">I21-DatosMinisterio!J21</f>
        <v>0</v>
      </c>
      <c r="L21" s="43" t="n">
        <f aca="false">J21-DatosMinisterio!K21</f>
        <v>0</v>
      </c>
      <c r="M21" s="44" t="n">
        <f aca="false">P57/P$77</f>
        <v>0.0562875850430715</v>
      </c>
      <c r="N21" s="43" t="n">
        <f aca="false">ROUND((N$43-N$42-N$41)*M21,0)</f>
        <v>12216915</v>
      </c>
      <c r="O21" s="43" t="n">
        <f aca="false">N21-DatosMinisterio!L21</f>
        <v>968</v>
      </c>
      <c r="P21" s="14" t="n">
        <f aca="false">N21+J21</f>
        <v>12488476</v>
      </c>
      <c r="Q21" s="43" t="n">
        <f aca="false">P21-DatosMinisterio!M21</f>
        <v>968</v>
      </c>
      <c r="S21" s="14" t="n">
        <f aca="false">B21+DatosMinisterio!B21</f>
        <v>18645</v>
      </c>
      <c r="T21" s="14" t="n">
        <f aca="false">C21+DatosMinisterio!C21</f>
        <v>68</v>
      </c>
      <c r="U21" s="14" t="n">
        <f aca="false">D21+DatosMinisterio!D21</f>
        <v>1122.57020204709</v>
      </c>
      <c r="V21" s="14" t="n">
        <f aca="false">E21+DatosMinisterio!E21</f>
        <v>695.137648514908</v>
      </c>
      <c r="W21" s="14" t="n">
        <f aca="false">F21+DatosMinisterio!F21</f>
        <v>210</v>
      </c>
      <c r="X21" s="14" t="n">
        <f aca="false">G21+DatosMinisterio!G21</f>
        <v>565</v>
      </c>
      <c r="Y21" s="14" t="n">
        <f aca="false">H21+DatosMinisterio!H21</f>
        <v>58</v>
      </c>
      <c r="Z21" s="14" t="n">
        <f aca="false">X21+0.33*Y21</f>
        <v>584.14</v>
      </c>
      <c r="AC21" s="49" t="n">
        <f aca="false">IF(T21&gt;0,S21/T21,0)</f>
        <v>274.191176470588</v>
      </c>
      <c r="AD21" s="50" t="n">
        <f aca="false">EXP((((AC21-AC43)/AC44+2)/4-1.9)^3)</f>
        <v>0.204565547940582</v>
      </c>
      <c r="AE21" s="51" t="n">
        <f aca="false">S21/U21</f>
        <v>16.6092062358323</v>
      </c>
      <c r="AF21" s="50" t="n">
        <f aca="false">EXP((((AE21-AE43)/AE44+2)/4-1.9)^3)</f>
        <v>0.0705763501726187</v>
      </c>
      <c r="AG21" s="50" t="n">
        <f aca="false">V21/U21</f>
        <v>0.619237573959538</v>
      </c>
      <c r="AH21" s="50" t="n">
        <f aca="false">EXP((((AG21-AG43)/AG44+2)/4-1.9)^3)</f>
        <v>0.0304714881789447</v>
      </c>
      <c r="AI21" s="50" t="n">
        <f aca="false">W21/U21</f>
        <v>0.187070705793766</v>
      </c>
      <c r="AJ21" s="50" t="n">
        <f aca="false">EXP((((AI21-AI43)/AI44+2)/4-1.9)^3)</f>
        <v>0.104625758406958</v>
      </c>
      <c r="AK21" s="50" t="n">
        <f aca="false">Z21/U21</f>
        <v>0.520359438487479</v>
      </c>
      <c r="AL21" s="50" t="n">
        <f aca="false">EXP((((AK21-AK43)/AK44+2)/4-1.9)^3)</f>
        <v>0.0715469174992926</v>
      </c>
      <c r="AM21" s="50" t="n">
        <f aca="false">0.01*AD21+0.15*AF21+0.24*AH21+0.25*AJ21+0.35*AL21</f>
        <v>0.0711431258947373</v>
      </c>
      <c r="AO21" s="44" t="n">
        <f aca="false">0.01*AD21/$AM$43</f>
        <v>0.00066740059220869</v>
      </c>
      <c r="AP21" s="43" t="n">
        <f aca="false">AO21*$J$43</f>
        <v>7808.4988319635</v>
      </c>
      <c r="AQ21" s="44" t="n">
        <f aca="false">0.15*AF21/$AM$43</f>
        <v>0.00345385855844224</v>
      </c>
      <c r="AR21" s="43" t="n">
        <f aca="false">AQ21*$J$43</f>
        <v>40409.6892244445</v>
      </c>
      <c r="AS21" s="44" t="n">
        <f aca="false">0.24*AH21/$AM$43</f>
        <v>0.00238593715833497</v>
      </c>
      <c r="AT21" s="43" t="n">
        <f aca="false">AS21*$J$43</f>
        <v>27915.1498088142</v>
      </c>
      <c r="AU21" s="44" t="n">
        <f aca="false">0.25*AJ21/$AM$43</f>
        <v>0.00853360864330013</v>
      </c>
      <c r="AV21" s="43" t="n">
        <f aca="false">AU21*$J$43</f>
        <v>99842.0946902706</v>
      </c>
      <c r="AW21" s="44" t="n">
        <f aca="false">0.35*AL21/$AM$43</f>
        <v>0.0081698308716487</v>
      </c>
      <c r="AX21" s="43" t="n">
        <f aca="false">AW21*$J$43</f>
        <v>95585.9427806147</v>
      </c>
    </row>
    <row r="22" customFormat="false" ht="13.8" hidden="false" customHeight="false" outlineLevel="0" collapsed="false">
      <c r="A22" s="13" t="s">
        <v>28</v>
      </c>
      <c r="B22" s="41"/>
      <c r="C22" s="41"/>
      <c r="D22" s="41"/>
      <c r="E22" s="41"/>
      <c r="F22" s="41"/>
      <c r="G22" s="41"/>
      <c r="H22" s="41"/>
      <c r="I22" s="15" t="n">
        <f aca="false">AO22+AQ22+AS22+AU22+AW22</f>
        <v>0.0309450064661969</v>
      </c>
      <c r="J22" s="43" t="n">
        <f aca="false">ROUND(AP22+AR22+AT22+AV22+AX22,0)</f>
        <v>362052</v>
      </c>
      <c r="K22" s="15" t="n">
        <f aca="false">I22-DatosMinisterio!J22</f>
        <v>0</v>
      </c>
      <c r="L22" s="43" t="n">
        <f aca="false">J22-DatosMinisterio!K22</f>
        <v>0</v>
      </c>
      <c r="M22" s="44" t="n">
        <f aca="false">P58/P$77</f>
        <v>0.0431182844276637</v>
      </c>
      <c r="N22" s="43" t="n">
        <f aca="false">ROUND((N$43-N$42-N$41)*M22,0)</f>
        <v>9358590</v>
      </c>
      <c r="O22" s="43" t="n">
        <f aca="false">N22-DatosMinisterio!L22</f>
        <v>-819</v>
      </c>
      <c r="P22" s="14" t="n">
        <f aca="false">N22+J22</f>
        <v>9720642</v>
      </c>
      <c r="Q22" s="43" t="n">
        <f aca="false">P22-DatosMinisterio!M22</f>
        <v>-819</v>
      </c>
      <c r="S22" s="14" t="n">
        <f aca="false">B22+DatosMinisterio!B22</f>
        <v>13218</v>
      </c>
      <c r="T22" s="14" t="n">
        <f aca="false">C22+DatosMinisterio!C22</f>
        <v>60</v>
      </c>
      <c r="U22" s="14" t="n">
        <f aca="false">D22+DatosMinisterio!D22</f>
        <v>911.623530178029</v>
      </c>
      <c r="V22" s="14" t="n">
        <f aca="false">E22+DatosMinisterio!E22</f>
        <v>628.018791299886</v>
      </c>
      <c r="W22" s="14" t="n">
        <f aca="false">F22+DatosMinisterio!F22</f>
        <v>184</v>
      </c>
      <c r="X22" s="14" t="n">
        <f aca="false">G22+DatosMinisterio!G22</f>
        <v>534</v>
      </c>
      <c r="Y22" s="14" t="n">
        <f aca="false">H22+DatosMinisterio!H22</f>
        <v>66</v>
      </c>
      <c r="Z22" s="14" t="n">
        <f aca="false">X22+0.33*Y22</f>
        <v>555.78</v>
      </c>
      <c r="AC22" s="49" t="n">
        <f aca="false">IF(T22&gt;0,S22/T22,0)</f>
        <v>220.3</v>
      </c>
      <c r="AD22" s="50" t="n">
        <f aca="false">EXP((((AC22-AC43)/AC44+2)/4-1.9)^3)</f>
        <v>0.103451204678407</v>
      </c>
      <c r="AE22" s="51" t="n">
        <f aca="false">S22/U22</f>
        <v>14.4994063475069</v>
      </c>
      <c r="AF22" s="50" t="n">
        <f aca="false">EXP((((AE22-AE43)/AE44+2)/4-1.9)^3)</f>
        <v>0.0419164112057894</v>
      </c>
      <c r="AG22" s="50" t="n">
        <f aca="false">V22/U22</f>
        <v>0.688901471397125</v>
      </c>
      <c r="AH22" s="50" t="n">
        <f aca="false">EXP((((AG22-AG43)/AG44+2)/4-1.9)^3)</f>
        <v>0.0777158305361175</v>
      </c>
      <c r="AI22" s="50" t="n">
        <f aca="false">W22/U22</f>
        <v>0.201837703732885</v>
      </c>
      <c r="AJ22" s="50" t="n">
        <f aca="false">EXP((((AI22-AI43)/AI44+2)/4-1.9)^3)</f>
        <v>0.123545976155801</v>
      </c>
      <c r="AK22" s="50" t="n">
        <f aca="false">Z22/U22</f>
        <v>0.609659559677516</v>
      </c>
      <c r="AL22" s="50" t="n">
        <f aca="false">EXP((((AK22-AK43)/AK44+2)/4-1.9)^3)</f>
        <v>0.108541562599239</v>
      </c>
      <c r="AM22" s="50" t="n">
        <f aca="false">0.01*AD22+0.15*AF22+0.24*AH22+0.25*AJ22+0.35*AL22</f>
        <v>0.0948498140050045</v>
      </c>
      <c r="AO22" s="44" t="n">
        <f aca="false">0.01*AD22/$AM$43</f>
        <v>0.000337512332658898</v>
      </c>
      <c r="AP22" s="43" t="n">
        <f aca="false">AO22*$J$43</f>
        <v>3948.8497404812</v>
      </c>
      <c r="AQ22" s="44" t="n">
        <f aca="false">0.15*AF22/$AM$43</f>
        <v>0.0020513012535815</v>
      </c>
      <c r="AR22" s="43" t="n">
        <f aca="false">AQ22*$J$43</f>
        <v>23999.9538951381</v>
      </c>
      <c r="AS22" s="44" t="n">
        <f aca="false">0.24*AH22/$AM$43</f>
        <v>0.00608519960620472</v>
      </c>
      <c r="AT22" s="43" t="n">
        <f aca="false">AS22*$J$43</f>
        <v>71196.0321462472</v>
      </c>
      <c r="AU22" s="44" t="n">
        <f aca="false">0.25*AJ22/$AM$43</f>
        <v>0.0100768016024052</v>
      </c>
      <c r="AV22" s="43" t="n">
        <f aca="false">AU22*$J$43</f>
        <v>117897.248610329</v>
      </c>
      <c r="AW22" s="44" t="n">
        <f aca="false">0.35*AL22/$AM$43</f>
        <v>0.0123941916713466</v>
      </c>
      <c r="AX22" s="43" t="n">
        <f aca="false">AW22*$J$43</f>
        <v>145010.406521454</v>
      </c>
    </row>
    <row r="23" customFormat="false" ht="13.8" hidden="false" customHeight="false" outlineLevel="0" collapsed="false">
      <c r="A23" s="13" t="s">
        <v>29</v>
      </c>
      <c r="B23" s="41"/>
      <c r="C23" s="41"/>
      <c r="D23" s="41"/>
      <c r="E23" s="41"/>
      <c r="F23" s="41"/>
      <c r="G23" s="41"/>
      <c r="H23" s="41"/>
      <c r="I23" s="15" t="n">
        <f aca="false">AO23+AQ23+AS23+AU23+AW23</f>
        <v>0.0202870625452547</v>
      </c>
      <c r="J23" s="43" t="n">
        <f aca="false">ROUND(AP23+AR23+AT23+AV23+AX23,0)</f>
        <v>237356</v>
      </c>
      <c r="K23" s="15" t="n">
        <f aca="false">I23-DatosMinisterio!J23</f>
        <v>0</v>
      </c>
      <c r="L23" s="43" t="n">
        <f aca="false">J23-DatosMinisterio!K23</f>
        <v>0</v>
      </c>
      <c r="M23" s="44" t="n">
        <f aca="false">P59/P$77</f>
        <v>0.0424661464604056</v>
      </c>
      <c r="N23" s="43" t="n">
        <f aca="false">ROUND((N$43-N$42-N$41)*M23,0)</f>
        <v>9217047</v>
      </c>
      <c r="O23" s="43" t="n">
        <f aca="false">N23-DatosMinisterio!L23</f>
        <v>1193</v>
      </c>
      <c r="P23" s="14" t="n">
        <f aca="false">N23+J23</f>
        <v>9454403</v>
      </c>
      <c r="Q23" s="43" t="n">
        <f aca="false">P23-DatosMinisterio!M23</f>
        <v>1193</v>
      </c>
      <c r="S23" s="14" t="n">
        <f aca="false">B23+DatosMinisterio!B23</f>
        <v>10407</v>
      </c>
      <c r="T23" s="14" t="n">
        <f aca="false">C23+DatosMinisterio!C23</f>
        <v>52</v>
      </c>
      <c r="U23" s="14" t="n">
        <f aca="false">D23+DatosMinisterio!D23</f>
        <v>590.900453486354</v>
      </c>
      <c r="V23" s="14" t="n">
        <f aca="false">E23+DatosMinisterio!E23</f>
        <v>362.663479007765</v>
      </c>
      <c r="W23" s="14" t="n">
        <f aca="false">F23+DatosMinisterio!F23</f>
        <v>63</v>
      </c>
      <c r="X23" s="14" t="n">
        <f aca="false">G23+DatosMinisterio!G23</f>
        <v>328</v>
      </c>
      <c r="Y23" s="14" t="n">
        <f aca="false">H23+DatosMinisterio!H23</f>
        <v>34</v>
      </c>
      <c r="Z23" s="14" t="n">
        <f aca="false">X23+0.33*Y23</f>
        <v>339.22</v>
      </c>
      <c r="AC23" s="49" t="n">
        <f aca="false">IF(T23&gt;0,S23/T23,0)</f>
        <v>200.134615384615</v>
      </c>
      <c r="AD23" s="50" t="n">
        <f aca="false">EXP((((AC23-AC43)/AC44+2)/4-1.9)^3)</f>
        <v>0.0767742003080477</v>
      </c>
      <c r="AE23" s="51" t="n">
        <f aca="false">S23/U23</f>
        <v>17.6121035930807</v>
      </c>
      <c r="AF23" s="50" t="n">
        <f aca="false">EXP((((AE23-AE43)/AE44+2)/4-1.9)^3)</f>
        <v>0.0884949474146897</v>
      </c>
      <c r="AG23" s="50" t="n">
        <f aca="false">V23/U23</f>
        <v>0.613747166494839</v>
      </c>
      <c r="AH23" s="50" t="n">
        <f aca="false">EXP((((AG23-AG43)/AG44+2)/4-1.9)^3)</f>
        <v>0.028066174374985</v>
      </c>
      <c r="AI23" s="50" t="n">
        <f aca="false">W23/U23</f>
        <v>0.106616943054106</v>
      </c>
      <c r="AJ23" s="50" t="n">
        <f aca="false">EXP((((AI23-AI43)/AI44+2)/4-1.9)^3)</f>
        <v>0.0361751034678844</v>
      </c>
      <c r="AK23" s="50" t="n">
        <f aca="false">Z23/U23</f>
        <v>0.574073006711331</v>
      </c>
      <c r="AL23" s="50" t="n">
        <f aca="false">EXP((((AK23-AK43)/AK44+2)/4-1.9)^3)</f>
        <v>0.0924583247277304</v>
      </c>
      <c r="AM23" s="50" t="n">
        <f aca="false">0.01*AD23+0.15*AF23+0.24*AH23+0.25*AJ23+0.35*AL23</f>
        <v>0.0621820554869571</v>
      </c>
      <c r="AO23" s="44" t="n">
        <f aca="false">0.01*AD23/$AM$43</f>
        <v>0.000250477889692465</v>
      </c>
      <c r="AP23" s="43" t="n">
        <f aca="false">AO23*$J$43</f>
        <v>2930.5582463204</v>
      </c>
      <c r="AQ23" s="44" t="n">
        <f aca="false">0.15*AF23/$AM$43</f>
        <v>0.00433075712699158</v>
      </c>
      <c r="AR23" s="43" t="n">
        <f aca="false">AQ23*$J$43</f>
        <v>50669.2867258607</v>
      </c>
      <c r="AS23" s="44" t="n">
        <f aca="false">0.24*AH23/$AM$43</f>
        <v>0.00219759953765095</v>
      </c>
      <c r="AT23" s="43" t="n">
        <f aca="false">AS23*$J$43</f>
        <v>25711.6245073772</v>
      </c>
      <c r="AU23" s="44" t="n">
        <f aca="false">0.25*AJ23/$AM$43</f>
        <v>0.00295055615678371</v>
      </c>
      <c r="AV23" s="43" t="n">
        <f aca="false">AU23*$J$43</f>
        <v>34521.1175609567</v>
      </c>
      <c r="AW23" s="44" t="n">
        <f aca="false">0.35*AL23/$AM$43</f>
        <v>0.010557671834136</v>
      </c>
      <c r="AX23" s="43" t="n">
        <f aca="false">AW23*$J$43</f>
        <v>123523.366846709</v>
      </c>
    </row>
    <row r="24" customFormat="false" ht="13.8" hidden="false" customHeight="false" outlineLevel="0" collapsed="false">
      <c r="A24" s="13" t="s">
        <v>30</v>
      </c>
      <c r="B24" s="41"/>
      <c r="C24" s="41"/>
      <c r="D24" s="41"/>
      <c r="E24" s="41"/>
      <c r="F24" s="41"/>
      <c r="G24" s="41"/>
      <c r="H24" s="41"/>
      <c r="I24" s="15" t="n">
        <f aca="false">AO24+AQ24+AS24+AU24+AW24</f>
        <v>0.0187009610205234</v>
      </c>
      <c r="J24" s="43" t="n">
        <f aca="false">ROUND(AP24+AR24+AT24+AV24+AX24,0)</f>
        <v>218799</v>
      </c>
      <c r="K24" s="15" t="n">
        <f aca="false">I24-DatosMinisterio!J24</f>
        <v>-1.14491749414469E-016</v>
      </c>
      <c r="L24" s="43" t="n">
        <f aca="false">J24-DatosMinisterio!K24</f>
        <v>0</v>
      </c>
      <c r="M24" s="44" t="n">
        <f aca="false">P60/P$77</f>
        <v>0.0188684135152076</v>
      </c>
      <c r="N24" s="43" t="n">
        <f aca="false">ROUND((N$43-N$42-N$41)*M24,0)</f>
        <v>4095287</v>
      </c>
      <c r="O24" s="43" t="n">
        <f aca="false">N24-DatosMinisterio!L24</f>
        <v>310</v>
      </c>
      <c r="P24" s="14" t="n">
        <f aca="false">N24+J24</f>
        <v>4314086</v>
      </c>
      <c r="Q24" s="43" t="n">
        <f aca="false">P24-DatosMinisterio!M24</f>
        <v>310</v>
      </c>
      <c r="S24" s="14" t="n">
        <f aca="false">B24+DatosMinisterio!B24</f>
        <v>14737</v>
      </c>
      <c r="T24" s="14" t="n">
        <f aca="false">C24+DatosMinisterio!C24</f>
        <v>60</v>
      </c>
      <c r="U24" s="14" t="n">
        <f aca="false">D24+DatosMinisterio!D24</f>
        <v>873.127188768983</v>
      </c>
      <c r="V24" s="14" t="n">
        <f aca="false">E24+DatosMinisterio!E24</f>
        <v>557.723307022633</v>
      </c>
      <c r="W24" s="14" t="n">
        <f aca="false">F24+DatosMinisterio!F24</f>
        <v>120</v>
      </c>
      <c r="X24" s="14" t="n">
        <f aca="false">G24+DatosMinisterio!G24</f>
        <v>409</v>
      </c>
      <c r="Y24" s="14" t="n">
        <f aca="false">H24+DatosMinisterio!H24</f>
        <v>42</v>
      </c>
      <c r="Z24" s="14" t="n">
        <f aca="false">X24+0.33*Y24</f>
        <v>422.86</v>
      </c>
      <c r="AC24" s="49" t="n">
        <f aca="false">IF(T24&gt;0,S24/T24,0)</f>
        <v>245.616666666667</v>
      </c>
      <c r="AD24" s="50" t="n">
        <f aca="false">EXP((((AC24-AC43)/AC44+2)/4-1.9)^3)</f>
        <v>0.145415634724799</v>
      </c>
      <c r="AE24" s="51" t="n">
        <f aca="false">S24/U24</f>
        <v>16.8784115184611</v>
      </c>
      <c r="AF24" s="50" t="n">
        <f aca="false">EXP((((AE24-AE43)/AE44+2)/4-1.9)^3)</f>
        <v>0.0750947696745891</v>
      </c>
      <c r="AG24" s="50" t="n">
        <f aca="false">V24/U24</f>
        <v>0.638765250007807</v>
      </c>
      <c r="AH24" s="50" t="n">
        <f aca="false">EXP((((AG24-AG43)/AG44+2)/4-1.9)^3)</f>
        <v>0.0404073658278324</v>
      </c>
      <c r="AI24" s="50" t="n">
        <f aca="false">W24/U24</f>
        <v>0.13743702125367</v>
      </c>
      <c r="AJ24" s="50" t="n">
        <f aca="false">EXP((((AI24-AI43)/AI44+2)/4-1.9)^3)</f>
        <v>0.0561225767960591</v>
      </c>
      <c r="AK24" s="50" t="n">
        <f aca="false">Z24/U24</f>
        <v>0.484305156727725</v>
      </c>
      <c r="AL24" s="50" t="n">
        <f aca="false">EXP((((AK24-AK43)/AK44+2)/4-1.9)^3)</f>
        <v>0.0596391366520963</v>
      </c>
      <c r="AM24" s="50" t="n">
        <f aca="false">0.01*AD24+0.15*AF24+0.24*AH24+0.25*AJ24+0.35*AL24</f>
        <v>0.0573204816243646</v>
      </c>
      <c r="AO24" s="44" t="n">
        <f aca="false">0.01*AD24/$AM$43</f>
        <v>0.000474422412320978</v>
      </c>
      <c r="AP24" s="43" t="n">
        <f aca="false">AO24*$J$43</f>
        <v>5550.67960039702</v>
      </c>
      <c r="AQ24" s="44" t="n">
        <f aca="false">0.15*AF24/$AM$43</f>
        <v>0.00367498053243697</v>
      </c>
      <c r="AR24" s="43" t="n">
        <f aca="false">AQ24*$J$43</f>
        <v>42996.7871320822</v>
      </c>
      <c r="AS24" s="44" t="n">
        <f aca="false">0.24*AH24/$AM$43</f>
        <v>0.00316392278030179</v>
      </c>
      <c r="AT24" s="43" t="n">
        <f aca="false">AS24*$J$43</f>
        <v>37017.4788917239</v>
      </c>
      <c r="AU24" s="44" t="n">
        <f aca="false">0.25*AJ24/$AM$43</f>
        <v>0.00457753533855651</v>
      </c>
      <c r="AV24" s="43" t="n">
        <f aca="false">AU24*$J$43</f>
        <v>53556.5592264465</v>
      </c>
      <c r="AW24" s="44" t="n">
        <f aca="false">0.35*AL24/$AM$43</f>
        <v>0.00681009995690714</v>
      </c>
      <c r="AX24" s="43" t="n">
        <f aca="false">AW24*$J$43</f>
        <v>79677.2705626193</v>
      </c>
    </row>
    <row r="25" customFormat="false" ht="13.8" hidden="false" customHeight="false" outlineLevel="0" collapsed="false">
      <c r="A25" s="13" t="s">
        <v>31</v>
      </c>
      <c r="B25" s="41"/>
      <c r="C25" s="41"/>
      <c r="D25" s="41"/>
      <c r="E25" s="41"/>
      <c r="F25" s="41"/>
      <c r="G25" s="41"/>
      <c r="H25" s="41"/>
      <c r="I25" s="15" t="n">
        <f aca="false">AO25+AQ25+AS25+AU25+AW25</f>
        <v>0.0173311294064696</v>
      </c>
      <c r="J25" s="43" t="n">
        <f aca="false">ROUND(AP25+AR25+AT25+AV25+AX25,0)</f>
        <v>202772</v>
      </c>
      <c r="K25" s="15" t="n">
        <f aca="false">I25-DatosMinisterio!J25</f>
        <v>0</v>
      </c>
      <c r="L25" s="43" t="n">
        <f aca="false">J25-DatosMinisterio!K25</f>
        <v>0</v>
      </c>
      <c r="M25" s="44" t="n">
        <f aca="false">P61/P$77</f>
        <v>0.0183066974542742</v>
      </c>
      <c r="N25" s="43" t="n">
        <f aca="false">ROUND((N$43-N$42-N$41)*M25,0)</f>
        <v>3973369</v>
      </c>
      <c r="O25" s="43" t="n">
        <f aca="false">N25-DatosMinisterio!L25</f>
        <v>-171</v>
      </c>
      <c r="P25" s="14" t="n">
        <f aca="false">N25+J25</f>
        <v>4176141</v>
      </c>
      <c r="Q25" s="43" t="n">
        <f aca="false">P25-DatosMinisterio!M25</f>
        <v>-171</v>
      </c>
      <c r="S25" s="14" t="n">
        <f aca="false">B25+DatosMinisterio!B25</f>
        <v>6369</v>
      </c>
      <c r="T25" s="14" t="n">
        <f aca="false">C25+DatosMinisterio!C25</f>
        <v>56</v>
      </c>
      <c r="U25" s="14" t="n">
        <f aca="false">D25+DatosMinisterio!D25</f>
        <v>399.74839743611</v>
      </c>
      <c r="V25" s="14" t="n">
        <f aca="false">E25+DatosMinisterio!E25</f>
        <v>256.785057515162</v>
      </c>
      <c r="W25" s="14" t="n">
        <f aca="false">F25+DatosMinisterio!F25</f>
        <v>39</v>
      </c>
      <c r="X25" s="14" t="n">
        <f aca="false">G25+DatosMinisterio!G25</f>
        <v>207</v>
      </c>
      <c r="Y25" s="14" t="n">
        <f aca="false">H25+DatosMinisterio!H25</f>
        <v>11</v>
      </c>
      <c r="Z25" s="14" t="n">
        <f aca="false">X25+0.33*Y25</f>
        <v>210.63</v>
      </c>
      <c r="AC25" s="49" t="n">
        <f aca="false">IF(T25&gt;0,S25/T25,0)</f>
        <v>113.732142857143</v>
      </c>
      <c r="AD25" s="50" t="n">
        <f aca="false">EXP((((AC25-AC43)/AC44+2)/4-1.9)^3)</f>
        <v>0.0159086073199684</v>
      </c>
      <c r="AE25" s="51" t="n">
        <f aca="false">S25/U25</f>
        <v>15.9325216582461</v>
      </c>
      <c r="AF25" s="50" t="n">
        <f aca="false">EXP((((AE25-AE43)/AE44+2)/4-1.9)^3)</f>
        <v>0.0601203092117074</v>
      </c>
      <c r="AG25" s="50" t="n">
        <f aca="false">V25/U25</f>
        <v>0.642366696557434</v>
      </c>
      <c r="AH25" s="50" t="n">
        <f aca="false">EXP((((AG25-AG43)/AG44+2)/4-1.9)^3)</f>
        <v>0.0424930469765028</v>
      </c>
      <c r="AI25" s="50" t="n">
        <f aca="false">W25/U25</f>
        <v>0.0975613667250116</v>
      </c>
      <c r="AJ25" s="50" t="n">
        <f aca="false">EXP((((AI25-AI43)/AI44+2)/4-1.9)^3)</f>
        <v>0.0315426763552328</v>
      </c>
      <c r="AK25" s="50" t="n">
        <f aca="false">Z25/U25</f>
        <v>0.526906427520236</v>
      </c>
      <c r="AL25" s="50" t="n">
        <f aca="false">EXP((((AK25-AK43)/AK44+2)/4-1.9)^3)</f>
        <v>0.0738876164759996</v>
      </c>
      <c r="AM25" s="50" t="n">
        <f aca="false">0.01*AD25+0.15*AF25+0.24*AH25+0.25*AJ25+0.35*AL25</f>
        <v>0.0531217985847245</v>
      </c>
      <c r="AO25" s="44" t="n">
        <f aca="false">0.01*AD25/$AM$43</f>
        <v>5.19022584860984E-005</v>
      </c>
      <c r="AP25" s="43" t="n">
        <f aca="false">AO25*$J$43</f>
        <v>607.249573189231</v>
      </c>
      <c r="AQ25" s="44" t="n">
        <f aca="false">0.15*AF25/$AM$43</f>
        <v>0.00294216184315535</v>
      </c>
      <c r="AR25" s="43" t="n">
        <f aca="false">AQ25*$J$43</f>
        <v>34422.9051995543</v>
      </c>
      <c r="AS25" s="44" t="n">
        <f aca="false">0.24*AH25/$AM$43</f>
        <v>0.00332723295812534</v>
      </c>
      <c r="AT25" s="43" t="n">
        <f aca="false">AS25*$J$43</f>
        <v>38928.186415316</v>
      </c>
      <c r="AU25" s="44" t="n">
        <f aca="false">0.25*AJ25/$AM$43</f>
        <v>0.00257272071119278</v>
      </c>
      <c r="AV25" s="43" t="n">
        <f aca="false">AU25*$J$43</f>
        <v>30100.4927218217</v>
      </c>
      <c r="AW25" s="44" t="n">
        <f aca="false">0.35*AL25/$AM$43</f>
        <v>0.00843711163551006</v>
      </c>
      <c r="AX25" s="43" t="n">
        <f aca="false">AW25*$J$43</f>
        <v>98713.0924367318</v>
      </c>
    </row>
    <row r="26" customFormat="false" ht="13.8" hidden="false" customHeight="false" outlineLevel="0" collapsed="false">
      <c r="A26" s="13" t="s">
        <v>32</v>
      </c>
      <c r="B26" s="41"/>
      <c r="C26" s="41"/>
      <c r="D26" s="41"/>
      <c r="E26" s="41"/>
      <c r="F26" s="41"/>
      <c r="G26" s="41"/>
      <c r="H26" s="41"/>
      <c r="I26" s="15" t="n">
        <f aca="false">AO26+AQ26+AS26+AU26+AW26</f>
        <v>0.0148614762290975</v>
      </c>
      <c r="J26" s="43" t="n">
        <f aca="false">ROUND(AP26+AR26+AT26+AV26+AX26,0)</f>
        <v>173877</v>
      </c>
      <c r="K26" s="15" t="n">
        <f aca="false">I26-DatosMinisterio!J26</f>
        <v>0</v>
      </c>
      <c r="L26" s="43" t="n">
        <f aca="false">J26-DatosMinisterio!K26</f>
        <v>0</v>
      </c>
      <c r="M26" s="44" t="n">
        <f aca="false">P62/P$77</f>
        <v>0.0200317013320649</v>
      </c>
      <c r="N26" s="43" t="n">
        <f aca="false">ROUND((N$43-N$42-N$41)*M26,0)</f>
        <v>4347772</v>
      </c>
      <c r="O26" s="43" t="n">
        <f aca="false">N26-DatosMinisterio!L26</f>
        <v>424</v>
      </c>
      <c r="P26" s="14" t="n">
        <f aca="false">N26+J26</f>
        <v>4521649</v>
      </c>
      <c r="Q26" s="43" t="n">
        <f aca="false">P26-DatosMinisterio!M26</f>
        <v>424</v>
      </c>
      <c r="S26" s="14" t="n">
        <f aca="false">B26+DatosMinisterio!B26</f>
        <v>7084</v>
      </c>
      <c r="T26" s="14" t="n">
        <f aca="false">C26+DatosMinisterio!C26</f>
        <v>41</v>
      </c>
      <c r="U26" s="14" t="n">
        <f aca="false">D26+DatosMinisterio!D26</f>
        <v>370.415040543213</v>
      </c>
      <c r="V26" s="14" t="n">
        <f aca="false">E26+DatosMinisterio!E26</f>
        <v>209.558441558442</v>
      </c>
      <c r="W26" s="14" t="n">
        <f aca="false">F26+DatosMinisterio!F26</f>
        <v>28</v>
      </c>
      <c r="X26" s="14" t="n">
        <f aca="false">G26+DatosMinisterio!G26</f>
        <v>165</v>
      </c>
      <c r="Y26" s="14" t="n">
        <f aca="false">H26+DatosMinisterio!H26</f>
        <v>14</v>
      </c>
      <c r="Z26" s="14" t="n">
        <f aca="false">X26+0.33*Y26</f>
        <v>169.62</v>
      </c>
      <c r="AC26" s="49" t="n">
        <f aca="false">IF(T26&gt;0,S26/T26,0)</f>
        <v>172.780487804878</v>
      </c>
      <c r="AD26" s="50" t="n">
        <f aca="false">EXP((((AC26-AC43)/AC44+2)/4-1.9)^3)</f>
        <v>0.049209458282852</v>
      </c>
      <c r="AE26" s="51" t="n">
        <f aca="false">S26/U26</f>
        <v>19.12449340505</v>
      </c>
      <c r="AF26" s="50" t="n">
        <f aca="false">EXP((((AE26-AE43)/AE44+2)/4-1.9)^3)</f>
        <v>0.121413330817281</v>
      </c>
      <c r="AG26" s="50" t="n">
        <f aca="false">V26/U26</f>
        <v>0.565739558661346</v>
      </c>
      <c r="AH26" s="50" t="n">
        <f aca="false">EXP((((AG26-AG43)/AG44+2)/4-1.9)^3)</f>
        <v>0.0129347836568332</v>
      </c>
      <c r="AI26" s="50" t="n">
        <f aca="false">W26/U26</f>
        <v>0.075590883023913</v>
      </c>
      <c r="AJ26" s="50" t="n">
        <f aca="false">EXP((((AI26-AI43)/AI44+2)/4-1.9)^3)</f>
        <v>0.0222718046533006</v>
      </c>
      <c r="AK26" s="50" t="n">
        <f aca="false">Z26/U26</f>
        <v>0.45791877066129</v>
      </c>
      <c r="AL26" s="50" t="n">
        <f aca="false">EXP((((AK26-AK43)/AK44+2)/4-1.9)^3)</f>
        <v>0.0519304264638008</v>
      </c>
      <c r="AM26" s="50" t="n">
        <f aca="false">0.01*AD26+0.15*AF26+0.24*AH26+0.25*AJ26+0.35*AL26</f>
        <v>0.0455520427087161</v>
      </c>
      <c r="AO26" s="44" t="n">
        <f aca="false">0.01*AD26/$AM$43</f>
        <v>0.000160547178793683</v>
      </c>
      <c r="AP26" s="43" t="n">
        <f aca="false">AO26*$J$43</f>
        <v>1878.38079965849</v>
      </c>
      <c r="AQ26" s="44" t="n">
        <f aca="false">0.15*AF26/$AM$43</f>
        <v>0.00594171377134966</v>
      </c>
      <c r="AR26" s="43" t="n">
        <f aca="false">AQ26*$J$43</f>
        <v>69517.2668185733</v>
      </c>
      <c r="AS26" s="44" t="n">
        <f aca="false">0.24*AH26/$AM$43</f>
        <v>0.00101280189469666</v>
      </c>
      <c r="AT26" s="43" t="n">
        <f aca="false">AS26*$J$43</f>
        <v>11849.6484781009</v>
      </c>
      <c r="AU26" s="44" t="n">
        <f aca="false">0.25*AJ26/$AM$43</f>
        <v>0.00181655901553454</v>
      </c>
      <c r="AV26" s="43" t="n">
        <f aca="false">AU26*$J$43</f>
        <v>21253.5006959641</v>
      </c>
      <c r="AW26" s="44" t="n">
        <f aca="false">0.35*AL26/$AM$43</f>
        <v>0.00592985436872297</v>
      </c>
      <c r="AX26" s="43" t="n">
        <f aca="false">AW26*$J$43</f>
        <v>69378.5133732821</v>
      </c>
    </row>
    <row r="27" customFormat="false" ht="13.8" hidden="false" customHeight="false" outlineLevel="0" collapsed="false">
      <c r="A27" s="13" t="s">
        <v>33</v>
      </c>
      <c r="B27" s="41"/>
      <c r="C27" s="41"/>
      <c r="D27" s="41"/>
      <c r="E27" s="41"/>
      <c r="F27" s="41"/>
      <c r="G27" s="41"/>
      <c r="H27" s="41"/>
      <c r="I27" s="15" t="n">
        <f aca="false">AO27+AQ27+AS27+AU27+AW27</f>
        <v>0.0474535778076462</v>
      </c>
      <c r="J27" s="43" t="n">
        <f aca="false">ROUND(AP27+AR27+AT27+AV27+AX27,0)</f>
        <v>555201</v>
      </c>
      <c r="K27" s="15" t="n">
        <f aca="false">I27-DatosMinisterio!J27</f>
        <v>3.95516952522712E-016</v>
      </c>
      <c r="L27" s="43" t="n">
        <f aca="false">J27-DatosMinisterio!K27</f>
        <v>0</v>
      </c>
      <c r="M27" s="44" t="n">
        <f aca="false">P63/P$77</f>
        <v>0.0290153860496715</v>
      </c>
      <c r="N27" s="43" t="n">
        <f aca="false">ROUND((N$43-N$42-N$41)*M27,0)</f>
        <v>6297632</v>
      </c>
      <c r="O27" s="43" t="n">
        <f aca="false">N27-DatosMinisterio!L27</f>
        <v>-1072</v>
      </c>
      <c r="P27" s="14" t="n">
        <f aca="false">N27+J27</f>
        <v>6852833</v>
      </c>
      <c r="Q27" s="43" t="n">
        <f aca="false">P27-DatosMinisterio!M27</f>
        <v>-1072</v>
      </c>
      <c r="S27" s="14" t="n">
        <f aca="false">B27+DatosMinisterio!B27</f>
        <v>11028</v>
      </c>
      <c r="T27" s="14" t="n">
        <f aca="false">C27+DatosMinisterio!C27</f>
        <v>62</v>
      </c>
      <c r="U27" s="14" t="n">
        <f aca="false">D27+DatosMinisterio!D27</f>
        <v>498.667793161615</v>
      </c>
      <c r="V27" s="14" t="n">
        <f aca="false">E27+DatosMinisterio!E27</f>
        <v>426.726378193605</v>
      </c>
      <c r="W27" s="14" t="n">
        <f aca="false">F27+DatosMinisterio!F27</f>
        <v>66</v>
      </c>
      <c r="X27" s="14" t="n">
        <f aca="false">G27+DatosMinisterio!G27</f>
        <v>198</v>
      </c>
      <c r="Y27" s="14" t="n">
        <f aca="false">H27+DatosMinisterio!H27</f>
        <v>26</v>
      </c>
      <c r="Z27" s="14" t="n">
        <f aca="false">X27+0.33*Y27</f>
        <v>206.58</v>
      </c>
      <c r="AC27" s="49" t="n">
        <f aca="false">IF(T27&gt;0,S27/T27,0)</f>
        <v>177.870967741935</v>
      </c>
      <c r="AD27" s="50" t="n">
        <f aca="false">EXP((((AC27-AC43)/AC44+2)/4-1.9)^3)</f>
        <v>0.0536491020108029</v>
      </c>
      <c r="AE27" s="51" t="n">
        <f aca="false">S27/U27</f>
        <v>22.1149233041122</v>
      </c>
      <c r="AF27" s="50" t="n">
        <f aca="false">EXP((((AE27-AE43)/AE44+2)/4-1.9)^3)</f>
        <v>0.208755935181747</v>
      </c>
      <c r="AG27" s="50" t="n">
        <f aca="false">V27/U27</f>
        <v>0.855732782516608</v>
      </c>
      <c r="AH27" s="50" t="n">
        <f aca="false">EXP((((AG27-AG43)/AG44+2)/4-1.9)^3)</f>
        <v>0.359161313261544</v>
      </c>
      <c r="AI27" s="50" t="n">
        <f aca="false">W27/U27</f>
        <v>0.132352642190008</v>
      </c>
      <c r="AJ27" s="50" t="n">
        <f aca="false">EXP((((AI27-AI43)/AI44+2)/4-1.9)^3)</f>
        <v>0.0523490890609412</v>
      </c>
      <c r="AK27" s="50" t="n">
        <f aca="false">Z27/U27</f>
        <v>0.414263770054724</v>
      </c>
      <c r="AL27" s="50" t="n">
        <f aca="false">EXP((((AK27-AK43)/AK44+2)/4-1.9)^3)</f>
        <v>0.0408986109079041</v>
      </c>
      <c r="AM27" s="50" t="n">
        <f aca="false">0.01*AD27+0.15*AF27+0.24*AH27+0.25*AJ27+0.35*AL27</f>
        <v>0.145450382563142</v>
      </c>
      <c r="AO27" s="44" t="n">
        <f aca="false">0.01*AD27/$AM$43</f>
        <v>0.000175031635649002</v>
      </c>
      <c r="AP27" s="43" t="n">
        <f aca="false">AO27*$J$43</f>
        <v>2047.84703291741</v>
      </c>
      <c r="AQ27" s="44" t="n">
        <f aca="false">0.15*AF27/$AM$43</f>
        <v>0.0102160776462597</v>
      </c>
      <c r="AR27" s="43" t="n">
        <f aca="false">AQ27*$J$43</f>
        <v>119526.75993899</v>
      </c>
      <c r="AS27" s="44" t="n">
        <f aca="false">0.24*AH27/$AM$43</f>
        <v>0.0281225622494943</v>
      </c>
      <c r="AT27" s="43" t="n">
        <f aca="false">AS27*$J$43</f>
        <v>329030.266140867</v>
      </c>
      <c r="AU27" s="44" t="n">
        <f aca="false">0.25*AJ27/$AM$43</f>
        <v>0.00426975771245284</v>
      </c>
      <c r="AV27" s="43" t="n">
        <f aca="false">AU27*$J$43</f>
        <v>49955.6016276802</v>
      </c>
      <c r="AW27" s="44" t="n">
        <f aca="false">0.35*AL27/$AM$43</f>
        <v>0.00467014856379028</v>
      </c>
      <c r="AX27" s="43" t="n">
        <f aca="false">AW27*$J$43</f>
        <v>54640.1217367359</v>
      </c>
    </row>
    <row r="28" customFormat="false" ht="13.8" hidden="false" customHeight="false" outlineLevel="0" collapsed="false">
      <c r="A28" s="13" t="s">
        <v>34</v>
      </c>
      <c r="B28" s="41"/>
      <c r="C28" s="41"/>
      <c r="D28" s="41"/>
      <c r="E28" s="41"/>
      <c r="F28" s="41"/>
      <c r="G28" s="41"/>
      <c r="H28" s="41"/>
      <c r="I28" s="15" t="n">
        <f aca="false">AO28+AQ28+AS28+AU28+AW28</f>
        <v>0.115224781259667</v>
      </c>
      <c r="J28" s="43" t="n">
        <f aca="false">ROUND(AP28+AR28+AT28+AV28+AX28,0)</f>
        <v>1348115</v>
      </c>
      <c r="K28" s="15" t="n">
        <f aca="false">I28-DatosMinisterio!J28</f>
        <v>0</v>
      </c>
      <c r="L28" s="43" t="n">
        <f aca="false">J28-DatosMinisterio!K28</f>
        <v>0</v>
      </c>
      <c r="M28" s="44" t="n">
        <f aca="false">P64/P$77</f>
        <v>0.0506783910819526</v>
      </c>
      <c r="N28" s="43" t="n">
        <f aca="false">ROUND((N$43-N$42-N$41)*M28,0)</f>
        <v>10999470</v>
      </c>
      <c r="O28" s="43" t="n">
        <f aca="false">N28-DatosMinisterio!L28</f>
        <v>-601</v>
      </c>
      <c r="P28" s="14" t="n">
        <f aca="false">N28+J28</f>
        <v>12347585</v>
      </c>
      <c r="Q28" s="43" t="n">
        <f aca="false">P28-DatosMinisterio!M28</f>
        <v>-601</v>
      </c>
      <c r="S28" s="14" t="n">
        <f aca="false">B28+DatosMinisterio!B28</f>
        <v>9346</v>
      </c>
      <c r="T28" s="14" t="n">
        <f aca="false">C28+DatosMinisterio!C28</f>
        <v>48</v>
      </c>
      <c r="U28" s="14" t="n">
        <f aca="false">D28+DatosMinisterio!D28</f>
        <v>423.957992007992</v>
      </c>
      <c r="V28" s="14" t="n">
        <f aca="false">E28+DatosMinisterio!E28</f>
        <v>300.007992007992</v>
      </c>
      <c r="W28" s="14" t="n">
        <f aca="false">F28+DatosMinisterio!F28</f>
        <v>160</v>
      </c>
      <c r="X28" s="14" t="n">
        <f aca="false">G28+DatosMinisterio!G28</f>
        <v>450</v>
      </c>
      <c r="Y28" s="14" t="n">
        <f aca="false">H28+DatosMinisterio!H28</f>
        <v>40</v>
      </c>
      <c r="Z28" s="14" t="n">
        <f aca="false">X28+0.33*Y28</f>
        <v>463.2</v>
      </c>
      <c r="AC28" s="49" t="n">
        <f aca="false">IF(T28&gt;0,S28/T28,0)</f>
        <v>194.708333333333</v>
      </c>
      <c r="AD28" s="50" t="n">
        <f aca="false">EXP((((AC28-AC43)/AC44+2)/4-1.9)^3)</f>
        <v>0.0705542539916422</v>
      </c>
      <c r="AE28" s="51" t="n">
        <f aca="false">S28/U28</f>
        <v>22.0446369125737</v>
      </c>
      <c r="AF28" s="50" t="n">
        <f aca="false">EXP((((AE28-AE43)/AE44+2)/4-1.9)^3)</f>
        <v>0.206363277003024</v>
      </c>
      <c r="AG28" s="50" t="n">
        <f aca="false">V28/U28</f>
        <v>0.707636128256633</v>
      </c>
      <c r="AH28" s="50" t="n">
        <f aca="false">EXP((((AG28-AG43)/AG44+2)/4-1.9)^3)</f>
        <v>0.0967895386023498</v>
      </c>
      <c r="AI28" s="50" t="n">
        <f aca="false">W28/U28</f>
        <v>0.377395881233874</v>
      </c>
      <c r="AJ28" s="50" t="n">
        <f aca="false">EXP((((AI28-AI43)/AI44+2)/4-1.9)^3)</f>
        <v>0.498608597231518</v>
      </c>
      <c r="AK28" s="50" t="n">
        <f aca="false">Z28/U28</f>
        <v>1.09256107617207</v>
      </c>
      <c r="AL28" s="50" t="n">
        <f aca="false">EXP((((AK28-AK43)/AK44+2)/4-1.9)^3)</f>
        <v>0.496099506219534</v>
      </c>
      <c r="AM28" s="50" t="n">
        <f aca="false">0.01*AD28+0.15*AF28+0.24*AH28+0.25*AJ28+0.35*AL28</f>
        <v>0.35317649983965</v>
      </c>
      <c r="AO28" s="44" t="n">
        <f aca="false">0.01*AD28/$AM$43</f>
        <v>0.000230185147845822</v>
      </c>
      <c r="AP28" s="43" t="n">
        <f aca="false">AO28*$J$43</f>
        <v>2693.1358453566</v>
      </c>
      <c r="AQ28" s="44" t="n">
        <f aca="false">0.15*AF28/$AM$43</f>
        <v>0.0100989859730888</v>
      </c>
      <c r="AR28" s="43" t="n">
        <f aca="false">AQ28*$J$43</f>
        <v>118156.802818991</v>
      </c>
      <c r="AS28" s="44" t="n">
        <f aca="false">0.24*AH28/$AM$43</f>
        <v>0.00757868323769676</v>
      </c>
      <c r="AT28" s="43" t="n">
        <f aca="false">AS28*$J$43</f>
        <v>88669.5934948647</v>
      </c>
      <c r="AU28" s="44" t="n">
        <f aca="false">0.25*AJ28/$AM$43</f>
        <v>0.0406680983702735</v>
      </c>
      <c r="AV28" s="43" t="n">
        <f aca="false">AU28*$J$43</f>
        <v>475811.382743215</v>
      </c>
      <c r="AW28" s="44" t="n">
        <f aca="false">0.35*AL28/$AM$43</f>
        <v>0.0566488285307622</v>
      </c>
      <c r="AX28" s="43" t="n">
        <f aca="false">AW28*$J$43</f>
        <v>662783.816164552</v>
      </c>
    </row>
    <row r="29" customFormat="false" ht="13.8" hidden="false" customHeight="false" outlineLevel="0" collapsed="false">
      <c r="A29" s="13" t="s">
        <v>35</v>
      </c>
      <c r="B29" s="41"/>
      <c r="C29" s="41"/>
      <c r="D29" s="41"/>
      <c r="E29" s="41"/>
      <c r="F29" s="41"/>
      <c r="G29" s="41"/>
      <c r="H29" s="41"/>
      <c r="I29" s="15" t="n">
        <f aca="false">AO29+AQ29+AS29+AU29+AW29</f>
        <v>0.0083698992537501</v>
      </c>
      <c r="J29" s="43" t="n">
        <f aca="false">ROUND(AP29+AR29+AT29+AV29+AX29,0)</f>
        <v>97927</v>
      </c>
      <c r="K29" s="15" t="n">
        <f aca="false">I29-DatosMinisterio!J29</f>
        <v>0</v>
      </c>
      <c r="L29" s="43" t="n">
        <f aca="false">J29-DatosMinisterio!K29</f>
        <v>0</v>
      </c>
      <c r="M29" s="44" t="n">
        <f aca="false">P65/P$77</f>
        <v>0.00952875344768602</v>
      </c>
      <c r="N29" s="43" t="n">
        <f aca="false">ROUND((N$43-N$42-N$41)*M29,0)</f>
        <v>2068164</v>
      </c>
      <c r="O29" s="43" t="n">
        <f aca="false">N29-DatosMinisterio!L29</f>
        <v>-206</v>
      </c>
      <c r="P29" s="14" t="n">
        <f aca="false">N29+J29</f>
        <v>2166091</v>
      </c>
      <c r="Q29" s="43" t="n">
        <f aca="false">P29-DatosMinisterio!M29</f>
        <v>-206</v>
      </c>
      <c r="S29" s="14" t="n">
        <f aca="false">B29+DatosMinisterio!B29</f>
        <v>2962</v>
      </c>
      <c r="T29" s="14" t="n">
        <f aca="false">C29+DatosMinisterio!C29</f>
        <v>27</v>
      </c>
      <c r="U29" s="14" t="n">
        <f aca="false">D29+DatosMinisterio!D29</f>
        <v>268.07780907203</v>
      </c>
      <c r="V29" s="14" t="n">
        <f aca="false">E29+DatosMinisterio!E29</f>
        <v>129.128011363636</v>
      </c>
      <c r="W29" s="14" t="n">
        <f aca="false">F29+DatosMinisterio!F29</f>
        <v>27</v>
      </c>
      <c r="X29" s="14" t="n">
        <f aca="false">G29+DatosMinisterio!G29</f>
        <v>106</v>
      </c>
      <c r="Y29" s="14" t="n">
        <f aca="false">H29+DatosMinisterio!H29</f>
        <v>15</v>
      </c>
      <c r="Z29" s="14" t="n">
        <f aca="false">X29+0.33*Y29</f>
        <v>110.95</v>
      </c>
      <c r="AC29" s="49" t="n">
        <f aca="false">IF(T29&gt;0,S29/T29,0)</f>
        <v>109.703703703704</v>
      </c>
      <c r="AD29" s="50" t="n">
        <f aca="false">EXP((((AC29-AC43)/AC44+2)/4-1.9)^3)</f>
        <v>0.0145986349840463</v>
      </c>
      <c r="AE29" s="51" t="n">
        <f aca="false">S29/U29</f>
        <v>11.0490309147675</v>
      </c>
      <c r="AF29" s="50" t="n">
        <f aca="false">EXP((((AE29-AE43)/AE44+2)/4-1.9)^3)</f>
        <v>0.015543857350701</v>
      </c>
      <c r="AG29" s="50" t="n">
        <f aca="false">V29/U29</f>
        <v>0.481681090317105</v>
      </c>
      <c r="AH29" s="50" t="n">
        <f aca="false">EXP((((AG29-AG43)/AG44+2)/4-1.9)^3)</f>
        <v>0.00257983221638491</v>
      </c>
      <c r="AI29" s="50" t="n">
        <f aca="false">W29/U29</f>
        <v>0.100717027244673</v>
      </c>
      <c r="AJ29" s="50" t="n">
        <f aca="false">EXP((((AI29-AI43)/AI44+2)/4-1.9)^3)</f>
        <v>0.0330993260289543</v>
      </c>
      <c r="AK29" s="50" t="n">
        <f aca="false">Z29/U29</f>
        <v>0.413872376770241</v>
      </c>
      <c r="AL29" s="50" t="n">
        <f aca="false">EXP((((AK29-AK43)/AK44+2)/4-1.9)^3)</f>
        <v>0.0408088465915301</v>
      </c>
      <c r="AM29" s="50" t="n">
        <f aca="false">0.01*AD29+0.15*AF29+0.24*AH29+0.25*AJ29+0.35*AL29</f>
        <v>0.0256546524986521</v>
      </c>
      <c r="AO29" s="44" t="n">
        <f aca="false">0.01*AD29/$AM$43</f>
        <v>4.76284385708048E-005</v>
      </c>
      <c r="AP29" s="43" t="n">
        <f aca="false">AO29*$J$43</f>
        <v>557.246444324525</v>
      </c>
      <c r="AQ29" s="44" t="n">
        <f aca="false">0.15*AF29/$AM$43</f>
        <v>0.000760683778781641</v>
      </c>
      <c r="AR29" s="43" t="n">
        <f aca="false">AQ29*$J$43</f>
        <v>8899.8998014864</v>
      </c>
      <c r="AS29" s="44" t="n">
        <f aca="false">0.24*AH29/$AM$43</f>
        <v>0.000202002524825671</v>
      </c>
      <c r="AT29" s="43" t="n">
        <f aca="false">AS29*$J$43</f>
        <v>2363.40287612707</v>
      </c>
      <c r="AU29" s="44" t="n">
        <f aca="false">0.25*AJ29/$AM$43</f>
        <v>0.0026996859950055</v>
      </c>
      <c r="AV29" s="43" t="n">
        <f aca="false">AU29*$J$43</f>
        <v>31585.969783013</v>
      </c>
      <c r="AW29" s="44" t="n">
        <f aca="false">0.35*AL29/$AM$43</f>
        <v>0.00465989851656649</v>
      </c>
      <c r="AX29" s="43" t="n">
        <f aca="false">AW29*$J$43</f>
        <v>54520.1975372237</v>
      </c>
    </row>
    <row r="30" customFormat="false" ht="13.8" hidden="false" customHeight="false" outlineLevel="0" collapsed="false">
      <c r="A30" s="13" t="s">
        <v>36</v>
      </c>
      <c r="B30" s="41"/>
      <c r="C30" s="41"/>
      <c r="D30" s="41"/>
      <c r="E30" s="41"/>
      <c r="F30" s="41"/>
      <c r="G30" s="41"/>
      <c r="H30" s="41"/>
      <c r="I30" s="15" t="n">
        <f aca="false">AO30+AQ30+AS30+AU30+AW30</f>
        <v>0.0852199426688166</v>
      </c>
      <c r="J30" s="43" t="n">
        <f aca="false">ROUND(AP30+AR30+AT30+AV30+AX30,0)</f>
        <v>997062</v>
      </c>
      <c r="K30" s="15" t="n">
        <f aca="false">I30-DatosMinisterio!J30</f>
        <v>4.71844785465692E-016</v>
      </c>
      <c r="L30" s="43" t="n">
        <f aca="false">J30-DatosMinisterio!K30</f>
        <v>0</v>
      </c>
      <c r="M30" s="44" t="n">
        <f aca="false">P66/P$77</f>
        <v>0.0697527608657402</v>
      </c>
      <c r="N30" s="43" t="n">
        <f aca="false">ROUND((N$43-N$42-N$41)*M30,0)</f>
        <v>15139458</v>
      </c>
      <c r="O30" s="43" t="n">
        <f aca="false">N30-DatosMinisterio!L30</f>
        <v>-752</v>
      </c>
      <c r="P30" s="14" t="n">
        <f aca="false">N30+J30</f>
        <v>16136520</v>
      </c>
      <c r="Q30" s="43" t="n">
        <f aca="false">P30-DatosMinisterio!M30</f>
        <v>-752</v>
      </c>
      <c r="S30" s="14" t="n">
        <f aca="false">B30+DatosMinisterio!B30</f>
        <v>9342</v>
      </c>
      <c r="T30" s="14" t="n">
        <f aca="false">C30+DatosMinisterio!C30</f>
        <v>41</v>
      </c>
      <c r="U30" s="14" t="n">
        <f aca="false">D30+DatosMinisterio!D30</f>
        <v>464.999993629302</v>
      </c>
      <c r="V30" s="14" t="n">
        <f aca="false">E30+DatosMinisterio!E30</f>
        <v>427.796129992939</v>
      </c>
      <c r="W30" s="14" t="n">
        <f aca="false">F30+DatosMinisterio!F30</f>
        <v>124</v>
      </c>
      <c r="X30" s="14" t="n">
        <f aca="false">G30+DatosMinisterio!G30</f>
        <v>312</v>
      </c>
      <c r="Y30" s="14" t="n">
        <f aca="false">H30+DatosMinisterio!H30</f>
        <v>43</v>
      </c>
      <c r="Z30" s="14" t="n">
        <f aca="false">X30+0.33*Y30</f>
        <v>326.19</v>
      </c>
      <c r="AC30" s="49" t="n">
        <f aca="false">IF(T30&gt;0,S30/T30,0)</f>
        <v>227.853658536585</v>
      </c>
      <c r="AD30" s="50" t="n">
        <f aca="false">EXP((((AC30-AC43)/AC44+2)/4-1.9)^3)</f>
        <v>0.114958241892138</v>
      </c>
      <c r="AE30" s="51" t="n">
        <f aca="false">S30/U30</f>
        <v>20.0903228558911</v>
      </c>
      <c r="AF30" s="50" t="n">
        <f aca="false">EXP((((AE30-AE43)/AE44+2)/4-1.9)^3)</f>
        <v>0.146353730566937</v>
      </c>
      <c r="AG30" s="50" t="n">
        <f aca="false">V30/U30</f>
        <v>0.919991690008448</v>
      </c>
      <c r="AH30" s="50" t="n">
        <f aca="false">EXP((((AG30-AG43)/AG44+2)/4-1.9)^3)</f>
        <v>0.518078907577576</v>
      </c>
      <c r="AI30" s="50" t="n">
        <f aca="false">W30/U30</f>
        <v>0.266666670320114</v>
      </c>
      <c r="AJ30" s="50" t="n">
        <f aca="false">EXP((((AI30-AI43)/AI44+2)/4-1.9)^3)</f>
        <v>0.232815784617329</v>
      </c>
      <c r="AK30" s="50" t="n">
        <f aca="false">Z30/U30</f>
        <v>0.70148388057837</v>
      </c>
      <c r="AL30" s="50" t="n">
        <f aca="false">EXP((((AK30-AK43)/AK44+2)/4-1.9)^3)</f>
        <v>0.158751076451204</v>
      </c>
      <c r="AM30" s="50" t="n">
        <f aca="false">0.01*AD30+0.15*AF30+0.24*AH30+0.25*AJ30+0.35*AL30</f>
        <v>0.261208402734834</v>
      </c>
      <c r="AO30" s="44" t="n">
        <f aca="false">0.01*AD30/$AM$43</f>
        <v>0.000375054350502695</v>
      </c>
      <c r="AP30" s="43" t="n">
        <f aca="false">AO30*$J$43</f>
        <v>4388.08639370727</v>
      </c>
      <c r="AQ30" s="44" t="n">
        <f aca="false">0.15*AF30/$AM$43</f>
        <v>0.00716224462787078</v>
      </c>
      <c r="AR30" s="43" t="n">
        <f aca="false">AQ30*$J$43</f>
        <v>83797.3167297972</v>
      </c>
      <c r="AS30" s="44" t="n">
        <f aca="false">0.24*AH30/$AM$43</f>
        <v>0.0405659122810107</v>
      </c>
      <c r="AT30" s="43" t="n">
        <f aca="false">AS30*$J$43</f>
        <v>474615.818987405</v>
      </c>
      <c r="AU30" s="44" t="n">
        <f aca="false">0.25*AJ30/$AM$43</f>
        <v>0.0189891936952976</v>
      </c>
      <c r="AV30" s="43" t="n">
        <f aca="false">AU30*$J$43</f>
        <v>222171.059661415</v>
      </c>
      <c r="AW30" s="44" t="n">
        <f aca="false">0.35*AL30/$AM$43</f>
        <v>0.0181275377141347</v>
      </c>
      <c r="AX30" s="43" t="n">
        <f aca="false">AW30*$J$43</f>
        <v>212089.798420398</v>
      </c>
    </row>
    <row r="31" customFormat="false" ht="13.8" hidden="false" customHeight="false" outlineLevel="0" collapsed="false">
      <c r="A31" s="13" t="s">
        <v>37</v>
      </c>
      <c r="B31" s="41"/>
      <c r="C31" s="41"/>
      <c r="D31" s="41"/>
      <c r="E31" s="41"/>
      <c r="F31" s="41"/>
      <c r="G31" s="41"/>
      <c r="H31" s="41"/>
      <c r="I31" s="15" t="n">
        <f aca="false">AO31+AQ31+AS31+AU31+AW31</f>
        <v>0.00946637444002655</v>
      </c>
      <c r="J31" s="43" t="n">
        <f aca="false">ROUND(AP31+AR31+AT31+AV31+AX31,0)</f>
        <v>110755</v>
      </c>
      <c r="K31" s="15" t="n">
        <f aca="false">I31-DatosMinisterio!J31</f>
        <v>-3.46944695195361E-017</v>
      </c>
      <c r="L31" s="43" t="n">
        <f aca="false">J31-DatosMinisterio!K31</f>
        <v>0</v>
      </c>
      <c r="M31" s="44" t="n">
        <f aca="false">P67/P$77</f>
        <v>0.00767037781941432</v>
      </c>
      <c r="N31" s="43" t="n">
        <f aca="false">ROUND((N$43-N$42-N$41)*M31,0)</f>
        <v>1664814</v>
      </c>
      <c r="O31" s="43" t="n">
        <f aca="false">N31-DatosMinisterio!L31</f>
        <v>-29</v>
      </c>
      <c r="P31" s="14" t="n">
        <f aca="false">N31+J31</f>
        <v>1775569</v>
      </c>
      <c r="Q31" s="43" t="n">
        <f aca="false">P31-DatosMinisterio!M31</f>
        <v>-29</v>
      </c>
      <c r="S31" s="14" t="n">
        <f aca="false">B31+DatosMinisterio!B31</f>
        <v>6359</v>
      </c>
      <c r="T31" s="14" t="n">
        <f aca="false">C31+DatosMinisterio!C31</f>
        <v>71</v>
      </c>
      <c r="U31" s="14" t="n">
        <f aca="false">D31+DatosMinisterio!D31</f>
        <v>317.727272727273</v>
      </c>
      <c r="V31" s="14" t="n">
        <f aca="false">E31+DatosMinisterio!E31</f>
        <v>138.045454545455</v>
      </c>
      <c r="W31" s="14" t="n">
        <f aca="false">F31+DatosMinisterio!F31</f>
        <v>5</v>
      </c>
      <c r="X31" s="14" t="n">
        <f aca="false">G31+DatosMinisterio!G31</f>
        <v>78</v>
      </c>
      <c r="Y31" s="14" t="n">
        <f aca="false">H31+DatosMinisterio!H31</f>
        <v>3</v>
      </c>
      <c r="Z31" s="14" t="n">
        <f aca="false">X31+0.33*Y31</f>
        <v>78.99</v>
      </c>
      <c r="AC31" s="49" t="n">
        <f aca="false">IF(T31&gt;0,S31/T31,0)</f>
        <v>89.5633802816901</v>
      </c>
      <c r="AD31" s="50" t="n">
        <f aca="false">EXP((((AC31-AC43)/AC44+2)/4-1.9)^3)</f>
        <v>0.00933189423425115</v>
      </c>
      <c r="AE31" s="51" t="n">
        <f aca="false">S31/U31</f>
        <v>20.0140200286123</v>
      </c>
      <c r="AF31" s="50" t="n">
        <f aca="false">EXP((((AE31-AE43)/AE44+2)/4-1.9)^3)</f>
        <v>0.144269823713473</v>
      </c>
      <c r="AG31" s="50" t="n">
        <f aca="false">V31/U31</f>
        <v>0.434477825464951</v>
      </c>
      <c r="AH31" s="50" t="n">
        <f aca="false">EXP((((AG31-AG43)/AG44+2)/4-1.9)^3)</f>
        <v>0.000894511167324482</v>
      </c>
      <c r="AI31" s="50" t="n">
        <f aca="false">W31/U31</f>
        <v>0.0157367668097282</v>
      </c>
      <c r="AJ31" s="50" t="n">
        <f aca="false">EXP((((AI31-AI43)/AI44+2)/4-1.9)^3)</f>
        <v>0.0076785738032509</v>
      </c>
      <c r="AK31" s="50" t="n">
        <f aca="false">Z31/U31</f>
        <v>0.248609442060086</v>
      </c>
      <c r="AL31" s="50" t="n">
        <f aca="false">EXP((((AK31-AK43)/AK44+2)/4-1.9)^3)</f>
        <v>0.0147067134134598</v>
      </c>
      <c r="AM31" s="50" t="n">
        <f aca="false">0.01*AD31+0.15*AF31+0.24*AH31+0.25*AJ31+0.35*AL31</f>
        <v>0.0290154683250449</v>
      </c>
      <c r="AO31" s="44" t="n">
        <f aca="false">0.01*AD31/$AM$43</f>
        <v>3.04455554763166E-005</v>
      </c>
      <c r="AP31" s="43" t="n">
        <f aca="false">AO31*$J$43</f>
        <v>356.208980259581</v>
      </c>
      <c r="AQ31" s="44" t="n">
        <f aca="false">0.15*AF31/$AM$43</f>
        <v>0.00706026259701723</v>
      </c>
      <c r="AR31" s="43" t="n">
        <f aca="false">AQ31*$J$43</f>
        <v>82604.1404304388</v>
      </c>
      <c r="AS31" s="44" t="n">
        <f aca="false">0.24*AH31/$AM$43</f>
        <v>7.00408007686279E-005</v>
      </c>
      <c r="AT31" s="43" t="n">
        <f aca="false">AS31*$J$43</f>
        <v>819.468123607245</v>
      </c>
      <c r="AU31" s="44" t="n">
        <f aca="false">0.25*AJ31/$AM$43</f>
        <v>0.000626288829570694</v>
      </c>
      <c r="AV31" s="43" t="n">
        <f aca="false">AU31*$J$43</f>
        <v>7327.49663585161</v>
      </c>
      <c r="AW31" s="44" t="n">
        <f aca="false">0.35*AL31/$AM$43</f>
        <v>0.00167933665719368</v>
      </c>
      <c r="AX31" s="43" t="n">
        <f aca="false">AW31*$J$43</f>
        <v>19648.0172167273</v>
      </c>
    </row>
    <row r="32" customFormat="false" ht="13.8" hidden="false" customHeight="false" outlineLevel="0" collapsed="false">
      <c r="A32" s="13" t="s">
        <v>38</v>
      </c>
      <c r="B32" s="41"/>
      <c r="C32" s="41"/>
      <c r="D32" s="41"/>
      <c r="E32" s="41"/>
      <c r="F32" s="41"/>
      <c r="G32" s="41"/>
      <c r="H32" s="41"/>
      <c r="I32" s="15" t="n">
        <f aca="false">AO32+AQ32+AS32+AU32+AW32</f>
        <v>0.063110454444994</v>
      </c>
      <c r="J32" s="43" t="n">
        <f aca="false">ROUND(AP32+AR32+AT32+AV32+AX32,0)</f>
        <v>738384</v>
      </c>
      <c r="K32" s="15" t="n">
        <f aca="false">I32-DatosMinisterio!J32</f>
        <v>0</v>
      </c>
      <c r="L32" s="43" t="n">
        <f aca="false">J32-DatosMinisterio!K32</f>
        <v>0</v>
      </c>
      <c r="M32" s="44" t="n">
        <f aca="false">P68/P$77</f>
        <v>0.0450544269370788</v>
      </c>
      <c r="N32" s="43" t="n">
        <f aca="false">ROUND((N$43-N$42-N$41)*M32,0)</f>
        <v>9778819</v>
      </c>
      <c r="O32" s="43" t="n">
        <f aca="false">N32-DatosMinisterio!L32</f>
        <v>-17</v>
      </c>
      <c r="P32" s="14" t="n">
        <f aca="false">N32+J32</f>
        <v>10517203</v>
      </c>
      <c r="Q32" s="43" t="n">
        <f aca="false">P32-DatosMinisterio!M32</f>
        <v>-17</v>
      </c>
      <c r="S32" s="14" t="n">
        <f aca="false">B32+DatosMinisterio!B32</f>
        <v>8525</v>
      </c>
      <c r="T32" s="14" t="n">
        <f aca="false">C32+DatosMinisterio!C32</f>
        <v>63</v>
      </c>
      <c r="U32" s="14" t="n">
        <f aca="false">D32+DatosMinisterio!D32</f>
        <v>358.227272727273</v>
      </c>
      <c r="V32" s="14" t="n">
        <f aca="false">E32+DatosMinisterio!E32</f>
        <v>305.340909090909</v>
      </c>
      <c r="W32" s="14" t="n">
        <f aca="false">F32+DatosMinisterio!F32</f>
        <v>36</v>
      </c>
      <c r="X32" s="14" t="n">
        <f aca="false">G32+DatosMinisterio!G32</f>
        <v>248</v>
      </c>
      <c r="Y32" s="14" t="n">
        <f aca="false">H32+DatosMinisterio!H32</f>
        <v>32</v>
      </c>
      <c r="Z32" s="14" t="n">
        <f aca="false">X32+0.33*Y32</f>
        <v>258.56</v>
      </c>
      <c r="AC32" s="49" t="n">
        <f aca="false">IF(T32&gt;0,S32/T32,0)</f>
        <v>135.31746031746</v>
      </c>
      <c r="AD32" s="50" t="n">
        <f aca="false">EXP((((AC32-AC43)/AC44+2)/4-1.9)^3)</f>
        <v>0.0247179445787105</v>
      </c>
      <c r="AE32" s="51" t="n">
        <f aca="false">S32/U32</f>
        <v>23.7977414033752</v>
      </c>
      <c r="AF32" s="50" t="n">
        <f aca="false">EXP((((AE32-AE43)/AE44+2)/4-1.9)^3)</f>
        <v>0.270609515056182</v>
      </c>
      <c r="AG32" s="50" t="n">
        <f aca="false">V32/U32</f>
        <v>0.852366450957999</v>
      </c>
      <c r="AH32" s="50" t="n">
        <f aca="false">EXP((((AG32-AG43)/AG44+2)/4-1.9)^3)</f>
        <v>0.35126054077677</v>
      </c>
      <c r="AI32" s="50" t="n">
        <f aca="false">W32/U32</f>
        <v>0.100494861058241</v>
      </c>
      <c r="AJ32" s="50" t="n">
        <f aca="false">EXP((((AI32-AI43)/AI44+2)/4-1.9)^3)</f>
        <v>0.0329877496394191</v>
      </c>
      <c r="AK32" s="50" t="n">
        <f aca="false">Z32/U32</f>
        <v>0.721776424311635</v>
      </c>
      <c r="AL32" s="50" t="n">
        <f aca="false">EXP((((AK32-AK43)/AK44+2)/4-1.9)^3)</f>
        <v>0.171578114923196</v>
      </c>
      <c r="AM32" s="50" t="n">
        <f aca="false">0.01*AD32+0.15*AF32+0.24*AH32+0.25*AJ32+0.35*AL32</f>
        <v>0.193440414123613</v>
      </c>
      <c r="AO32" s="44" t="n">
        <f aca="false">0.01*AD32/$AM$43</f>
        <v>8.06429578005218E-005</v>
      </c>
      <c r="AP32" s="43" t="n">
        <f aca="false">AO32*$J$43</f>
        <v>943.511961395676</v>
      </c>
      <c r="AQ32" s="44" t="n">
        <f aca="false">0.15*AF32/$AM$43</f>
        <v>0.0132430621204794</v>
      </c>
      <c r="AR32" s="43" t="n">
        <f aca="false">AQ32*$J$43</f>
        <v>154942.078725409</v>
      </c>
      <c r="AS32" s="44" t="n">
        <f aca="false">0.24*AH32/$AM$43</f>
        <v>0.0275039266731723</v>
      </c>
      <c r="AT32" s="43" t="n">
        <f aca="false">AS32*$J$43</f>
        <v>321792.311557795</v>
      </c>
      <c r="AU32" s="44" t="n">
        <f aca="false">0.25*AJ32/$AM$43</f>
        <v>0.00269058547084565</v>
      </c>
      <c r="AV32" s="43" t="n">
        <f aca="false">AU32*$J$43</f>
        <v>31479.4948516119</v>
      </c>
      <c r="AW32" s="44" t="n">
        <f aca="false">0.35*AL32/$AM$43</f>
        <v>0.0195922372226962</v>
      </c>
      <c r="AX32" s="43" t="n">
        <f aca="false">AW32*$J$43</f>
        <v>229226.589330232</v>
      </c>
    </row>
    <row r="33" customFormat="false" ht="13.8" hidden="false" customHeight="false" outlineLevel="0" collapsed="false">
      <c r="A33" s="13" t="s">
        <v>39</v>
      </c>
      <c r="B33" s="41"/>
      <c r="C33" s="41"/>
      <c r="D33" s="41"/>
      <c r="E33" s="41"/>
      <c r="F33" s="41"/>
      <c r="G33" s="41"/>
      <c r="H33" s="41"/>
      <c r="I33" s="15" t="n">
        <f aca="false">AO33+AQ33+AS33+AU33+AW33</f>
        <v>0.00260270710548616</v>
      </c>
      <c r="J33" s="43" t="n">
        <f aca="false">ROUND(AP33+AR33+AT33+AV33+AX33,0)</f>
        <v>30451</v>
      </c>
      <c r="K33" s="15" t="n">
        <f aca="false">I33-DatosMinisterio!J33</f>
        <v>-2.03830008427275E-017</v>
      </c>
      <c r="L33" s="43" t="n">
        <f aca="false">J33-DatosMinisterio!K33</f>
        <v>0</v>
      </c>
      <c r="M33" s="44" t="n">
        <f aca="false">P69/P$77</f>
        <v>0.0111946451549801</v>
      </c>
      <c r="N33" s="43" t="n">
        <f aca="false">ROUND((N$43-N$42-N$41)*M33,0)</f>
        <v>2429737</v>
      </c>
      <c r="O33" s="43" t="n">
        <f aca="false">N33-DatosMinisterio!L33</f>
        <v>-565</v>
      </c>
      <c r="P33" s="14" t="n">
        <f aca="false">N33+J33</f>
        <v>2460188</v>
      </c>
      <c r="Q33" s="43" t="n">
        <f aca="false">P33-DatosMinisterio!M33</f>
        <v>-565</v>
      </c>
      <c r="S33" s="14" t="n">
        <f aca="false">B33+DatosMinisterio!B33</f>
        <v>4326</v>
      </c>
      <c r="T33" s="14" t="n">
        <f aca="false">C33+DatosMinisterio!C33</f>
        <v>39</v>
      </c>
      <c r="U33" s="14" t="n">
        <f aca="false">D33+DatosMinisterio!D33</f>
        <v>441.078692556321</v>
      </c>
      <c r="V33" s="14" t="n">
        <f aca="false">E33+DatosMinisterio!E33</f>
        <v>227.296225023853</v>
      </c>
      <c r="W33" s="14" t="n">
        <f aca="false">F33+DatosMinisterio!F33</f>
        <v>16</v>
      </c>
      <c r="X33" s="14" t="n">
        <f aca="false">G33+DatosMinisterio!G33</f>
        <v>52</v>
      </c>
      <c r="Y33" s="14" t="n">
        <f aca="false">H33+DatosMinisterio!H33</f>
        <v>18</v>
      </c>
      <c r="Z33" s="14" t="n">
        <f aca="false">X33+0.33*Y33</f>
        <v>57.94</v>
      </c>
      <c r="AC33" s="49" t="n">
        <f aca="false">IF(T33&gt;0,S33/T33,0)</f>
        <v>110.923076923077</v>
      </c>
      <c r="AD33" s="50" t="n">
        <f aca="false">EXP((((AC33-AC43)/AC44+2)/4-1.9)^3)</f>
        <v>0.0149852024633788</v>
      </c>
      <c r="AE33" s="51" t="n">
        <f aca="false">S33/U33</f>
        <v>9.80777369890208</v>
      </c>
      <c r="AF33" s="50" t="n">
        <f aca="false">EXP((((AE33-AE43)/AE44+2)/4-1.9)^3)</f>
        <v>0.0103988765287837</v>
      </c>
      <c r="AG33" s="50" t="n">
        <f aca="false">V33/U33</f>
        <v>0.515318986973803</v>
      </c>
      <c r="AH33" s="50" t="n">
        <f aca="false">EXP((((AG33-AG43)/AG44+2)/4-1.9)^3)</f>
        <v>0.00512244858928062</v>
      </c>
      <c r="AI33" s="50" t="n">
        <f aca="false">W33/U33</f>
        <v>0.0362747062372707</v>
      </c>
      <c r="AJ33" s="50" t="n">
        <f aca="false">EXP((((AI33-AI43)/AI44+2)/4-1.9)^3)</f>
        <v>0.0112868605303014</v>
      </c>
      <c r="AK33" s="50" t="n">
        <f aca="false">Z33/U33</f>
        <v>0.131359779961717</v>
      </c>
      <c r="AL33" s="50" t="n">
        <f aca="false">EXP((((AK33-AK43)/AK44+2)/4-1.9)^3)</f>
        <v>0.00633369815479726</v>
      </c>
      <c r="AM33" s="50" t="n">
        <f aca="false">0.01*AD33+0.15*AF33+0.24*AH33+0.25*AJ33+0.35*AL33</f>
        <v>0.0079775806521331</v>
      </c>
      <c r="AO33" s="44" t="n">
        <f aca="false">0.01*AD33/$AM$43</f>
        <v>4.88896253504577E-005</v>
      </c>
      <c r="AP33" s="43" t="n">
        <f aca="false">AO33*$J$43</f>
        <v>572.002163169809</v>
      </c>
      <c r="AQ33" s="44" t="n">
        <f aca="false">0.15*AF33/$AM$43</f>
        <v>0.000508899207868901</v>
      </c>
      <c r="AR33" s="43" t="n">
        <f aca="false">AQ33*$J$43</f>
        <v>5954.0535573707</v>
      </c>
      <c r="AS33" s="44" t="n">
        <f aca="false">0.24*AH33/$AM$43</f>
        <v>0.000401091025126572</v>
      </c>
      <c r="AT33" s="43" t="n">
        <f aca="false">AS33*$J$43</f>
        <v>4692.71204996558</v>
      </c>
      <c r="AU33" s="44" t="n">
        <f aca="false">0.25*AJ33/$AM$43</f>
        <v>0.000920592137573439</v>
      </c>
      <c r="AV33" s="43" t="n">
        <f aca="false">AU33*$J$43</f>
        <v>10770.8064914471</v>
      </c>
      <c r="AW33" s="44" t="n">
        <f aca="false">0.35*AL33/$AM$43</f>
        <v>0.00072323510956679</v>
      </c>
      <c r="AX33" s="43" t="n">
        <f aca="false">AW33*$J$43</f>
        <v>8461.75531489699</v>
      </c>
    </row>
    <row r="34" customFormat="false" ht="13.8" hidden="false" customHeight="false" outlineLevel="0" collapsed="false">
      <c r="A34" s="13" t="s">
        <v>40</v>
      </c>
      <c r="B34" s="41"/>
      <c r="C34" s="41"/>
      <c r="D34" s="41"/>
      <c r="E34" s="41"/>
      <c r="F34" s="41"/>
      <c r="G34" s="41"/>
      <c r="H34" s="41"/>
      <c r="I34" s="15" t="n">
        <f aca="false">AO34+AQ34+AS34+AU34+AW34</f>
        <v>0.00699187273380498</v>
      </c>
      <c r="J34" s="43" t="n">
        <f aca="false">ROUND(AP34+AR34+AT34+AV34+AX34,0)</f>
        <v>81804</v>
      </c>
      <c r="K34" s="15" t="n">
        <f aca="false">I34-DatosMinisterio!J34</f>
        <v>-1.16226472890446E-016</v>
      </c>
      <c r="L34" s="43" t="n">
        <f aca="false">J34-DatosMinisterio!K34</f>
        <v>0</v>
      </c>
      <c r="M34" s="44" t="n">
        <f aca="false">P70/P$77</f>
        <v>0.0199243222308914</v>
      </c>
      <c r="N34" s="43" t="n">
        <f aca="false">ROUND((N$43-N$42-N$41)*M34,0)</f>
        <v>4324466</v>
      </c>
      <c r="O34" s="43" t="n">
        <f aca="false">N34-DatosMinisterio!L34</f>
        <v>110</v>
      </c>
      <c r="P34" s="14" t="n">
        <f aca="false">N34+J34</f>
        <v>4406270</v>
      </c>
      <c r="Q34" s="43" t="n">
        <f aca="false">P34-DatosMinisterio!M34</f>
        <v>110</v>
      </c>
      <c r="S34" s="14" t="n">
        <f aca="false">B34+DatosMinisterio!B34</f>
        <v>4548</v>
      </c>
      <c r="T34" s="14" t="n">
        <f aca="false">C34+DatosMinisterio!C34</f>
        <v>24</v>
      </c>
      <c r="U34" s="14" t="n">
        <f aca="false">D34+DatosMinisterio!D34</f>
        <v>325.96198488263</v>
      </c>
      <c r="V34" s="14" t="n">
        <f aca="false">E34+DatosMinisterio!E34</f>
        <v>212.827439428084</v>
      </c>
      <c r="W34" s="14" t="n">
        <f aca="false">F34+DatosMinisterio!F34</f>
        <v>3</v>
      </c>
      <c r="X34" s="14" t="n">
        <f aca="false">G34+DatosMinisterio!G34</f>
        <v>33</v>
      </c>
      <c r="Y34" s="14" t="n">
        <f aca="false">H34+DatosMinisterio!H34</f>
        <v>8</v>
      </c>
      <c r="Z34" s="14" t="n">
        <f aca="false">X34+0.33*Y34</f>
        <v>35.64</v>
      </c>
      <c r="AC34" s="49" t="n">
        <f aca="false">IF(T34&gt;0,S34/T34,0)</f>
        <v>189.5</v>
      </c>
      <c r="AD34" s="50" t="n">
        <f aca="false">EXP((((AC34-AC43)/AC44+2)/4-1.9)^3)</f>
        <v>0.0649465205665518</v>
      </c>
      <c r="AE34" s="51" t="n">
        <f aca="false">S34/U34</f>
        <v>13.9525472629503</v>
      </c>
      <c r="AF34" s="50" t="n">
        <f aca="false">EXP((((AE34-AE43)/AE44+2)/4-1.9)^3)</f>
        <v>0.0362453653091992</v>
      </c>
      <c r="AG34" s="50" t="n">
        <f aca="false">V34/U34</f>
        <v>0.652921043859508</v>
      </c>
      <c r="AH34" s="50" t="n">
        <f aca="false">EXP((((AG34-AG43)/AG44+2)/4-1.9)^3)</f>
        <v>0.0490968803215553</v>
      </c>
      <c r="AI34" s="50" t="n">
        <f aca="false">W34/U34</f>
        <v>0.00920352721830497</v>
      </c>
      <c r="AJ34" s="50" t="n">
        <f aca="false">EXP((((AI34-AI43)/AI44+2)/4-1.9)^3)</f>
        <v>0.00676273927163122</v>
      </c>
      <c r="AK34" s="50" t="n">
        <f aca="false">Z34/U34</f>
        <v>0.109337903353463</v>
      </c>
      <c r="AL34" s="50" t="n">
        <f aca="false">EXP((((AK34-AK43)/AK44+2)/4-1.9)^3)</f>
        <v>0.00534470023741507</v>
      </c>
      <c r="AM34" s="50" t="n">
        <f aca="false">0.01*AD34+0.15*AF34+0.24*AH34+0.25*AJ34+0.35*AL34</f>
        <v>0.0214308511802217</v>
      </c>
      <c r="AO34" s="44" t="n">
        <f aca="false">0.01*AD34/$AM$43</f>
        <v>0.000211889766993417</v>
      </c>
      <c r="AP34" s="43" t="n">
        <f aca="false">AO34*$J$43</f>
        <v>2479.08230437374</v>
      </c>
      <c r="AQ34" s="44" t="n">
        <f aca="false">0.15*AF34/$AM$43</f>
        <v>0.00177377216122478</v>
      </c>
      <c r="AR34" s="43" t="n">
        <f aca="false">AQ34*$J$43</f>
        <v>20752.9001484047</v>
      </c>
      <c r="AS34" s="44" t="n">
        <f aca="false">0.24*AH34/$AM$43</f>
        <v>0.00384431736414065</v>
      </c>
      <c r="AT34" s="43" t="n">
        <f aca="false">AS34*$J$43</f>
        <v>44978.0057105535</v>
      </c>
      <c r="AU34" s="44" t="n">
        <f aca="false">0.25*AJ34/$AM$43</f>
        <v>0.000551590460891125</v>
      </c>
      <c r="AV34" s="43" t="n">
        <f aca="false">AU34*$J$43</f>
        <v>6453.53558248533</v>
      </c>
      <c r="AW34" s="44" t="n">
        <f aca="false">0.35*AL34/$AM$43</f>
        <v>0.000610302980555011</v>
      </c>
      <c r="AX34" s="43" t="n">
        <f aca="false">AW34*$J$43</f>
        <v>7140.4643125002</v>
      </c>
    </row>
    <row r="35" customFormat="false" ht="13.8" hidden="false" customHeight="false" outlineLevel="0" collapsed="false">
      <c r="A35" s="13" t="s">
        <v>41</v>
      </c>
      <c r="B35" s="41"/>
      <c r="C35" s="41"/>
      <c r="D35" s="41"/>
      <c r="E35" s="41"/>
      <c r="F35" s="41"/>
      <c r="G35" s="41"/>
      <c r="H35" s="41"/>
      <c r="I35" s="15" t="n">
        <f aca="false">AO35+AQ35+AS35+AU35+AW35</f>
        <v>0.01782880746471</v>
      </c>
      <c r="J35" s="43" t="n">
        <f aca="false">ROUND(AP35+AR35+AT35+AV35+AX35,0)</f>
        <v>208595</v>
      </c>
      <c r="K35" s="15" t="n">
        <f aca="false">I35-DatosMinisterio!J35</f>
        <v>7.97972798949331E-017</v>
      </c>
      <c r="L35" s="43" t="n">
        <f aca="false">J35-DatosMinisterio!K35</f>
        <v>0</v>
      </c>
      <c r="M35" s="44" t="n">
        <f aca="false">P71/P$77</f>
        <v>0.0131931691245767</v>
      </c>
      <c r="N35" s="43" t="n">
        <f aca="false">ROUND((N$43-N$42-N$41)*M35,0)</f>
        <v>2863506</v>
      </c>
      <c r="O35" s="43" t="n">
        <f aca="false">N35-DatosMinisterio!L35</f>
        <v>564</v>
      </c>
      <c r="P35" s="14" t="n">
        <f aca="false">N35+J35</f>
        <v>3072101</v>
      </c>
      <c r="Q35" s="43" t="n">
        <f aca="false">P35-DatosMinisterio!M35</f>
        <v>564</v>
      </c>
      <c r="S35" s="14" t="n">
        <f aca="false">B35+DatosMinisterio!B35</f>
        <v>7747</v>
      </c>
      <c r="T35" s="14" t="n">
        <f aca="false">C35+DatosMinisterio!C35</f>
        <v>52</v>
      </c>
      <c r="U35" s="14" t="n">
        <f aca="false">D35+DatosMinisterio!D35</f>
        <v>421.979979467411</v>
      </c>
      <c r="V35" s="14" t="n">
        <f aca="false">E35+DatosMinisterio!E35</f>
        <v>309.352322895154</v>
      </c>
      <c r="W35" s="14" t="n">
        <f aca="false">F35+DatosMinisterio!F35</f>
        <v>30</v>
      </c>
      <c r="X35" s="14" t="n">
        <f aca="false">G35+DatosMinisterio!G35</f>
        <v>65</v>
      </c>
      <c r="Y35" s="14" t="n">
        <f aca="false">H35+DatosMinisterio!H35</f>
        <v>18</v>
      </c>
      <c r="Z35" s="14" t="n">
        <f aca="false">X35+0.33*Y35</f>
        <v>70.94</v>
      </c>
      <c r="AC35" s="49" t="n">
        <f aca="false">IF(T35&gt;0,S35/T35,0)</f>
        <v>148.980769230769</v>
      </c>
      <c r="AD35" s="50" t="n">
        <f aca="false">EXP((((AC35-AC43)/AC44+2)/4-1.9)^3)</f>
        <v>0.0321248779779025</v>
      </c>
      <c r="AE35" s="51" t="n">
        <f aca="false">S35/U35</f>
        <v>18.3586908785996</v>
      </c>
      <c r="AF35" s="50" t="n">
        <f aca="false">EXP((((AE35-AE43)/AE44+2)/4-1.9)^3)</f>
        <v>0.10382902214124</v>
      </c>
      <c r="AG35" s="50" t="n">
        <f aca="false">V35/U35</f>
        <v>0.733097156139003</v>
      </c>
      <c r="AH35" s="50" t="n">
        <f aca="false">EXP((((AG35-AG43)/AG44+2)/4-1.9)^3)</f>
        <v>0.127758794035551</v>
      </c>
      <c r="AI35" s="50" t="n">
        <f aca="false">W35/U35</f>
        <v>0.0710934202088535</v>
      </c>
      <c r="AJ35" s="50" t="n">
        <f aca="false">EXP((((AI35-AI43)/AI44+2)/4-1.9)^3)</f>
        <v>0.0206830698052864</v>
      </c>
      <c r="AK35" s="50" t="n">
        <f aca="false">Z35/U35</f>
        <v>0.168112240987202</v>
      </c>
      <c r="AL35" s="50" t="n">
        <f aca="false">EXP((((AK35-AK43)/AK44+2)/4-1.9)^3)</f>
        <v>0.00833930256540413</v>
      </c>
      <c r="AM35" s="50" t="n">
        <f aca="false">0.01*AD35+0.15*AF35+0.24*AH35+0.25*AJ35+0.35*AL35</f>
        <v>0.0546472360187103</v>
      </c>
      <c r="AO35" s="44" t="n">
        <f aca="false">0.01*AD35/$AM$43</f>
        <v>0.00010480827687227</v>
      </c>
      <c r="AP35" s="43" t="n">
        <f aca="false">AO35*$J$43</f>
        <v>1226.24300471301</v>
      </c>
      <c r="AQ35" s="44" t="n">
        <f aca="false">0.15*AF35/$AM$43</f>
        <v>0.00508117458412207</v>
      </c>
      <c r="AR35" s="43" t="n">
        <f aca="false">AQ35*$J$43</f>
        <v>59449.0719191832</v>
      </c>
      <c r="AS35" s="44" t="n">
        <f aca="false">0.24*AH35/$AM$43</f>
        <v>0.0100035958927701</v>
      </c>
      <c r="AT35" s="43" t="n">
        <f aca="false">AS35*$J$43</f>
        <v>117040.751470753</v>
      </c>
      <c r="AU35" s="44" t="n">
        <f aca="false">0.25*AJ35/$AM$43</f>
        <v>0.00168697676315849</v>
      </c>
      <c r="AV35" s="43" t="n">
        <f aca="false">AU35*$J$43</f>
        <v>19737.4054480216</v>
      </c>
      <c r="AW35" s="44" t="n">
        <f aca="false">0.35*AL35/$AM$43</f>
        <v>0.000952251947787009</v>
      </c>
      <c r="AX35" s="43" t="n">
        <f aca="false">AW35*$J$43</f>
        <v>11141.2220918509</v>
      </c>
    </row>
    <row r="36" customFormat="false" ht="13.8" hidden="false" customHeight="false" outlineLevel="0" collapsed="false">
      <c r="A36" s="13" t="s">
        <v>42</v>
      </c>
      <c r="B36" s="41"/>
      <c r="C36" s="41"/>
      <c r="D36" s="41"/>
      <c r="E36" s="41"/>
      <c r="F36" s="41"/>
      <c r="G36" s="41"/>
      <c r="H36" s="41"/>
      <c r="I36" s="15" t="n">
        <f aca="false">AO36+AQ36+AS36+AU36+AW36</f>
        <v>0.0237867168570178</v>
      </c>
      <c r="J36" s="43" t="n">
        <f aca="false">ROUND(AP36+AR36+AT36+AV36+AX36,0)</f>
        <v>278301</v>
      </c>
      <c r="K36" s="15" t="n">
        <f aca="false">I36-DatosMinisterio!J36</f>
        <v>0</v>
      </c>
      <c r="L36" s="43" t="n">
        <f aca="false">J36-DatosMinisterio!K36</f>
        <v>0</v>
      </c>
      <c r="M36" s="44" t="n">
        <f aca="false">P72/P$77</f>
        <v>0.0192726917220597</v>
      </c>
      <c r="N36" s="43" t="n">
        <f aca="false">ROUND((N$43-N$42-N$41)*M36,0)</f>
        <v>4183033</v>
      </c>
      <c r="O36" s="43" t="n">
        <f aca="false">N36-DatosMinisterio!L36</f>
        <v>532</v>
      </c>
      <c r="P36" s="14" t="n">
        <f aca="false">N36+J36</f>
        <v>4461334</v>
      </c>
      <c r="Q36" s="43" t="n">
        <f aca="false">P36-DatosMinisterio!M36</f>
        <v>532</v>
      </c>
      <c r="S36" s="14" t="n">
        <f aca="false">B36+DatosMinisterio!B36</f>
        <v>7970</v>
      </c>
      <c r="T36" s="14" t="n">
        <f aca="false">C36+DatosMinisterio!C36</f>
        <v>36</v>
      </c>
      <c r="U36" s="14" t="n">
        <f aca="false">D36+DatosMinisterio!D36</f>
        <v>297.300837347872</v>
      </c>
      <c r="V36" s="14" t="n">
        <f aca="false">E36+DatosMinisterio!E36</f>
        <v>175.72560295201</v>
      </c>
      <c r="W36" s="14" t="n">
        <f aca="false">F36+DatosMinisterio!F36</f>
        <v>13</v>
      </c>
      <c r="X36" s="14" t="n">
        <f aca="false">G36+DatosMinisterio!G36</f>
        <v>61</v>
      </c>
      <c r="Y36" s="14" t="n">
        <f aca="false">H36+DatosMinisterio!H36</f>
        <v>5</v>
      </c>
      <c r="Z36" s="14" t="n">
        <f aca="false">X36+0.33*Y36</f>
        <v>62.65</v>
      </c>
      <c r="AC36" s="49" t="n">
        <f aca="false">IF(T36&gt;0,S36/T36,0)</f>
        <v>221.388888888889</v>
      </c>
      <c r="AD36" s="50" t="n">
        <f aca="false">EXP((((AC36-AC43)/AC44+2)/4-1.9)^3)</f>
        <v>0.10505779798002</v>
      </c>
      <c r="AE36" s="51" t="n">
        <f aca="false">S36/U36</f>
        <v>26.8078626050901</v>
      </c>
      <c r="AF36" s="50" t="n">
        <f aca="false">EXP((((AE36-AE43)/AE44+2)/4-1.9)^3)</f>
        <v>0.39956190256595</v>
      </c>
      <c r="AG36" s="50" t="n">
        <f aca="false">V36/U36</f>
        <v>0.591069989979185</v>
      </c>
      <c r="AH36" s="50" t="n">
        <f aca="false">EXP((((AG36-AG43)/AG44+2)/4-1.9)^3)</f>
        <v>0.0197126447482274</v>
      </c>
      <c r="AI36" s="50" t="n">
        <f aca="false">W36/U36</f>
        <v>0.043726752053472</v>
      </c>
      <c r="AJ36" s="50" t="n">
        <f aca="false">EXP((((AI36-AI43)/AI44+2)/4-1.9)^3)</f>
        <v>0.012912780313369</v>
      </c>
      <c r="AK36" s="50" t="n">
        <f aca="false">Z36/U36</f>
        <v>0.210729308934617</v>
      </c>
      <c r="AL36" s="50" t="n">
        <f aca="false">EXP((((AK36-AK43)/AK44+2)/4-1.9)^3)</f>
        <v>0.0113279537150098</v>
      </c>
      <c r="AM36" s="50" t="n">
        <f aca="false">0.01*AD36+0.15*AF36+0.24*AH36+0.25*AJ36+0.35*AL36</f>
        <v>0.072908876982863</v>
      </c>
      <c r="AO36" s="44" t="n">
        <f aca="false">0.01*AD36/$AM$43</f>
        <v>0.000342753886438258</v>
      </c>
      <c r="AP36" s="43" t="n">
        <f aca="false">AO36*$J$43</f>
        <v>4010.17522781461</v>
      </c>
      <c r="AQ36" s="44" t="n">
        <f aca="false">0.15*AF36/$AM$43</f>
        <v>0.0195537215147784</v>
      </c>
      <c r="AR36" s="43" t="n">
        <f aca="false">AQ36*$J$43</f>
        <v>228775.960631668</v>
      </c>
      <c r="AS36" s="44" t="n">
        <f aca="false">0.24*AH36/$AM$43</f>
        <v>0.00154351278538314</v>
      </c>
      <c r="AT36" s="43" t="n">
        <f aca="false">AS36*$J$43</f>
        <v>18058.8958452951</v>
      </c>
      <c r="AU36" s="44" t="n">
        <f aca="false">0.25*AJ36/$AM$43</f>
        <v>0.00105320731117275</v>
      </c>
      <c r="AV36" s="43" t="n">
        <f aca="false">AU36*$J$43</f>
        <v>12322.3865173561</v>
      </c>
      <c r="AW36" s="44" t="n">
        <f aca="false">0.35*AL36/$AM$43</f>
        <v>0.00129352135924527</v>
      </c>
      <c r="AX36" s="43" t="n">
        <f aca="false">AW36*$J$43</f>
        <v>15134.0291583503</v>
      </c>
    </row>
    <row r="37" customFormat="false" ht="13.8" hidden="false" customHeight="false" outlineLevel="0" collapsed="false">
      <c r="A37" s="13" t="s">
        <v>43</v>
      </c>
      <c r="B37" s="41"/>
      <c r="C37" s="41"/>
      <c r="D37" s="41"/>
      <c r="E37" s="41"/>
      <c r="F37" s="41"/>
      <c r="G37" s="41"/>
      <c r="H37" s="41"/>
      <c r="I37" s="15" t="n">
        <f aca="false">AO37+AQ37+AS37+AU37+AW37</f>
        <v>0.00564587295741438</v>
      </c>
      <c r="J37" s="43" t="n">
        <f aca="false">ROUND(AP37+AR37+AT37+AV37+AX37,0)</f>
        <v>66056</v>
      </c>
      <c r="K37" s="15" t="n">
        <f aca="false">I37-DatosMinisterio!J37</f>
        <v>0</v>
      </c>
      <c r="L37" s="43" t="n">
        <f aca="false">J37-DatosMinisterio!K37</f>
        <v>0</v>
      </c>
      <c r="M37" s="44" t="n">
        <f aca="false">P73/P$77</f>
        <v>0.0121712152156335</v>
      </c>
      <c r="N37" s="43" t="n">
        <f aca="false">ROUND((N$43-N$42-N$41)*M37,0)</f>
        <v>2641696</v>
      </c>
      <c r="O37" s="43" t="n">
        <f aca="false">N37-DatosMinisterio!L37</f>
        <v>964</v>
      </c>
      <c r="P37" s="14" t="n">
        <f aca="false">N37+J37</f>
        <v>2707752</v>
      </c>
      <c r="Q37" s="43" t="n">
        <f aca="false">P37-DatosMinisterio!M37</f>
        <v>964</v>
      </c>
      <c r="S37" s="14" t="n">
        <f aca="false">B37+DatosMinisterio!B37</f>
        <v>4150</v>
      </c>
      <c r="T37" s="14" t="n">
        <f aca="false">C37+DatosMinisterio!C37</f>
        <v>43</v>
      </c>
      <c r="U37" s="14" t="n">
        <f aca="false">D37+DatosMinisterio!D37</f>
        <v>430.322988394584</v>
      </c>
      <c r="V37" s="14" t="n">
        <f aca="false">E37+DatosMinisterio!E37</f>
        <v>254.293442940039</v>
      </c>
      <c r="W37" s="14" t="n">
        <f aca="false">F37+DatosMinisterio!F37</f>
        <v>36</v>
      </c>
      <c r="X37" s="14" t="n">
        <f aca="false">G37+DatosMinisterio!G37</f>
        <v>97</v>
      </c>
      <c r="Y37" s="14" t="n">
        <f aca="false">H37+DatosMinisterio!H37</f>
        <v>11</v>
      </c>
      <c r="Z37" s="14" t="n">
        <f aca="false">X37+0.33*Y37</f>
        <v>100.63</v>
      </c>
      <c r="AC37" s="49" t="n">
        <f aca="false">IF(T37&gt;0,S37/T37,0)</f>
        <v>96.5116279069767</v>
      </c>
      <c r="AD37" s="50" t="n">
        <f aca="false">EXP((((AC37-AC43)/AC44+2)/4-1.9)^3)</f>
        <v>0.0109267688631026</v>
      </c>
      <c r="AE37" s="51" t="n">
        <f aca="false">S37/U37</f>
        <v>9.64391889794803</v>
      </c>
      <c r="AF37" s="50" t="n">
        <f aca="false">EXP((((AE37-AE43)/AE44+2)/4-1.9)^3)</f>
        <v>0.0098431757961393</v>
      </c>
      <c r="AG37" s="50" t="n">
        <f aca="false">V37/U37</f>
        <v>0.590936226504509</v>
      </c>
      <c r="AH37" s="50" t="n">
        <f aca="false">EXP((((AG37-AG43)/AG44+2)/4-1.9)^3)</f>
        <v>0.0196703036549514</v>
      </c>
      <c r="AI37" s="50" t="n">
        <f aca="false">W37/U37</f>
        <v>0.0836580916448504</v>
      </c>
      <c r="AJ37" s="50" t="n">
        <f aca="false">EXP((((AI37-AI43)/AI44+2)/4-1.9)^3)</f>
        <v>0.0253733149013114</v>
      </c>
      <c r="AK37" s="50" t="n">
        <f aca="false">Z37/U37</f>
        <v>0.233847604506147</v>
      </c>
      <c r="AL37" s="50" t="n">
        <f aca="false">EXP((((AK37-AK43)/AK44+2)/4-1.9)^3)</f>
        <v>0.0133007704490852</v>
      </c>
      <c r="AM37" s="50" t="n">
        <f aca="false">0.01*AD37+0.15*AF37+0.24*AH37+0.25*AJ37+0.35*AL37</f>
        <v>0.0173052153177479</v>
      </c>
      <c r="AO37" s="44" t="n">
        <f aca="false">0.01*AD37/$AM$43</f>
        <v>3.56488767711772E-005</v>
      </c>
      <c r="AP37" s="43" t="n">
        <f aca="false">AO37*$J$43</f>
        <v>417.087152571039</v>
      </c>
      <c r="AQ37" s="44" t="n">
        <f aca="false">0.15*AF37/$AM$43</f>
        <v>0.000481704379478338</v>
      </c>
      <c r="AR37" s="43" t="n">
        <f aca="false">AQ37*$J$43</f>
        <v>5635.87765491847</v>
      </c>
      <c r="AS37" s="44" t="n">
        <f aca="false">0.24*AH37/$AM$43</f>
        <v>0.00154019745049767</v>
      </c>
      <c r="AT37" s="43" t="n">
        <f aca="false">AS37*$J$43</f>
        <v>18020.1068647593</v>
      </c>
      <c r="AU37" s="44" t="n">
        <f aca="false">0.25*AJ37/$AM$43</f>
        <v>0.00206952802682487</v>
      </c>
      <c r="AV37" s="43" t="n">
        <f aca="false">AU37*$J$43</f>
        <v>24213.2047361514</v>
      </c>
      <c r="AW37" s="44" t="n">
        <f aca="false">0.35*AL37/$AM$43</f>
        <v>0.00151879422384233</v>
      </c>
      <c r="AX37" s="43" t="n">
        <f aca="false">AW37*$J$43</f>
        <v>17769.6919381177</v>
      </c>
    </row>
    <row r="38" customFormat="false" ht="13.8" hidden="false" customHeight="false" outlineLevel="0" collapsed="false">
      <c r="A38" s="13" t="s">
        <v>44</v>
      </c>
      <c r="B38" s="41"/>
      <c r="C38" s="41"/>
      <c r="D38" s="41"/>
      <c r="E38" s="41"/>
      <c r="F38" s="41"/>
      <c r="G38" s="41"/>
      <c r="H38" s="41"/>
      <c r="I38" s="15" t="n">
        <f aca="false">AO38+AQ38+AS38+AU38+AW38</f>
        <v>0.0139071564182123</v>
      </c>
      <c r="J38" s="43" t="n">
        <f aca="false">ROUND(AP38+AR38+AT38+AV38+AX38,0)</f>
        <v>162712</v>
      </c>
      <c r="K38" s="15" t="n">
        <f aca="false">I38-DatosMinisterio!J38</f>
        <v>-9.54097911787244E-017</v>
      </c>
      <c r="L38" s="43" t="n">
        <f aca="false">J38-DatosMinisterio!K38</f>
        <v>0</v>
      </c>
      <c r="M38" s="44" t="n">
        <f aca="false">P74/P$77</f>
        <v>0.0109255619563178</v>
      </c>
      <c r="N38" s="43" t="n">
        <f aca="false">ROUND((N$43-N$42-N$41)*M38,0)</f>
        <v>2371334</v>
      </c>
      <c r="O38" s="43" t="n">
        <f aca="false">N38-DatosMinisterio!L38</f>
        <v>-1102</v>
      </c>
      <c r="P38" s="14" t="n">
        <f aca="false">N38+J38</f>
        <v>2534046</v>
      </c>
      <c r="Q38" s="43" t="n">
        <f aca="false">P38-DatosMinisterio!M38</f>
        <v>-1102</v>
      </c>
      <c r="S38" s="14" t="n">
        <f aca="false">B38+DatosMinisterio!B38</f>
        <v>6955</v>
      </c>
      <c r="T38" s="14" t="n">
        <f aca="false">C38+DatosMinisterio!C38</f>
        <v>28</v>
      </c>
      <c r="U38" s="14" t="n">
        <f aca="false">D38+DatosMinisterio!D38</f>
        <v>405.875247376136</v>
      </c>
      <c r="V38" s="14" t="n">
        <f aca="false">E38+DatosMinisterio!E38</f>
        <v>281.932065557954</v>
      </c>
      <c r="W38" s="14" t="n">
        <f aca="false">F38+DatosMinisterio!F38</f>
        <v>22</v>
      </c>
      <c r="X38" s="14" t="n">
        <f aca="false">G38+DatosMinisterio!G38</f>
        <v>95</v>
      </c>
      <c r="Y38" s="14" t="n">
        <f aca="false">H38+DatosMinisterio!H38</f>
        <v>24</v>
      </c>
      <c r="Z38" s="14" t="n">
        <f aca="false">X38+0.33*Y38</f>
        <v>102.92</v>
      </c>
      <c r="AC38" s="49" t="n">
        <f aca="false">IF(T38&gt;0,S38/T38,0)</f>
        <v>248.392857142857</v>
      </c>
      <c r="AD38" s="50" t="n">
        <f aca="false">EXP((((AC38-AC43)/AC44+2)/4-1.9)^3)</f>
        <v>0.15061309731202</v>
      </c>
      <c r="AE38" s="51" t="n">
        <f aca="false">S38/U38</f>
        <v>17.1358072337794</v>
      </c>
      <c r="AF38" s="50" t="n">
        <f aca="false">EXP((((AE38-AE43)/AE44+2)/4-1.9)^3)</f>
        <v>0.0796125373117837</v>
      </c>
      <c r="AG38" s="50" t="n">
        <f aca="false">V38/U38</f>
        <v>0.694627394453251</v>
      </c>
      <c r="AH38" s="50" t="n">
        <f aca="false">EXP((((AG38-AG43)/AG44+2)/4-1.9)^3)</f>
        <v>0.083224052853853</v>
      </c>
      <c r="AI38" s="50" t="n">
        <f aca="false">W38/U38</f>
        <v>0.0542038474684611</v>
      </c>
      <c r="AJ38" s="50" t="n">
        <f aca="false">EXP((((AI38-AI43)/AI44+2)/4-1.9)^3)</f>
        <v>0.0155309065395603</v>
      </c>
      <c r="AK38" s="50" t="n">
        <f aca="false">Z38/U38</f>
        <v>0.253575453702455</v>
      </c>
      <c r="AL38" s="50" t="n">
        <f aca="false">EXP((((AK38-AK43)/AK44+2)/4-1.9)^3)</f>
        <v>0.0152069648445264</v>
      </c>
      <c r="AM38" s="50" t="n">
        <f aca="false">0.01*AD38+0.15*AF38+0.24*AH38+0.25*AJ38+0.35*AL38</f>
        <v>0.0426269485852868</v>
      </c>
      <c r="AO38" s="44" t="n">
        <f aca="false">0.01*AD38/$AM$43</f>
        <v>0.000491379273550129</v>
      </c>
      <c r="AP38" s="43" t="n">
        <f aca="false">AO38*$J$43</f>
        <v>5749.0726384724</v>
      </c>
      <c r="AQ38" s="44" t="n">
        <f aca="false">0.15*AF38/$AM$43</f>
        <v>0.00389607060553672</v>
      </c>
      <c r="AR38" s="43" t="n">
        <f aca="false">AQ38*$J$43</f>
        <v>45583.5118034597</v>
      </c>
      <c r="AS38" s="44" t="n">
        <f aca="false">0.24*AH38/$AM$43</f>
        <v>0.0065164969628378</v>
      </c>
      <c r="AT38" s="43" t="n">
        <f aca="false">AS38*$J$43</f>
        <v>76242.1542876031</v>
      </c>
      <c r="AU38" s="44" t="n">
        <f aca="false">0.25*AJ38/$AM$43</f>
        <v>0.00126674998874335</v>
      </c>
      <c r="AV38" s="43" t="n">
        <f aca="false">AU38*$J$43</f>
        <v>14820.8076572987</v>
      </c>
      <c r="AW38" s="44" t="n">
        <f aca="false">0.35*AL38/$AM$43</f>
        <v>0.00173645958754431</v>
      </c>
      <c r="AX38" s="43" t="n">
        <f aca="false">AW38*$J$43</f>
        <v>20316.3479616029</v>
      </c>
    </row>
    <row r="39" customFormat="false" ht="13.8" hidden="false" customHeight="false" outlineLevel="0" collapsed="false">
      <c r="A39" s="13" t="s">
        <v>45</v>
      </c>
      <c r="B39" s="41"/>
      <c r="C39" s="41"/>
      <c r="D39" s="41"/>
      <c r="E39" s="41"/>
      <c r="F39" s="41"/>
      <c r="G39" s="41"/>
      <c r="H39" s="41"/>
      <c r="I39" s="15" t="n">
        <f aca="false">AO39+AQ39+AS39+AU39+AW39</f>
        <v>0.0143306671360642</v>
      </c>
      <c r="J39" s="43" t="n">
        <f aca="false">ROUND(AP39+AR39+AT39+AV39+AX39,0)</f>
        <v>167667</v>
      </c>
      <c r="K39" s="15" t="n">
        <f aca="false">I39-DatosMinisterio!J39</f>
        <v>0</v>
      </c>
      <c r="L39" s="43" t="n">
        <f aca="false">J39-DatosMinisterio!K39</f>
        <v>0</v>
      </c>
      <c r="M39" s="44" t="n">
        <f aca="false">P75/P$77</f>
        <v>0.00853528906313924</v>
      </c>
      <c r="N39" s="43" t="n">
        <f aca="false">ROUND((N$43-N$42-N$41)*M39,0)</f>
        <v>1852538</v>
      </c>
      <c r="O39" s="43" t="n">
        <f aca="false">N39-DatosMinisterio!L39</f>
        <v>569</v>
      </c>
      <c r="P39" s="14" t="n">
        <f aca="false">N39+J39</f>
        <v>2020205</v>
      </c>
      <c r="Q39" s="43" t="n">
        <f aca="false">P39-DatosMinisterio!M39</f>
        <v>569</v>
      </c>
      <c r="S39" s="14" t="n">
        <f aca="false">B39+DatosMinisterio!B39</f>
        <v>8404</v>
      </c>
      <c r="T39" s="14" t="n">
        <f aca="false">C39+DatosMinisterio!C39</f>
        <v>57</v>
      </c>
      <c r="U39" s="14" t="n">
        <f aca="false">D39+DatosMinisterio!D39</f>
        <v>492.287854220248</v>
      </c>
      <c r="V39" s="14" t="n">
        <f aca="false">E39+DatosMinisterio!E39</f>
        <v>340.622950932047</v>
      </c>
      <c r="W39" s="14" t="n">
        <f aca="false">F39+DatosMinisterio!F39</f>
        <v>42</v>
      </c>
      <c r="X39" s="14" t="n">
        <f aca="false">G39+DatosMinisterio!G39</f>
        <v>125</v>
      </c>
      <c r="Y39" s="14" t="n">
        <f aca="false">H39+DatosMinisterio!H39</f>
        <v>26</v>
      </c>
      <c r="Z39" s="14" t="n">
        <f aca="false">X39+0.33*Y39</f>
        <v>133.58</v>
      </c>
      <c r="AC39" s="49" t="n">
        <f aca="false">IF(T39&gt;0,S39/T39,0)</f>
        <v>147.438596491228</v>
      </c>
      <c r="AD39" s="50" t="n">
        <f aca="false">EXP((((AC39-AC43)/AC44+2)/4-1.9)^3)</f>
        <v>0.0312084245482418</v>
      </c>
      <c r="AE39" s="51" t="n">
        <f aca="false">S39/U39</f>
        <v>17.0713129075902</v>
      </c>
      <c r="AF39" s="50" t="n">
        <f aca="false">EXP((((AE39-AE43)/AE44+2)/4-1.9)^3)</f>
        <v>0.0784621876114226</v>
      </c>
      <c r="AG39" s="50" t="n">
        <f aca="false">V39/U39</f>
        <v>0.691918250698205</v>
      </c>
      <c r="AH39" s="50" t="n">
        <f aca="false">EXP((((AG39-AG43)/AG44+2)/4-1.9)^3)</f>
        <v>0.0805833304528924</v>
      </c>
      <c r="AI39" s="50" t="n">
        <f aca="false">W39/U39</f>
        <v>0.0853159379008553</v>
      </c>
      <c r="AJ39" s="50" t="n">
        <f aca="false">EXP((((AI39-AI43)/AI44+2)/4-1.9)^3)</f>
        <v>0.0260525739378608</v>
      </c>
      <c r="AK39" s="50" t="n">
        <f aca="false">Z39/U39</f>
        <v>0.271345309161816</v>
      </c>
      <c r="AL39" s="50" t="n">
        <f aca="false">EXP((((AK39-AK43)/AK44+2)/4-1.9)^3)</f>
        <v>0.0171157139015468</v>
      </c>
      <c r="AM39" s="50" t="n">
        <f aca="false">0.01*AD39+0.15*AF39+0.24*AH39+0.25*AJ39+0.35*AL39</f>
        <v>0.0439250550458966</v>
      </c>
      <c r="AO39" s="44" t="n">
        <f aca="false">0.01*AD39/$AM$43</f>
        <v>0.000101818322953612</v>
      </c>
      <c r="AP39" s="43" t="n">
        <f aca="false">AO39*$J$43</f>
        <v>1191.26093853863</v>
      </c>
      <c r="AQ39" s="44" t="n">
        <f aca="false">0.15*AF39/$AM$43</f>
        <v>0.00383977490381687</v>
      </c>
      <c r="AR39" s="43" t="n">
        <f aca="false">AQ39*$J$43</f>
        <v>44924.85952437</v>
      </c>
      <c r="AS39" s="44" t="n">
        <f aca="false">0.24*AH39/$AM$43</f>
        <v>0.00630972669732602</v>
      </c>
      <c r="AT39" s="43" t="n">
        <f aca="false">AS39*$J$43</f>
        <v>73822.9694747904</v>
      </c>
      <c r="AU39" s="44" t="n">
        <f aca="false">0.25*AJ39/$AM$43</f>
        <v>0.00212493054790186</v>
      </c>
      <c r="AV39" s="43" t="n">
        <f aca="false">AU39*$J$43</f>
        <v>24861.4069196195</v>
      </c>
      <c r="AW39" s="44" t="n">
        <f aca="false">0.35*AL39/$AM$43</f>
        <v>0.00195441666406588</v>
      </c>
      <c r="AX39" s="43" t="n">
        <f aca="false">AW39*$J$43</f>
        <v>22866.4169865711</v>
      </c>
    </row>
    <row r="40" customFormat="false" ht="13.8" hidden="false" customHeight="false" outlineLevel="0" collapsed="false">
      <c r="A40" s="13" t="s">
        <v>46</v>
      </c>
      <c r="B40" s="41"/>
      <c r="C40" s="41"/>
      <c r="D40" s="41"/>
      <c r="E40" s="41"/>
      <c r="F40" s="41"/>
      <c r="G40" s="41"/>
      <c r="H40" s="41"/>
      <c r="I40" s="15" t="n">
        <f aca="false">AO40+AQ40+AS40+AU40+AW40</f>
        <v>0.00894314373743506</v>
      </c>
      <c r="J40" s="52" t="n">
        <f aca="false">ROUND(AP40+AR40+AT40+AV40+AX40,0)</f>
        <v>104634</v>
      </c>
      <c r="K40" s="15" t="n">
        <f aca="false">I40-DatosMinisterio!J40</f>
        <v>0</v>
      </c>
      <c r="L40" s="43" t="n">
        <f aca="false">J40-DatosMinisterio!K40</f>
        <v>0</v>
      </c>
      <c r="M40" s="44" t="n">
        <f aca="false">P76/P$77</f>
        <v>0.00714999043014242</v>
      </c>
      <c r="N40" s="43" t="n">
        <f aca="false">ROUND((N$43-N$42-N$41)*M40,0)</f>
        <v>1551867</v>
      </c>
      <c r="O40" s="43" t="n">
        <f aca="false">N40-DatosMinisterio!L40</f>
        <v>1116</v>
      </c>
      <c r="P40" s="14" t="n">
        <f aca="false">N40+J40</f>
        <v>1656501</v>
      </c>
      <c r="Q40" s="43" t="n">
        <f aca="false">P40-DatosMinisterio!M40</f>
        <v>1116</v>
      </c>
      <c r="S40" s="14" t="n">
        <f aca="false">B40+DatosMinisterio!B40</f>
        <v>8844</v>
      </c>
      <c r="T40" s="14" t="n">
        <f aca="false">C40+DatosMinisterio!C40</f>
        <v>31</v>
      </c>
      <c r="U40" s="14" t="n">
        <f aca="false">D40+DatosMinisterio!D40</f>
        <v>497.693353453634</v>
      </c>
      <c r="V40" s="14" t="n">
        <f aca="false">E40+DatosMinisterio!E40</f>
        <v>285.649839454619</v>
      </c>
      <c r="W40" s="14" t="n">
        <f aca="false">F40+DatosMinisterio!F40</f>
        <v>24</v>
      </c>
      <c r="X40" s="14" t="n">
        <f aca="false">G40+DatosMinisterio!G40</f>
        <v>107</v>
      </c>
      <c r="Y40" s="14" t="n">
        <f aca="false">H40+DatosMinisterio!H40</f>
        <v>11</v>
      </c>
      <c r="Z40" s="14" t="n">
        <f aca="false">X40+0.33*Y40</f>
        <v>110.63</v>
      </c>
      <c r="AC40" s="49" t="n">
        <f aca="false">IF(T40&gt;0,S40/T40,0)</f>
        <v>285.290322580645</v>
      </c>
      <c r="AD40" s="50" t="n">
        <f aca="false">EXP((((AC40-AC43)/AC44+2)/4-1.9)^3)</f>
        <v>0.230843985849761</v>
      </c>
      <c r="AE40" s="51" t="n">
        <f aca="false">S40/U40</f>
        <v>17.7699781173066</v>
      </c>
      <c r="AF40" s="50" t="n">
        <f aca="false">EXP((((AE40-AE43)/AE44+2)/4-1.9)^3)</f>
        <v>0.0915919902792166</v>
      </c>
      <c r="AG40" s="50" t="n">
        <f aca="false">V40/U40</f>
        <v>0.573947466793387</v>
      </c>
      <c r="AH40" s="50" t="n">
        <f aca="false">EXP((((AG40-AG43)/AG44+2)/4-1.9)^3)</f>
        <v>0.014873628696111</v>
      </c>
      <c r="AI40" s="50" t="n">
        <f aca="false">W40/U40</f>
        <v>0.0482224643617546</v>
      </c>
      <c r="AJ40" s="50" t="n">
        <f aca="false">EXP((((AI40-AI43)/AI44+2)/4-1.9)^3)</f>
        <v>0.0139864567067881</v>
      </c>
      <c r="AK40" s="50" t="n">
        <f aca="false">Z40/U40</f>
        <v>0.222285468014205</v>
      </c>
      <c r="AL40" s="50" t="n">
        <f aca="false">EXP((((AK40-AK43)/AK44+2)/4-1.9)^3)</f>
        <v>0.0122805308282712</v>
      </c>
      <c r="AM40" s="50" t="n">
        <f aca="false">0.01*AD40+0.15*AF40+0.24*AH40+0.25*AJ40+0.35*AL40</f>
        <v>0.0274117092540387</v>
      </c>
      <c r="AO40" s="44" t="n">
        <f aca="false">0.01*AD40/$AM$43</f>
        <v>0.00075313470139505</v>
      </c>
      <c r="AP40" s="43" t="n">
        <f aca="false">AO40*$J$43</f>
        <v>8811.57659254151</v>
      </c>
      <c r="AQ40" s="44" t="n">
        <f aca="false">0.15*AF40/$AM$43</f>
        <v>0.00448231990938747</v>
      </c>
      <c r="AR40" s="43" t="n">
        <f aca="false">AQ40*$J$43</f>
        <v>52442.5512736054</v>
      </c>
      <c r="AS40" s="44" t="n">
        <f aca="false">0.24*AH40/$AM$43</f>
        <v>0.00116461471054275</v>
      </c>
      <c r="AT40" s="43" t="n">
        <f aca="false">AS40*$J$43</f>
        <v>13625.8383842084</v>
      </c>
      <c r="AU40" s="44" t="n">
        <f aca="false">0.25*AJ40/$AM$43</f>
        <v>0.00114077976264641</v>
      </c>
      <c r="AV40" s="43" t="n">
        <f aca="false">AU40*$J$43</f>
        <v>13346.9726400344</v>
      </c>
      <c r="AW40" s="44" t="n">
        <f aca="false">0.35*AL40/$AM$43</f>
        <v>0.00140229465346338</v>
      </c>
      <c r="AX40" s="43" t="n">
        <f aca="false">AW40*$J$43</f>
        <v>16406.6623426273</v>
      </c>
    </row>
    <row r="41" customFormat="false" ht="13.8" hidden="false" customHeight="false" outlineLevel="0" collapsed="false">
      <c r="A41" s="13" t="s">
        <v>47</v>
      </c>
      <c r="B41" s="41"/>
      <c r="C41" s="41"/>
      <c r="D41" s="41"/>
      <c r="E41" s="41"/>
      <c r="F41" s="41"/>
      <c r="G41" s="41"/>
      <c r="H41" s="41"/>
      <c r="I41" s="15" t="n">
        <f aca="false">AO41+AQ41+AS41+AU41+AW41</f>
        <v>0.0316946317861652</v>
      </c>
      <c r="J41" s="43" t="n">
        <f aca="false">ROUND(AP41+AR41+AT41+AV41+AX41,0)</f>
        <v>370823</v>
      </c>
      <c r="K41" s="15" t="n">
        <f aca="false">I41-DatosMinisterio!J41</f>
        <v>0</v>
      </c>
      <c r="L41" s="43" t="n">
        <f aca="false">J41-DatosMinisterio!K41</f>
        <v>0</v>
      </c>
      <c r="M41" s="44" t="n">
        <v>0</v>
      </c>
      <c r="N41" s="43" t="n">
        <f aca="false">DatosMinisterio!L41</f>
        <v>2626453</v>
      </c>
      <c r="O41" s="43" t="n">
        <v>0</v>
      </c>
      <c r="P41" s="14" t="n">
        <f aca="false">N41+J41</f>
        <v>2997276</v>
      </c>
      <c r="Q41" s="43" t="n">
        <f aca="false">P41-DatosMinisterio!M41</f>
        <v>0</v>
      </c>
      <c r="S41" s="14" t="n">
        <f aca="false">B41+DatosMinisterio!B41</f>
        <v>0</v>
      </c>
      <c r="T41" s="14" t="n">
        <f aca="false">C41+DatosMinisterio!C41</f>
        <v>0</v>
      </c>
      <c r="U41" s="14" t="n">
        <f aca="false">D41+DatosMinisterio!D41</f>
        <v>34.8609674534894</v>
      </c>
      <c r="V41" s="14" t="n">
        <f aca="false">E41+DatosMinisterio!E41</f>
        <v>29.0314219989439</v>
      </c>
      <c r="W41" s="14" t="n">
        <f aca="false">F41+DatosMinisterio!F41</f>
        <v>4</v>
      </c>
      <c r="X41" s="14" t="n">
        <f aca="false">G41+DatosMinisterio!G41</f>
        <v>14</v>
      </c>
      <c r="Y41" s="14" t="n">
        <f aca="false">H41+DatosMinisterio!H41</f>
        <v>0</v>
      </c>
      <c r="Z41" s="14" t="n">
        <f aca="false">X41+0.33*Y41</f>
        <v>14</v>
      </c>
      <c r="AC41" s="49" t="n">
        <f aca="false">IF(T41&gt;0,S41/T41,0)</f>
        <v>0</v>
      </c>
      <c r="AD41" s="50" t="n">
        <f aca="false">EXP((((AC41-AC43)/AC44+2)/4-1.9)^3)</f>
        <v>0.0008692139861122</v>
      </c>
      <c r="AE41" s="51" t="n">
        <f aca="false">S41/U41</f>
        <v>0</v>
      </c>
      <c r="AF41" s="50" t="n">
        <f aca="false">EXP((((AE41-AE43)/AE44+2)/4-1.9)^3)</f>
        <v>0.000169068040733733</v>
      </c>
      <c r="AG41" s="50" t="n">
        <f aca="false">V41/U41</f>
        <v>0.832777289892395</v>
      </c>
      <c r="AH41" s="50" t="n">
        <f aca="false">EXP((((AG41-AG43)/AG44+2)/4-1.9)^3)</f>
        <v>0.306639472703143</v>
      </c>
      <c r="AI41" s="50" t="n">
        <f aca="false">W41/U41</f>
        <v>0.114741508689818</v>
      </c>
      <c r="AJ41" s="50" t="n">
        <f aca="false">EXP((((AI41-AI43)/AI44+2)/4-1.9)^3)</f>
        <v>0.0407798248384232</v>
      </c>
      <c r="AK41" s="50" t="n">
        <f aca="false">Z41/U41</f>
        <v>0.401595280414361</v>
      </c>
      <c r="AL41" s="50" t="n">
        <f aca="false">EXP((((AK41-AK43)/AK44+2)/4-1.9)^3)</f>
        <v>0.0380714720657382</v>
      </c>
      <c r="AM41" s="50" t="n">
        <f aca="false">0.01*AD41+0.15*AF41+0.24*AH41+0.25*AJ41+0.35*AL41</f>
        <v>0.0971474972273398</v>
      </c>
      <c r="AO41" s="44" t="n">
        <f aca="false">0.01*AD41/$AM$43</f>
        <v>2.83583396582429E-006</v>
      </c>
      <c r="AP41" s="43" t="n">
        <f aca="false">AO41*$J$43</f>
        <v>33.1788830700607</v>
      </c>
      <c r="AQ41" s="44" t="n">
        <f aca="false">0.15*AF41/$AM$43</f>
        <v>8.27383532896E-006</v>
      </c>
      <c r="AR41" s="43" t="n">
        <f aca="false">AQ41*$J$43</f>
        <v>96.8027812025686</v>
      </c>
      <c r="AS41" s="44" t="n">
        <f aca="false">0.24*AH41/$AM$43</f>
        <v>0.0240100682919783</v>
      </c>
      <c r="AT41" s="43" t="n">
        <f aca="false">AS41*$J$43</f>
        <v>280914.629687131</v>
      </c>
      <c r="AU41" s="44" t="n">
        <f aca="false">0.25*AJ41/$AM$43</f>
        <v>0.00332613183418789</v>
      </c>
      <c r="AV41" s="43" t="n">
        <f aca="false">AU41*$J$43</f>
        <v>38915.3034105962</v>
      </c>
      <c r="AW41" s="44" t="n">
        <f aca="false">0.35*AL41/$AM$43</f>
        <v>0.00434732199070426</v>
      </c>
      <c r="AX41" s="43" t="n">
        <f aca="false">AW41*$J$43</f>
        <v>50863.0934447371</v>
      </c>
    </row>
    <row r="42" customFormat="false" ht="13.8" hidden="false" customHeight="false" outlineLevel="0" collapsed="false">
      <c r="A42" s="16" t="s">
        <v>48</v>
      </c>
      <c r="B42" s="41"/>
      <c r="C42" s="41"/>
      <c r="D42" s="41"/>
      <c r="E42" s="41"/>
      <c r="F42" s="41"/>
      <c r="G42" s="41"/>
      <c r="H42" s="41"/>
      <c r="I42" s="18" t="n">
        <f aca="false">AO42+AQ42+AS42+AU42+AW42</f>
        <v>0.0129037704319343</v>
      </c>
      <c r="J42" s="52" t="n">
        <f aca="false">ROUND(AP42+AR42+AT42+AV42+AX42,0)</f>
        <v>150972</v>
      </c>
      <c r="K42" s="18" t="n">
        <f aca="false">I42-DatosMinisterio!J42</f>
        <v>7.97972798949331E-017</v>
      </c>
      <c r="L42" s="52" t="n">
        <f aca="false">J42-DatosMinisterio!K42</f>
        <v>0</v>
      </c>
      <c r="M42" s="53" t="n">
        <v>0</v>
      </c>
      <c r="N42" s="52" t="n">
        <f aca="false">DatosMinisterio!L42</f>
        <v>2626453</v>
      </c>
      <c r="O42" s="52" t="n">
        <v>0</v>
      </c>
      <c r="P42" s="17" t="n">
        <f aca="false">N42+J42</f>
        <v>2777425</v>
      </c>
      <c r="Q42" s="52" t="n">
        <f aca="false">P42-DatosMinisterio!M42</f>
        <v>0</v>
      </c>
      <c r="S42" s="17" t="n">
        <f aca="false">B42+DatosMinisterio!B42</f>
        <v>0</v>
      </c>
      <c r="T42" s="17" t="n">
        <f aca="false">C42+DatosMinisterio!C42</f>
        <v>0</v>
      </c>
      <c r="U42" s="17" t="n">
        <f aca="false">D42+DatosMinisterio!D42</f>
        <v>15.3522727272727</v>
      </c>
      <c r="V42" s="17" t="n">
        <f aca="false">E42+DatosMinisterio!E42</f>
        <v>11.2840909090909</v>
      </c>
      <c r="W42" s="17" t="n">
        <f aca="false">F42+DatosMinisterio!F42</f>
        <v>1</v>
      </c>
      <c r="X42" s="17" t="n">
        <f aca="false">G42+DatosMinisterio!G42</f>
        <v>3</v>
      </c>
      <c r="Y42" s="17" t="n">
        <f aca="false">H42+DatosMinisterio!H42</f>
        <v>0</v>
      </c>
      <c r="Z42" s="17" t="n">
        <f aca="false">X42+0.33*Y42</f>
        <v>3</v>
      </c>
      <c r="AC42" s="54" t="n">
        <f aca="false">IF(T42&gt;0,S42/T42,0)</f>
        <v>0</v>
      </c>
      <c r="AD42" s="55" t="n">
        <f aca="false">EXP((((AC42-AC43)/AC44+2)/4-1.9)^3)</f>
        <v>0.0008692139861122</v>
      </c>
      <c r="AE42" s="56" t="n">
        <f aca="false">S42/U42</f>
        <v>0</v>
      </c>
      <c r="AF42" s="55" t="n">
        <f aca="false">EXP((((AE42-AE43)/AE44+2)/4-1.9)^3)</f>
        <v>0.000169068040733733</v>
      </c>
      <c r="AG42" s="55" t="n">
        <f aca="false">V42/U42</f>
        <v>0.735011102886751</v>
      </c>
      <c r="AH42" s="55" t="n">
        <f aca="false">EXP((((AG42-AG43)/AG44+2)/4-1.9)^3)</f>
        <v>0.130330496491172</v>
      </c>
      <c r="AI42" s="55" t="n">
        <f aca="false">W42/U42</f>
        <v>0.065136935603257</v>
      </c>
      <c r="AJ42" s="55" t="n">
        <f aca="false">EXP((((AI42-AI43)/AI44+2)/4-1.9)^3)</f>
        <v>0.0187244914967556</v>
      </c>
      <c r="AK42" s="55" t="n">
        <f aca="false">Z42/U42</f>
        <v>0.195410806809771</v>
      </c>
      <c r="AL42" s="55" t="n">
        <f aca="false">EXP((((AK42-AK43)/AK44+2)/4-1.9)^3)</f>
        <v>0.010162762611658</v>
      </c>
      <c r="AM42" s="55" t="n">
        <f aca="false">0.01*AD42+0.15*AF42+0.24*AH42+0.25*AJ42+0.35*AL42</f>
        <v>0.0395514612921218</v>
      </c>
      <c r="AO42" s="53" t="n">
        <f aca="false">0.01*AD42/$AM$43</f>
        <v>2.83583396582429E-006</v>
      </c>
      <c r="AP42" s="52" t="n">
        <f aca="false">AO42*$J$43</f>
        <v>33.1788830700607</v>
      </c>
      <c r="AQ42" s="53" t="n">
        <f aca="false">0.15*AF42/$AM$43</f>
        <v>8.27383532896E-006</v>
      </c>
      <c r="AR42" s="52" t="n">
        <f aca="false">AQ42*$J$43</f>
        <v>96.8027812025686</v>
      </c>
      <c r="AS42" s="53" t="n">
        <f aca="false">0.24*AH42/$AM$43</f>
        <v>0.0102049618520897</v>
      </c>
      <c r="AT42" s="52" t="n">
        <f aca="false">AS42*$J$43</f>
        <v>119396.706614485</v>
      </c>
      <c r="AU42" s="53" t="n">
        <f aca="false">0.25*AJ42/$AM$43</f>
        <v>0.0015272289053007</v>
      </c>
      <c r="AV42" s="52" t="n">
        <f aca="false">AU42*$J$43</f>
        <v>17868.3765978026</v>
      </c>
      <c r="AW42" s="53" t="n">
        <f aca="false">0.35*AL42/$AM$43</f>
        <v>0.00116047000524909</v>
      </c>
      <c r="AX42" s="52" t="n">
        <f aca="false">AW42*$J$43</f>
        <v>13577.3458793737</v>
      </c>
    </row>
    <row r="43" customFormat="false" ht="13.8" hidden="false" customHeight="false" outlineLevel="0" collapsed="false">
      <c r="A43" s="19" t="s">
        <v>49</v>
      </c>
      <c r="B43" s="41"/>
      <c r="C43" s="41"/>
      <c r="D43" s="41"/>
      <c r="E43" s="41"/>
      <c r="F43" s="41"/>
      <c r="G43" s="41"/>
      <c r="H43" s="41"/>
      <c r="I43" s="57"/>
      <c r="J43" s="58" t="n">
        <f aca="false">DatosMinisterio!K43</f>
        <v>11699868</v>
      </c>
      <c r="K43" s="57"/>
      <c r="L43" s="59"/>
      <c r="M43" s="60"/>
      <c r="N43" s="58" t="n">
        <f aca="false">DatosMinisterio!L43</f>
        <v>222297483</v>
      </c>
      <c r="O43" s="59"/>
      <c r="P43" s="61" t="n">
        <f aca="false">DatosMinisterio!M43</f>
        <v>233997351</v>
      </c>
      <c r="Q43" s="59"/>
      <c r="S43" s="20"/>
      <c r="T43" s="20"/>
      <c r="U43" s="20"/>
      <c r="V43" s="20"/>
      <c r="W43" s="20"/>
      <c r="X43" s="20"/>
      <c r="Y43" s="20"/>
      <c r="Z43" s="20"/>
      <c r="AB43" s="62" t="s">
        <v>207</v>
      </c>
      <c r="AC43" s="62" t="n">
        <f aca="false">AVERAGE(AC16:AC42)</f>
        <v>188.890127654498</v>
      </c>
      <c r="AD43" s="20"/>
      <c r="AE43" s="63" t="n">
        <f aca="false">AVERAGE(AE16:AE42)</f>
        <v>16.2137705792121</v>
      </c>
      <c r="AF43" s="20"/>
      <c r="AG43" s="64" t="n">
        <f aca="false">AVERAGE(AG16:AG42)</f>
        <v>0.673586884984743</v>
      </c>
      <c r="AH43" s="20"/>
      <c r="AI43" s="64" t="n">
        <f aca="false">AVERAGE(AI16:AI42)</f>
        <v>0.147629494712899</v>
      </c>
      <c r="AJ43" s="20"/>
      <c r="AK43" s="64" t="n">
        <f aca="false">AVERAGE(AK16:AK42)</f>
        <v>0.499053085234269</v>
      </c>
      <c r="AL43" s="65"/>
      <c r="AM43" s="64" t="n">
        <f aca="false">SUM(AM16:AM42)</f>
        <v>3.06510887656833</v>
      </c>
      <c r="AO43" s="60" t="n">
        <f aca="false">SUM(AO16:AO42)</f>
        <v>0.0097303742887746</v>
      </c>
      <c r="AP43" s="59" t="n">
        <f aca="false">SUM(AP16:AP42)</f>
        <v>113844.094769257</v>
      </c>
      <c r="AQ43" s="60" t="n">
        <f aca="false">SUM(AQ16:AQ42)</f>
        <v>0.138267364169144</v>
      </c>
      <c r="AR43" s="59" t="n">
        <f aca="false">SUM(AR16:AR42)</f>
        <v>1617709.90948692</v>
      </c>
      <c r="AS43" s="60" t="n">
        <f aca="false">SUM(AS16:AS42)</f>
        <v>0.238327132742363</v>
      </c>
      <c r="AT43" s="59" t="n">
        <f aca="false">SUM(AT16:AT42)</f>
        <v>2788395.99390412</v>
      </c>
      <c r="AU43" s="60" t="n">
        <f aca="false">SUM(AU16:AU42)</f>
        <v>0.257771991607742</v>
      </c>
      <c r="AV43" s="59" t="n">
        <f aca="false">SUM(AV16:AV42)</f>
        <v>3015898.27590769</v>
      </c>
      <c r="AW43" s="60" t="n">
        <f aca="false">SUM(AW16:AW42)</f>
        <v>0.355903137191976</v>
      </c>
      <c r="AX43" s="59" t="n">
        <f aca="false">SUM(AX16:AX42)</f>
        <v>4164019.72593201</v>
      </c>
    </row>
    <row r="44" customFormat="false" ht="13.8" hidden="false" customHeight="false" outlineLevel="0" collapsed="false">
      <c r="A44" s="23" t="s">
        <v>50</v>
      </c>
      <c r="AB44" s="62" t="s">
        <v>208</v>
      </c>
      <c r="AC44" s="62" t="n">
        <f aca="false">_xlfn.STDEV.P(AC16:AC42)</f>
        <v>91.2889321272915</v>
      </c>
      <c r="AD44" s="20"/>
      <c r="AE44" s="63" t="n">
        <f aca="false">_xlfn.STDEV.P(AE16:AE42)</f>
        <v>6.18332722811864</v>
      </c>
      <c r="AF44" s="20"/>
      <c r="AG44" s="64" t="n">
        <f aca="false">_xlfn.STDEV.P(AG16:AG42)</f>
        <v>0.116144172653698</v>
      </c>
      <c r="AH44" s="20"/>
      <c r="AI44" s="64" t="n">
        <f aca="false">_xlfn.STDEV.P(AI16:AI42)</f>
        <v>0.111793544758489</v>
      </c>
      <c r="AJ44" s="20"/>
      <c r="AK44" s="64" t="n">
        <f aca="false">_xlfn.STDEV.P(AK16:AK42)</f>
        <v>0.289978722545285</v>
      </c>
      <c r="AL44" s="20"/>
      <c r="AM44" s="64"/>
    </row>
    <row r="45" customFormat="false" ht="13.8" hidden="false" customHeight="false" outlineLevel="0" collapsed="false">
      <c r="A45" s="23" t="s">
        <v>51</v>
      </c>
    </row>
    <row r="47" customFormat="false" ht="13.8" hidden="false" customHeight="false" outlineLevel="0" collapsed="false">
      <c r="A47" s="6" t="s">
        <v>52</v>
      </c>
      <c r="B47" s="6"/>
      <c r="C47" s="6"/>
      <c r="D47" s="6"/>
      <c r="E47" s="6"/>
      <c r="F47" s="6"/>
      <c r="G47" s="6"/>
      <c r="H47" s="6"/>
      <c r="I47" s="6"/>
      <c r="J47" s="6"/>
    </row>
    <row r="48" customFormat="false" ht="13.8" hidden="false" customHeight="false" outlineLevel="0" collapsed="false">
      <c r="A48" s="6" t="s">
        <v>53</v>
      </c>
      <c r="B48" s="6"/>
      <c r="C48" s="6"/>
      <c r="D48" s="6"/>
      <c r="E48" s="6"/>
      <c r="F48" s="6"/>
      <c r="G48" s="6"/>
      <c r="H48" s="6"/>
      <c r="I48" s="6"/>
      <c r="J48" s="6"/>
    </row>
    <row r="49" customFormat="false" ht="9" hidden="false" customHeight="true" outlineLevel="0" collapsed="false">
      <c r="A49" s="24"/>
      <c r="B49" s="24"/>
      <c r="C49" s="24"/>
      <c r="D49" s="24"/>
      <c r="E49" s="24"/>
      <c r="F49" s="24"/>
      <c r="G49" s="24"/>
      <c r="H49" s="24"/>
      <c r="I49" s="24"/>
      <c r="J49" s="66"/>
    </row>
    <row r="50" customFormat="false" ht="12.75" hidden="false" customHeight="true" outlineLevel="0" collapsed="false">
      <c r="A50" s="7" t="s">
        <v>8</v>
      </c>
      <c r="B50" s="36" t="s">
        <v>188</v>
      </c>
      <c r="C50" s="36"/>
      <c r="D50" s="36"/>
      <c r="E50" s="36"/>
      <c r="F50" s="36"/>
      <c r="G50" s="36"/>
      <c r="H50" s="36"/>
      <c r="I50" s="7" t="s">
        <v>10</v>
      </c>
      <c r="J50" s="37" t="s">
        <v>11</v>
      </c>
      <c r="K50" s="38" t="s">
        <v>189</v>
      </c>
      <c r="L50" s="37" t="s">
        <v>190</v>
      </c>
      <c r="M50" s="38" t="s">
        <v>191</v>
      </c>
      <c r="N50" s="37" t="s">
        <v>12</v>
      </c>
      <c r="O50" s="37" t="s">
        <v>192</v>
      </c>
      <c r="P50" s="7" t="s">
        <v>193</v>
      </c>
      <c r="Q50" s="37" t="s">
        <v>194</v>
      </c>
      <c r="S50" s="8" t="s">
        <v>188</v>
      </c>
      <c r="T50" s="8"/>
      <c r="U50" s="8"/>
      <c r="V50" s="8"/>
      <c r="W50" s="8"/>
      <c r="X50" s="8"/>
      <c r="Y50" s="8"/>
      <c r="Z50" s="8"/>
      <c r="AC50" s="9" t="s">
        <v>196</v>
      </c>
      <c r="AD50" s="9"/>
      <c r="AE50" s="9" t="s">
        <v>197</v>
      </c>
      <c r="AF50" s="9"/>
      <c r="AG50" s="9" t="s">
        <v>198</v>
      </c>
      <c r="AH50" s="9"/>
      <c r="AI50" s="9" t="s">
        <v>199</v>
      </c>
      <c r="AJ50" s="9"/>
      <c r="AK50" s="9" t="s">
        <v>200</v>
      </c>
      <c r="AL50" s="9"/>
      <c r="AM50" s="39" t="s">
        <v>201</v>
      </c>
      <c r="AO50" s="9" t="s">
        <v>196</v>
      </c>
      <c r="AP50" s="9"/>
      <c r="AQ50" s="9" t="s">
        <v>197</v>
      </c>
      <c r="AR50" s="9"/>
      <c r="AS50" s="9" t="s">
        <v>198</v>
      </c>
      <c r="AT50" s="9"/>
      <c r="AU50" s="9" t="s">
        <v>199</v>
      </c>
      <c r="AV50" s="9"/>
      <c r="AW50" s="39" t="s">
        <v>200</v>
      </c>
      <c r="AX50" s="39"/>
    </row>
    <row r="51" customFormat="false" ht="37.75" hidden="false" customHeight="false" outlineLevel="0" collapsed="false">
      <c r="A51" s="7"/>
      <c r="B51" s="9" t="s">
        <v>54</v>
      </c>
      <c r="C51" s="9" t="s">
        <v>55</v>
      </c>
      <c r="D51" s="9" t="s">
        <v>56</v>
      </c>
      <c r="E51" s="9" t="s">
        <v>57</v>
      </c>
      <c r="F51" s="9" t="s">
        <v>58</v>
      </c>
      <c r="G51" s="9" t="s">
        <v>59</v>
      </c>
      <c r="H51" s="9" t="s">
        <v>60</v>
      </c>
      <c r="I51" s="7"/>
      <c r="J51" s="37"/>
      <c r="K51" s="38"/>
      <c r="L51" s="37"/>
      <c r="M51" s="38"/>
      <c r="N51" s="37"/>
      <c r="O51" s="37"/>
      <c r="P51" s="7"/>
      <c r="Q51" s="37"/>
      <c r="S51" s="9" t="s">
        <v>54</v>
      </c>
      <c r="T51" s="9" t="s">
        <v>55</v>
      </c>
      <c r="U51" s="9" t="s">
        <v>56</v>
      </c>
      <c r="V51" s="9" t="s">
        <v>57</v>
      </c>
      <c r="W51" s="9" t="s">
        <v>58</v>
      </c>
      <c r="X51" s="9" t="s">
        <v>59</v>
      </c>
      <c r="Y51" s="9" t="s">
        <v>60</v>
      </c>
      <c r="Z51" s="7" t="s">
        <v>21</v>
      </c>
      <c r="AC51" s="9" t="s">
        <v>202</v>
      </c>
      <c r="AD51" s="9" t="s">
        <v>203</v>
      </c>
      <c r="AE51" s="9" t="s">
        <v>202</v>
      </c>
      <c r="AF51" s="9" t="s">
        <v>203</v>
      </c>
      <c r="AG51" s="9" t="s">
        <v>202</v>
      </c>
      <c r="AH51" s="9" t="s">
        <v>203</v>
      </c>
      <c r="AI51" s="9" t="s">
        <v>202</v>
      </c>
      <c r="AJ51" s="9" t="s">
        <v>203</v>
      </c>
      <c r="AK51" s="9" t="s">
        <v>202</v>
      </c>
      <c r="AL51" s="9" t="s">
        <v>203</v>
      </c>
      <c r="AM51" s="40" t="s">
        <v>204</v>
      </c>
      <c r="AO51" s="9" t="s">
        <v>205</v>
      </c>
      <c r="AP51" s="9" t="s">
        <v>206</v>
      </c>
      <c r="AQ51" s="9" t="s">
        <v>205</v>
      </c>
      <c r="AR51" s="9" t="s">
        <v>206</v>
      </c>
      <c r="AS51" s="9" t="s">
        <v>205</v>
      </c>
      <c r="AT51" s="9" t="s">
        <v>206</v>
      </c>
      <c r="AU51" s="9" t="s">
        <v>205</v>
      </c>
      <c r="AV51" s="9" t="s">
        <v>206</v>
      </c>
      <c r="AW51" s="9" t="s">
        <v>205</v>
      </c>
      <c r="AX51" s="40" t="s">
        <v>206</v>
      </c>
    </row>
    <row r="52" customFormat="false" ht="13.8" hidden="false" customHeight="false" outlineLevel="0" collapsed="false">
      <c r="A52" s="10" t="s">
        <v>61</v>
      </c>
      <c r="B52" s="41" t="n">
        <v>0</v>
      </c>
      <c r="C52" s="41"/>
      <c r="D52" s="41"/>
      <c r="E52" s="41"/>
      <c r="F52" s="41"/>
      <c r="G52" s="41"/>
      <c r="H52" s="41"/>
      <c r="I52" s="67" t="n">
        <f aca="false">AO52+AQ52+AS52+AU52+AW52</f>
        <v>0.123935867368533</v>
      </c>
      <c r="J52" s="42" t="n">
        <f aca="false">ROUND(AP52+AR52+AT52+AV52+AX52,0)</f>
        <v>1379892</v>
      </c>
      <c r="K52" s="12" t="n">
        <f aca="false">I52-DatosMinisterio!J52</f>
        <v>0</v>
      </c>
      <c r="L52" s="43" t="n">
        <f aca="false">J52-DatosMinisterio!K52</f>
        <v>0</v>
      </c>
      <c r="M52" s="44" t="n">
        <f aca="false">P86/P$111</f>
        <v>0.183413316581107</v>
      </c>
      <c r="N52" s="43" t="n">
        <f aca="false">ROUND(N$77*M52,0)</f>
        <v>38800064</v>
      </c>
      <c r="O52" s="43" t="n">
        <f aca="false">N52-DatosMinisterio!L52</f>
        <v>-512</v>
      </c>
      <c r="P52" s="14" t="n">
        <f aca="false">N52+J52</f>
        <v>40179956</v>
      </c>
      <c r="Q52" s="43" t="n">
        <f aca="false">P52-DatosMinisterio!M52</f>
        <v>-512</v>
      </c>
      <c r="S52" s="11" t="n">
        <f aca="false">B52+DatosMinisterio!B52</f>
        <v>29492</v>
      </c>
      <c r="T52" s="11" t="n">
        <f aca="false">C52+DatosMinisterio!C52</f>
        <v>72</v>
      </c>
      <c r="U52" s="11" t="n">
        <f aca="false">D52+DatosMinisterio!D52</f>
        <v>2170.0114342041</v>
      </c>
      <c r="V52" s="11" t="n">
        <f aca="false">E52+DatosMinisterio!E52</f>
        <v>1465.02392254146</v>
      </c>
      <c r="W52" s="11" t="n">
        <f aca="false">F52+DatosMinisterio!F52</f>
        <v>875.5</v>
      </c>
      <c r="X52" s="11" t="n">
        <f aca="false">G52+DatosMinisterio!G52</f>
        <v>2257</v>
      </c>
      <c r="Y52" s="11" t="n">
        <f aca="false">H52+DatosMinisterio!H52</f>
        <v>256</v>
      </c>
      <c r="Z52" s="11" t="n">
        <f aca="false">X52+0.33*Y52</f>
        <v>2341.48</v>
      </c>
      <c r="AC52" s="45" t="n">
        <f aca="false">IF(T52&gt;0,S52/T52,0)</f>
        <v>409.611111111111</v>
      </c>
      <c r="AD52" s="46" t="n">
        <f aca="false">EXP((((AC52-AC$77)/AC$78+2)/4-1.9)^3)</f>
        <v>0.666604438763057</v>
      </c>
      <c r="AE52" s="47" t="n">
        <f aca="false">S52/U52</f>
        <v>13.5907117977085</v>
      </c>
      <c r="AF52" s="46" t="n">
        <f aca="false">EXP((((AE52-AE$77)/AE$78+2)/4-1.9)^3)</f>
        <v>0.0161973846915818</v>
      </c>
      <c r="AG52" s="46" t="n">
        <f aca="false">V52/U52</f>
        <v>0.675122674217056</v>
      </c>
      <c r="AH52" s="46" t="n">
        <f aca="false">EXP((((AG52-AG$77)/AG$78+2)/4-1.9)^3)</f>
        <v>0.0835286098923528</v>
      </c>
      <c r="AI52" s="46" t="n">
        <f aca="false">W52/U52</f>
        <v>0.403454095310382</v>
      </c>
      <c r="AJ52" s="46" t="n">
        <f aca="false">EXP((((AI52-AI$77)/AI$78+2)/4-1.9)^3)</f>
        <v>0.570978536309499</v>
      </c>
      <c r="AK52" s="46" t="n">
        <f aca="false">Z52/U52</f>
        <v>1.07901735589646</v>
      </c>
      <c r="AL52" s="46" t="n">
        <f aca="false">EXP((((AK52-AK$77)/AK$78+2)/4-1.9)^3)</f>
        <v>0.524532227515222</v>
      </c>
      <c r="AM52" s="46" t="n">
        <f aca="false">0.01*AD52+0.15*AF52+0.24*AH52+0.25*AJ52+0.35*AL52</f>
        <v>0.355473432173235</v>
      </c>
      <c r="AO52" s="48" t="n">
        <f aca="false">0.01*AD52/$AM$77</f>
        <v>0.00232411741166501</v>
      </c>
      <c r="AP52" s="42" t="n">
        <f aca="false">AO52*$J$77</f>
        <v>25876.530359733</v>
      </c>
      <c r="AQ52" s="48" t="n">
        <f aca="false">0.15*AF52/$AM$77</f>
        <v>0.000847083103474253</v>
      </c>
      <c r="AR52" s="42" t="n">
        <f aca="false">AQ52*$J$77</f>
        <v>9431.35296618474</v>
      </c>
      <c r="AS52" s="48" t="n">
        <f aca="false">0.24*AH52/$AM$77</f>
        <v>0.00698934307667859</v>
      </c>
      <c r="AT52" s="42" t="n">
        <f aca="false">AS52*$J$77</f>
        <v>77818.765700264</v>
      </c>
      <c r="AU52" s="48" t="n">
        <f aca="false">0.25*AJ52/$AM$77</f>
        <v>0.0497679388538994</v>
      </c>
      <c r="AV52" s="42" t="n">
        <f aca="false">AU52*$J$77</f>
        <v>554112.100460391</v>
      </c>
      <c r="AW52" s="48" t="n">
        <f aca="false">0.35*AL52/$AM$77</f>
        <v>0.0640073849228157</v>
      </c>
      <c r="AX52" s="42" t="n">
        <f aca="false">AW52*$J$77</f>
        <v>712652.911117682</v>
      </c>
    </row>
    <row r="53" customFormat="false" ht="13.8" hidden="false" customHeight="false" outlineLevel="0" collapsed="false">
      <c r="A53" s="13" t="s">
        <v>62</v>
      </c>
      <c r="B53" s="41"/>
      <c r="C53" s="41"/>
      <c r="D53" s="41"/>
      <c r="E53" s="41"/>
      <c r="F53" s="41"/>
      <c r="G53" s="41"/>
      <c r="H53" s="41"/>
      <c r="I53" s="68" t="n">
        <f aca="false">AO53+AQ53+AS53+AU53+AW53</f>
        <v>0.0925893195555448</v>
      </c>
      <c r="J53" s="43" t="n">
        <f aca="false">ROUND(AP53+AR53+AT53+AV53+AX53,0)</f>
        <v>1030882</v>
      </c>
      <c r="K53" s="15" t="n">
        <f aca="false">I53-DatosMinisterio!J53</f>
        <v>0</v>
      </c>
      <c r="L53" s="43" t="n">
        <f aca="false">J53-DatosMinisterio!K53</f>
        <v>0</v>
      </c>
      <c r="M53" s="44" t="n">
        <f aca="false">P87/P$111</f>
        <v>0.11847765549641</v>
      </c>
      <c r="N53" s="43" t="n">
        <f aca="false">ROUND(N$77*M53,0)</f>
        <v>25063287</v>
      </c>
      <c r="O53" s="43" t="n">
        <f aca="false">N53-DatosMinisterio!L53</f>
        <v>-624</v>
      </c>
      <c r="P53" s="14" t="n">
        <f aca="false">N53+J53</f>
        <v>26094169</v>
      </c>
      <c r="Q53" s="43" t="n">
        <f aca="false">P53-DatosMinisterio!M53</f>
        <v>-624</v>
      </c>
      <c r="S53" s="14" t="n">
        <f aca="false">B53+DatosMinisterio!B53</f>
        <v>25271</v>
      </c>
      <c r="T53" s="14" t="n">
        <f aca="false">C53+DatosMinisterio!C53</f>
        <v>75</v>
      </c>
      <c r="U53" s="14" t="n">
        <f aca="false">D53+DatosMinisterio!D53</f>
        <v>2191.49447809381</v>
      </c>
      <c r="V53" s="14" t="n">
        <f aca="false">E53+DatosMinisterio!E53</f>
        <v>1495.96098270745</v>
      </c>
      <c r="W53" s="14" t="n">
        <f aca="false">F53+DatosMinisterio!F53</f>
        <v>758</v>
      </c>
      <c r="X53" s="14" t="n">
        <f aca="false">G53+DatosMinisterio!G53</f>
        <v>1984</v>
      </c>
      <c r="Y53" s="14" t="n">
        <f aca="false">H53+DatosMinisterio!H53</f>
        <v>188</v>
      </c>
      <c r="Z53" s="14" t="n">
        <f aca="false">X53+0.33*Y53</f>
        <v>2046.04</v>
      </c>
      <c r="AC53" s="49" t="n">
        <f aca="false">IF(T53&gt;0,S53/T53,0)</f>
        <v>336.946666666667</v>
      </c>
      <c r="AD53" s="50" t="n">
        <f aca="false">EXP((((AC53-AC$77)/AC$78+2)/4-1.9)^3)</f>
        <v>0.398935320685813</v>
      </c>
      <c r="AE53" s="51" t="n">
        <f aca="false">S53/U53</f>
        <v>11.531400262519</v>
      </c>
      <c r="AF53" s="50" t="n">
        <f aca="false">EXP((((AE53-AE$77)/AE$78+2)/4-1.9)^3)</f>
        <v>0.00611298791701088</v>
      </c>
      <c r="AG53" s="50" t="n">
        <f aca="false">V53/U53</f>
        <v>0.682621379000077</v>
      </c>
      <c r="AH53" s="50" t="n">
        <f aca="false">EXP((((AG53-AG$77)/AG$78+2)/4-1.9)^3)</f>
        <v>0.0910170612301064</v>
      </c>
      <c r="AI53" s="50" t="n">
        <f aca="false">W53/U53</f>
        <v>0.345882687625715</v>
      </c>
      <c r="AJ53" s="50" t="n">
        <f aca="false">EXP((((AI53-AI$77)/AI$78+2)/4-1.9)^3)</f>
        <v>0.423785822289064</v>
      </c>
      <c r="AK53" s="50" t="n">
        <f aca="false">Z53/U53</f>
        <v>0.933627723205432</v>
      </c>
      <c r="AL53" s="50" t="n">
        <f aca="false">EXP((((AK53-AK$77)/AK$78+2)/4-1.9)^3)</f>
        <v>0.379623617252123</v>
      </c>
      <c r="AM53" s="50" t="n">
        <f aca="false">0.01*AD53+0.15*AF53+0.24*AH53+0.25*AJ53+0.35*AL53</f>
        <v>0.265565117700144</v>
      </c>
      <c r="AO53" s="44" t="n">
        <f aca="false">0.01*AD53/$AM$77</f>
        <v>0.00139088861552514</v>
      </c>
      <c r="AP53" s="43" t="n">
        <f aca="false">AO53*$J$77</f>
        <v>15486.0384015018</v>
      </c>
      <c r="AQ53" s="44" t="n">
        <f aca="false">0.15*AF53/$AM$77</f>
        <v>0.000319694128085593</v>
      </c>
      <c r="AR53" s="43" t="n">
        <f aca="false">AQ53*$J$77</f>
        <v>3559.44788749236</v>
      </c>
      <c r="AS53" s="44" t="n">
        <f aca="false">0.24*AH53/$AM$77</f>
        <v>0.00761594701010959</v>
      </c>
      <c r="AT53" s="43" t="n">
        <f aca="false">AS53*$J$77</f>
        <v>84795.3218869584</v>
      </c>
      <c r="AU53" s="44" t="n">
        <f aca="false">0.25*AJ53/$AM$77</f>
        <v>0.0369382481995772</v>
      </c>
      <c r="AV53" s="43" t="n">
        <f aca="false">AU53*$J$77</f>
        <v>411267.389579492</v>
      </c>
      <c r="AW53" s="44" t="n">
        <f aca="false">0.35*AL53/$AM$77</f>
        <v>0.0463245416022472</v>
      </c>
      <c r="AX53" s="43" t="n">
        <f aca="false">AW53*$J$77</f>
        <v>515773.601262467</v>
      </c>
    </row>
    <row r="54" customFormat="false" ht="13.8" hidden="false" customHeight="false" outlineLevel="0" collapsed="false">
      <c r="A54" s="13" t="s">
        <v>63</v>
      </c>
      <c r="B54" s="41"/>
      <c r="C54" s="41"/>
      <c r="D54" s="41"/>
      <c r="E54" s="41"/>
      <c r="F54" s="41"/>
      <c r="G54" s="41"/>
      <c r="H54" s="41"/>
      <c r="I54" s="68" t="n">
        <f aca="false">AO54+AQ54+AS54+AU54+AW54</f>
        <v>0.0650763063576155</v>
      </c>
      <c r="J54" s="43" t="n">
        <f aca="false">ROUND(AP54+AR54+AT54+AV54+AX54,0)</f>
        <v>724554</v>
      </c>
      <c r="K54" s="15" t="n">
        <f aca="false">I54-DatosMinisterio!J54</f>
        <v>1.0547118733939E-015</v>
      </c>
      <c r="L54" s="43" t="n">
        <f aca="false">J54-DatosMinisterio!K54</f>
        <v>0</v>
      </c>
      <c r="M54" s="44" t="n">
        <f aca="false">P88/P$111</f>
        <v>0.0726384607411311</v>
      </c>
      <c r="N54" s="43" t="n">
        <f aca="false">ROUND(N$77*M54,0)</f>
        <v>15366261</v>
      </c>
      <c r="O54" s="43" t="n">
        <f aca="false">N54-DatosMinisterio!L54</f>
        <v>648</v>
      </c>
      <c r="P54" s="14" t="n">
        <f aca="false">N54+J54</f>
        <v>16090815</v>
      </c>
      <c r="Q54" s="43" t="n">
        <f aca="false">P54-DatosMinisterio!M54</f>
        <v>648</v>
      </c>
      <c r="S54" s="14" t="n">
        <f aca="false">B54+DatosMinisterio!B54</f>
        <v>24210</v>
      </c>
      <c r="T54" s="14" t="n">
        <f aca="false">C54+DatosMinisterio!C54</f>
        <v>92</v>
      </c>
      <c r="U54" s="14" t="n">
        <f aca="false">D54+DatosMinisterio!D54</f>
        <v>1403.58364973843</v>
      </c>
      <c r="V54" s="14" t="n">
        <f aca="false">E54+DatosMinisterio!E54</f>
        <v>1103.6348107071</v>
      </c>
      <c r="W54" s="14" t="n">
        <f aca="false">F54+DatosMinisterio!F54</f>
        <v>337</v>
      </c>
      <c r="X54" s="14" t="n">
        <f aca="false">G54+DatosMinisterio!G54</f>
        <v>977</v>
      </c>
      <c r="Y54" s="14" t="n">
        <f aca="false">H54+DatosMinisterio!H54</f>
        <v>77</v>
      </c>
      <c r="Z54" s="14" t="n">
        <f aca="false">X54+0.33*Y54</f>
        <v>1002.41</v>
      </c>
      <c r="AC54" s="49" t="n">
        <f aca="false">IF(T54&gt;0,S54/T54,0)</f>
        <v>263.152173913043</v>
      </c>
      <c r="AD54" s="50" t="n">
        <f aca="false">EXP((((AC54-AC$77)/AC$78+2)/4-1.9)^3)</f>
        <v>0.171680849656123</v>
      </c>
      <c r="AE54" s="51" t="n">
        <f aca="false">S54/U54</f>
        <v>17.2487047740345</v>
      </c>
      <c r="AF54" s="50" t="n">
        <f aca="false">EXP((((AE54-AE$77)/AE$78+2)/4-1.9)^3)</f>
        <v>0.0663141074890967</v>
      </c>
      <c r="AG54" s="50" t="n">
        <f aca="false">V54/U54</f>
        <v>0.786297853293441</v>
      </c>
      <c r="AH54" s="50" t="n">
        <f aca="false">EXP((((AG54-AG$77)/AG$78+2)/4-1.9)^3)</f>
        <v>0.24547716321856</v>
      </c>
      <c r="AI54" s="50" t="n">
        <f aca="false">W54/U54</f>
        <v>0.240099690576192</v>
      </c>
      <c r="AJ54" s="50" t="n">
        <f aca="false">EXP((((AI54-AI$77)/AI$78+2)/4-1.9)^3)</f>
        <v>0.191872828712152</v>
      </c>
      <c r="AK54" s="50" t="n">
        <f aca="false">Z54/U54</f>
        <v>0.714179023235849</v>
      </c>
      <c r="AL54" s="50" t="n">
        <f aca="false">EXP((((AK54-AK$77)/AK$78+2)/4-1.9)^3)</f>
        <v>0.19458718314013</v>
      </c>
      <c r="AM54" s="50" t="n">
        <f aca="false">0.01*AD54+0.15*AF54+0.24*AH54+0.25*AJ54+0.35*AL54</f>
        <v>0.186652165069463</v>
      </c>
      <c r="AO54" s="44" t="n">
        <f aca="false">0.01*AD54/$AM$77</f>
        <v>0.0005985655491218</v>
      </c>
      <c r="AP54" s="43" t="n">
        <f aca="false">AO54*$J$77</f>
        <v>6664.37914298154</v>
      </c>
      <c r="AQ54" s="44" t="n">
        <f aca="false">0.15*AF54/$AM$77</f>
        <v>0.00346806358221423</v>
      </c>
      <c r="AR54" s="43" t="n">
        <f aca="false">AQ54*$J$77</f>
        <v>38613.132075096</v>
      </c>
      <c r="AS54" s="44" t="n">
        <f aca="false">0.24*AH54/$AM$77</f>
        <v>0.020540556264919</v>
      </c>
      <c r="AT54" s="43" t="n">
        <f aca="false">AS54*$J$77</f>
        <v>228696.848587438</v>
      </c>
      <c r="AU54" s="44" t="n">
        <f aca="false">0.25*AJ54/$AM$77</f>
        <v>0.0167241228869853</v>
      </c>
      <c r="AV54" s="43" t="n">
        <f aca="false">AU54*$J$77</f>
        <v>186204.996121495</v>
      </c>
      <c r="AW54" s="44" t="n">
        <f aca="false">0.35*AL54/$AM$77</f>
        <v>0.0237449980743753</v>
      </c>
      <c r="AX54" s="43" t="n">
        <f aca="false">AW54*$J$77</f>
        <v>264374.837725254</v>
      </c>
    </row>
    <row r="55" customFormat="false" ht="13.8" hidden="false" customHeight="false" outlineLevel="0" collapsed="false">
      <c r="A55" s="13" t="s">
        <v>64</v>
      </c>
      <c r="B55" s="41"/>
      <c r="C55" s="41"/>
      <c r="D55" s="41"/>
      <c r="E55" s="41"/>
      <c r="F55" s="41"/>
      <c r="G55" s="41"/>
      <c r="H55" s="41"/>
      <c r="I55" s="68" t="n">
        <f aca="false">AO55+AQ55+AS55+AU55+AW55</f>
        <v>0.0968118738602447</v>
      </c>
      <c r="J55" s="43" t="n">
        <f aca="false">ROUND(AP55+AR55+AT55+AV55+AX55,0)</f>
        <v>1077895</v>
      </c>
      <c r="K55" s="15" t="n">
        <f aca="false">I55-DatosMinisterio!J55</f>
        <v>-3.7470027081099E-016</v>
      </c>
      <c r="L55" s="43" t="n">
        <f aca="false">J55-DatosMinisterio!K55</f>
        <v>0</v>
      </c>
      <c r="M55" s="44" t="n">
        <f aca="false">P89/P$111</f>
        <v>0.0591153914947574</v>
      </c>
      <c r="N55" s="43" t="n">
        <f aca="false">ROUND(N$77*M55,0)</f>
        <v>12505531</v>
      </c>
      <c r="O55" s="43" t="n">
        <f aca="false">N55-DatosMinisterio!L55</f>
        <v>-813</v>
      </c>
      <c r="P55" s="14" t="n">
        <f aca="false">N55+J55</f>
        <v>13583426</v>
      </c>
      <c r="Q55" s="43" t="n">
        <f aca="false">P55-DatosMinisterio!M55</f>
        <v>-813</v>
      </c>
      <c r="S55" s="14" t="n">
        <f aca="false">B55+DatosMinisterio!B55</f>
        <v>13806</v>
      </c>
      <c r="T55" s="14" t="n">
        <f aca="false">C55+DatosMinisterio!C55</f>
        <v>53</v>
      </c>
      <c r="U55" s="14" t="n">
        <f aca="false">D55+DatosMinisterio!D55</f>
        <v>623.992958044321</v>
      </c>
      <c r="V55" s="14" t="n">
        <f aca="false">E55+DatosMinisterio!E55</f>
        <v>506.390536731368</v>
      </c>
      <c r="W55" s="14" t="n">
        <f aca="false">F55+DatosMinisterio!F55</f>
        <v>201</v>
      </c>
      <c r="X55" s="14" t="n">
        <f aca="false">G55+DatosMinisterio!G55</f>
        <v>447</v>
      </c>
      <c r="Y55" s="14" t="n">
        <f aca="false">H55+DatosMinisterio!H55</f>
        <v>56</v>
      </c>
      <c r="Z55" s="14" t="n">
        <f aca="false">X55+0.33*Y55</f>
        <v>465.48</v>
      </c>
      <c r="AC55" s="49" t="n">
        <f aca="false">IF(T55&gt;0,S55/T55,0)</f>
        <v>260.490566037736</v>
      </c>
      <c r="AD55" s="50" t="n">
        <f aca="false">EXP((((AC55-AC$77)/AC$78+2)/4-1.9)^3)</f>
        <v>0.165369059103064</v>
      </c>
      <c r="AE55" s="51" t="n">
        <f aca="false">S55/U55</f>
        <v>22.1252496875444</v>
      </c>
      <c r="AF55" s="50" t="n">
        <f aca="false">EXP((((AE55-AE$77)/AE$78+2)/4-1.9)^3)</f>
        <v>0.248618901869866</v>
      </c>
      <c r="AG55" s="50" t="n">
        <f aca="false">V55/U55</f>
        <v>0.81153245433805</v>
      </c>
      <c r="AH55" s="50" t="n">
        <f aca="false">EXP((((AG55-AG$77)/AG$78+2)/4-1.9)^3)</f>
        <v>0.297029174719144</v>
      </c>
      <c r="AI55" s="50" t="n">
        <f aca="false">W55/U55</f>
        <v>0.322119019788238</v>
      </c>
      <c r="AJ55" s="50" t="n">
        <f aca="false">EXP((((AI55-AI$77)/AI$78+2)/4-1.9)^3)</f>
        <v>0.365209801056573</v>
      </c>
      <c r="AK55" s="50" t="n">
        <f aca="false">Z55/U55</f>
        <v>0.745969956870792</v>
      </c>
      <c r="AL55" s="50" t="n">
        <f aca="false">EXP((((AK55-AK$77)/AK$78+2)/4-1.9)^3)</f>
        <v>0.217543684458518</v>
      </c>
      <c r="AM55" s="50" t="n">
        <f aca="false">0.01*AD55+0.15*AF55+0.24*AH55+0.25*AJ55+0.35*AL55</f>
        <v>0.27767626762873</v>
      </c>
      <c r="AO55" s="44" t="n">
        <f aca="false">0.01*AD55/$AM$77</f>
        <v>0.000576559481549902</v>
      </c>
      <c r="AP55" s="43" t="n">
        <f aca="false">AO55*$J$77</f>
        <v>6419.36541313965</v>
      </c>
      <c r="AQ55" s="44" t="n">
        <f aca="false">0.15*AF55/$AM$77</f>
        <v>0.013002152815926</v>
      </c>
      <c r="AR55" s="43" t="n">
        <f aca="false">AQ55*$J$77</f>
        <v>144764.890273836</v>
      </c>
      <c r="AS55" s="44" t="n">
        <f aca="false">0.24*AH55/$AM$77</f>
        <v>0.0248542243019522</v>
      </c>
      <c r="AT55" s="43" t="n">
        <f aca="false">AS55*$J$77</f>
        <v>276724.870477319</v>
      </c>
      <c r="AU55" s="44" t="n">
        <f aca="false">0.25*AJ55/$AM$77</f>
        <v>0.0318326134731903</v>
      </c>
      <c r="AV55" s="43" t="n">
        <f aca="false">AU55*$J$77</f>
        <v>354421.676303583</v>
      </c>
      <c r="AW55" s="44" t="n">
        <f aca="false">0.35*AL55/$AM$77</f>
        <v>0.0265463237876263</v>
      </c>
      <c r="AX55" s="43" t="n">
        <f aca="false">AW55*$J$77</f>
        <v>295564.565706556</v>
      </c>
    </row>
    <row r="56" customFormat="false" ht="13.8" hidden="false" customHeight="false" outlineLevel="0" collapsed="false">
      <c r="A56" s="13" t="s">
        <v>65</v>
      </c>
      <c r="B56" s="41"/>
      <c r="C56" s="41"/>
      <c r="D56" s="41"/>
      <c r="E56" s="41"/>
      <c r="F56" s="41"/>
      <c r="G56" s="41"/>
      <c r="H56" s="41"/>
      <c r="I56" s="68" t="n">
        <f aca="false">AO56+AQ56+AS56+AU56+AW56</f>
        <v>0.0483237348045894</v>
      </c>
      <c r="J56" s="43" t="n">
        <f aca="false">ROUND(AP56+AR56+AT56+AV56+AX56,0)</f>
        <v>538032</v>
      </c>
      <c r="K56" s="15" t="n">
        <f aca="false">I56-DatosMinisterio!J56</f>
        <v>0</v>
      </c>
      <c r="L56" s="43" t="n">
        <f aca="false">J56-DatosMinisterio!K56</f>
        <v>0</v>
      </c>
      <c r="M56" s="44" t="n">
        <f aca="false">P90/P$111</f>
        <v>0.0563734377856467</v>
      </c>
      <c r="N56" s="43" t="n">
        <f aca="false">ROUND(N$77*M56,0)</f>
        <v>11925486</v>
      </c>
      <c r="O56" s="43" t="n">
        <f aca="false">N56-DatosMinisterio!L56</f>
        <v>-151</v>
      </c>
      <c r="P56" s="14" t="n">
        <f aca="false">N56+J56</f>
        <v>12463518</v>
      </c>
      <c r="Q56" s="43" t="n">
        <f aca="false">P56-DatosMinisterio!M56</f>
        <v>-151</v>
      </c>
      <c r="S56" s="14" t="n">
        <f aca="false">B56+DatosMinisterio!B56</f>
        <v>14988</v>
      </c>
      <c r="T56" s="14" t="n">
        <f aca="false">C56+DatosMinisterio!C56</f>
        <v>80</v>
      </c>
      <c r="U56" s="14" t="n">
        <f aca="false">D56+DatosMinisterio!D56</f>
        <v>671.216677022115</v>
      </c>
      <c r="V56" s="14" t="n">
        <f aca="false">E56+DatosMinisterio!E56</f>
        <v>386.090462373489</v>
      </c>
      <c r="W56" s="14" t="n">
        <f aca="false">F56+DatosMinisterio!F56</f>
        <v>142</v>
      </c>
      <c r="X56" s="14" t="n">
        <f aca="false">G56+DatosMinisterio!G56</f>
        <v>446</v>
      </c>
      <c r="Y56" s="14" t="n">
        <f aca="false">H56+DatosMinisterio!H56</f>
        <v>9</v>
      </c>
      <c r="Z56" s="14" t="n">
        <f aca="false">X56+0.33*Y56</f>
        <v>448.97</v>
      </c>
      <c r="AC56" s="49" t="n">
        <f aca="false">IF(T56&gt;0,S56/T56,0)</f>
        <v>187.35</v>
      </c>
      <c r="AD56" s="50" t="n">
        <f aca="false">EXP((((AC56-AC$77)/AC$78+2)/4-1.9)^3)</f>
        <v>0.047459307160032</v>
      </c>
      <c r="AE56" s="51" t="n">
        <f aca="false">S56/U56</f>
        <v>22.3296001322479</v>
      </c>
      <c r="AF56" s="50" t="n">
        <f aca="false">EXP((((AE56-AE$77)/AE$78+2)/4-1.9)^3)</f>
        <v>0.259582504423635</v>
      </c>
      <c r="AG56" s="50" t="n">
        <f aca="false">V56/U56</f>
        <v>0.575209877213418</v>
      </c>
      <c r="AH56" s="50" t="n">
        <f aca="false">EXP((((AG56-AG$77)/AG$78+2)/4-1.9)^3)</f>
        <v>0.0217276460650409</v>
      </c>
      <c r="AI56" s="50" t="n">
        <f aca="false">W56/U56</f>
        <v>0.211556126152869</v>
      </c>
      <c r="AJ56" s="50" t="n">
        <f aca="false">EXP((((AI56-AI$77)/AI$78+2)/4-1.9)^3)</f>
        <v>0.145625145236759</v>
      </c>
      <c r="AK56" s="50" t="n">
        <f aca="false">Z56/U56</f>
        <v>0.668889816611645</v>
      </c>
      <c r="AL56" s="50" t="n">
        <f aca="false">EXP((((AK56-AK$77)/AK$78+2)/4-1.9)^3)</f>
        <v>0.164484203414304</v>
      </c>
      <c r="AM56" s="50" t="n">
        <f aca="false">0.01*AD56+0.15*AF56+0.24*AH56+0.25*AJ56+0.35*AL56</f>
        <v>0.138602361294952</v>
      </c>
      <c r="AO56" s="44" t="n">
        <f aca="false">0.01*AD56/$AM$77</f>
        <v>0.000165466948166234</v>
      </c>
      <c r="AP56" s="43" t="n">
        <f aca="false">AO56*$J$77</f>
        <v>1842.29526712615</v>
      </c>
      <c r="AQ56" s="44" t="n">
        <f aca="false">0.15*AF56/$AM$77</f>
        <v>0.0135755220760469</v>
      </c>
      <c r="AR56" s="43" t="n">
        <f aca="false">AQ56*$J$77</f>
        <v>151148.736026373</v>
      </c>
      <c r="AS56" s="44" t="n">
        <f aca="false">0.24*AH56/$AM$77</f>
        <v>0.00181808332250385</v>
      </c>
      <c r="AT56" s="43" t="n">
        <f aca="false">AS56*$J$77</f>
        <v>20242.3888118421</v>
      </c>
      <c r="AU56" s="44" t="n">
        <f aca="false">0.25*AJ56/$AM$77</f>
        <v>0.0126930573793141</v>
      </c>
      <c r="AV56" s="43" t="n">
        <f aca="false">AU56*$J$77</f>
        <v>141323.44733752</v>
      </c>
      <c r="AW56" s="44" t="n">
        <f aca="false">0.35*AL56/$AM$77</f>
        <v>0.0200716050785584</v>
      </c>
      <c r="AX56" s="43" t="n">
        <f aca="false">AW56*$J$77</f>
        <v>223475.585001448</v>
      </c>
    </row>
    <row r="57" customFormat="false" ht="13.8" hidden="false" customHeight="false" outlineLevel="0" collapsed="false">
      <c r="A57" s="13" t="s">
        <v>66</v>
      </c>
      <c r="B57" s="41"/>
      <c r="C57" s="41"/>
      <c r="D57" s="41"/>
      <c r="E57" s="41"/>
      <c r="F57" s="41"/>
      <c r="G57" s="41"/>
      <c r="H57" s="41"/>
      <c r="I57" s="68" t="n">
        <f aca="false">AO57+AQ57+AS57+AU57+AW57</f>
        <v>0.0284609916261833</v>
      </c>
      <c r="J57" s="43" t="n">
        <f aca="false">ROUND(AP57+AR57+AT57+AV57+AX57,0)</f>
        <v>316882</v>
      </c>
      <c r="K57" s="15" t="n">
        <f aca="false">I57-DatosMinisterio!J57</f>
        <v>0</v>
      </c>
      <c r="L57" s="43" t="n">
        <f aca="false">J57-DatosMinisterio!K57</f>
        <v>0</v>
      </c>
      <c r="M57" s="44" t="n">
        <f aca="false">P91/P$111</f>
        <v>0.0577521438607488</v>
      </c>
      <c r="N57" s="43" t="n">
        <f aca="false">ROUND(N$77*M57,0)</f>
        <v>12217144</v>
      </c>
      <c r="O57" s="43" t="n">
        <f aca="false">N57-DatosMinisterio!L57</f>
        <v>993</v>
      </c>
      <c r="P57" s="14" t="n">
        <f aca="false">N57+J57</f>
        <v>12534026</v>
      </c>
      <c r="Q57" s="43" t="n">
        <f aca="false">P57-DatosMinisterio!M57</f>
        <v>993</v>
      </c>
      <c r="S57" s="14" t="n">
        <f aca="false">B57+DatosMinisterio!B57</f>
        <v>19186</v>
      </c>
      <c r="T57" s="14" t="n">
        <f aca="false">C57+DatosMinisterio!C57</f>
        <v>66</v>
      </c>
      <c r="U57" s="14" t="n">
        <f aca="false">D57+DatosMinisterio!D57</f>
        <v>1054.52049654736</v>
      </c>
      <c r="V57" s="14" t="n">
        <f aca="false">E57+DatosMinisterio!E57</f>
        <v>650.250050858559</v>
      </c>
      <c r="W57" s="14" t="n">
        <f aca="false">F57+DatosMinisterio!F57</f>
        <v>205</v>
      </c>
      <c r="X57" s="14" t="n">
        <f aca="false">G57+DatosMinisterio!G57</f>
        <v>491</v>
      </c>
      <c r="Y57" s="14" t="n">
        <f aca="false">H57+DatosMinisterio!H57</f>
        <v>59</v>
      </c>
      <c r="Z57" s="14" t="n">
        <f aca="false">X57+0.33*Y57</f>
        <v>510.47</v>
      </c>
      <c r="AC57" s="49" t="n">
        <f aca="false">IF(T57&gt;0,S57/T57,0)</f>
        <v>290.69696969697</v>
      </c>
      <c r="AD57" s="50" t="n">
        <f aca="false">EXP((((AC57-AC$77)/AC$78+2)/4-1.9)^3)</f>
        <v>0.245480891709992</v>
      </c>
      <c r="AE57" s="51" t="n">
        <f aca="false">S57/U57</f>
        <v>18.1940512894889</v>
      </c>
      <c r="AF57" s="50" t="n">
        <f aca="false">EXP((((AE57-AE$77)/AE$78+2)/4-1.9)^3)</f>
        <v>0.0897652148583135</v>
      </c>
      <c r="AG57" s="50" t="n">
        <f aca="false">V57/U57</f>
        <v>0.616631021386084</v>
      </c>
      <c r="AH57" s="50" t="n">
        <f aca="false">EXP((((AG57-AG$77)/AG$78+2)/4-1.9)^3)</f>
        <v>0.039808918371946</v>
      </c>
      <c r="AI57" s="50" t="n">
        <f aca="false">W57/U57</f>
        <v>0.194401152629273</v>
      </c>
      <c r="AJ57" s="50" t="n">
        <f aca="false">EXP((((AI57-AI$77)/AI$78+2)/4-1.9)^3)</f>
        <v>0.121675947754778</v>
      </c>
      <c r="AK57" s="50" t="n">
        <f aca="false">Z57/U57</f>
        <v>0.484077836013</v>
      </c>
      <c r="AL57" s="50" t="n">
        <f aca="false">EXP((((AK57-AK$77)/AK$78+2)/4-1.9)^3)</f>
        <v>0.0735406579462575</v>
      </c>
      <c r="AM57" s="50" t="n">
        <f aca="false">0.01*AD57+0.15*AF57+0.24*AH57+0.25*AJ57+0.35*AL57</f>
        <v>0.0816319487749986</v>
      </c>
      <c r="AO57" s="44" t="n">
        <f aca="false">0.01*AD57/$AM$77</f>
        <v>0.000855869510429464</v>
      </c>
      <c r="AP57" s="43" t="n">
        <f aca="false">AO57*$J$77</f>
        <v>9529.18009195229</v>
      </c>
      <c r="AQ57" s="44" t="n">
        <f aca="false">0.15*AF57/$AM$77</f>
        <v>0.00469449841650872</v>
      </c>
      <c r="AR57" s="43" t="n">
        <f aca="false">AQ57*$J$77</f>
        <v>52268.1557260395</v>
      </c>
      <c r="AS57" s="44" t="n">
        <f aca="false">0.24*AH57/$AM$77</f>
        <v>0.00333105253842488</v>
      </c>
      <c r="AT57" s="43" t="n">
        <f aca="false">AS57*$J$77</f>
        <v>37087.662485462</v>
      </c>
      <c r="AU57" s="44" t="n">
        <f aca="false">0.25*AJ57/$AM$77</f>
        <v>0.0106055845233517</v>
      </c>
      <c r="AV57" s="43" t="n">
        <f aca="false">AU57*$J$77</f>
        <v>118081.697819482</v>
      </c>
      <c r="AW57" s="44" t="n">
        <f aca="false">0.35*AL57/$AM$77</f>
        <v>0.00897398663746858</v>
      </c>
      <c r="AX57" s="43" t="n">
        <f aca="false">AW57*$J$77</f>
        <v>99915.6223806843</v>
      </c>
    </row>
    <row r="58" customFormat="false" ht="13.8" hidden="false" customHeight="false" outlineLevel="0" collapsed="false">
      <c r="A58" s="13" t="s">
        <v>67</v>
      </c>
      <c r="B58" s="41"/>
      <c r="C58" s="41"/>
      <c r="D58" s="41"/>
      <c r="E58" s="41"/>
      <c r="F58" s="41"/>
      <c r="G58" s="41"/>
      <c r="H58" s="41"/>
      <c r="I58" s="68" t="n">
        <f aca="false">AO58+AQ58+AS58+AU58+AW58</f>
        <v>0.0243590505474636</v>
      </c>
      <c r="J58" s="43" t="n">
        <f aca="false">ROUND(AP58+AR58+AT58+AV58+AX58,0)</f>
        <v>271212</v>
      </c>
      <c r="K58" s="15" t="n">
        <f aca="false">I58-DatosMinisterio!J58</f>
        <v>0</v>
      </c>
      <c r="L58" s="43" t="n">
        <f aca="false">J58-DatosMinisterio!K58</f>
        <v>0</v>
      </c>
      <c r="M58" s="44" t="n">
        <f aca="false">P92/P$111</f>
        <v>0.0441056106078913</v>
      </c>
      <c r="N58" s="43" t="n">
        <f aca="false">ROUND(N$77*M58,0)</f>
        <v>9330296</v>
      </c>
      <c r="O58" s="43" t="n">
        <f aca="false">N58-DatosMinisterio!L58</f>
        <v>-840</v>
      </c>
      <c r="P58" s="14" t="n">
        <f aca="false">N58+J58</f>
        <v>9601508</v>
      </c>
      <c r="Q58" s="43" t="n">
        <f aca="false">P58-DatosMinisterio!M58</f>
        <v>-840</v>
      </c>
      <c r="S58" s="14" t="n">
        <f aca="false">B58+DatosMinisterio!B58</f>
        <v>12795</v>
      </c>
      <c r="T58" s="14" t="n">
        <f aca="false">C58+DatosMinisterio!C58</f>
        <v>61</v>
      </c>
      <c r="U58" s="14" t="n">
        <f aca="false">D58+DatosMinisterio!D58</f>
        <v>981.603232663224</v>
      </c>
      <c r="V58" s="14" t="n">
        <f aca="false">E58+DatosMinisterio!E58</f>
        <v>626.069518132141</v>
      </c>
      <c r="W58" s="14" t="n">
        <f aca="false">F58+DatosMinisterio!F58</f>
        <v>168</v>
      </c>
      <c r="X58" s="14" t="n">
        <f aca="false">G58+DatosMinisterio!G58</f>
        <v>503</v>
      </c>
      <c r="Y58" s="14" t="n">
        <f aca="false">H58+DatosMinisterio!H58</f>
        <v>34</v>
      </c>
      <c r="Z58" s="14" t="n">
        <f aca="false">X58+0.33*Y58</f>
        <v>514.22</v>
      </c>
      <c r="AC58" s="49" t="n">
        <f aca="false">IF(T58&gt;0,S58/T58,0)</f>
        <v>209.754098360656</v>
      </c>
      <c r="AD58" s="50" t="n">
        <f aca="false">EXP((((AC58-AC$77)/AC$78+2)/4-1.9)^3)</f>
        <v>0.0729023586413539</v>
      </c>
      <c r="AE58" s="51" t="n">
        <f aca="false">S58/U58</f>
        <v>13.0347981488258</v>
      </c>
      <c r="AF58" s="50" t="n">
        <f aca="false">EXP((((AE58-AE$77)/AE$78+2)/4-1.9)^3)</f>
        <v>0.012620169599007</v>
      </c>
      <c r="AG58" s="50" t="n">
        <f aca="false">V58/U58</f>
        <v>0.637803032120757</v>
      </c>
      <c r="AH58" s="50" t="n">
        <f aca="false">EXP((((AG58-AG$77)/AG$78+2)/4-1.9)^3)</f>
        <v>0.0528410156878323</v>
      </c>
      <c r="AI58" s="50" t="n">
        <f aca="false">W58/U58</f>
        <v>0.171148580617642</v>
      </c>
      <c r="AJ58" s="50" t="n">
        <f aca="false">EXP((((AI58-AI$77)/AI$78+2)/4-1.9)^3)</f>
        <v>0.0937342720146598</v>
      </c>
      <c r="AK58" s="50" t="n">
        <f aca="false">Z58/U58</f>
        <v>0.523857280507167</v>
      </c>
      <c r="AL58" s="50" t="n">
        <f aca="false">EXP((((AK58-AK$77)/AK$78+2)/4-1.9)^3)</f>
        <v>0.0889408041944793</v>
      </c>
      <c r="AM58" s="50" t="n">
        <f aca="false">0.01*AD58+0.15*AF58+0.24*AH58+0.25*AJ58+0.35*AL58</f>
        <v>0.0698667422630771</v>
      </c>
      <c r="AO58" s="44" t="n">
        <f aca="false">0.01*AD58/$AM$77</f>
        <v>0.000254174186694911</v>
      </c>
      <c r="AP58" s="43" t="n">
        <f aca="false">AO58*$J$77</f>
        <v>2829.95429820364</v>
      </c>
      <c r="AQ58" s="44" t="n">
        <f aca="false">0.15*AF58/$AM$77</f>
        <v>0.000660003613784284</v>
      </c>
      <c r="AR58" s="43" t="n">
        <f aca="false">AQ58*$J$77</f>
        <v>7348.42545557428</v>
      </c>
      <c r="AS58" s="44" t="n">
        <f aca="false">0.24*AH58/$AM$77</f>
        <v>0.00442152679948081</v>
      </c>
      <c r="AT58" s="43" t="n">
        <f aca="false">AS58*$J$77</f>
        <v>49228.9123986949</v>
      </c>
      <c r="AU58" s="44" t="n">
        <f aca="false">0.25*AJ58/$AM$77</f>
        <v>0.00817011712610456</v>
      </c>
      <c r="AV58" s="43" t="n">
        <f aca="false">AU58*$J$77</f>
        <v>90965.4059623268</v>
      </c>
      <c r="AW58" s="44" t="n">
        <f aca="false">0.35*AL58/$AM$77</f>
        <v>0.010853228821399</v>
      </c>
      <c r="AX58" s="43" t="n">
        <f aca="false">AW58*$J$77</f>
        <v>120838.948879464</v>
      </c>
    </row>
    <row r="59" customFormat="false" ht="13.8" hidden="false" customHeight="false" outlineLevel="0" collapsed="false">
      <c r="A59" s="13" t="s">
        <v>68</v>
      </c>
      <c r="B59" s="41"/>
      <c r="C59" s="41"/>
      <c r="D59" s="41"/>
      <c r="E59" s="41"/>
      <c r="F59" s="41"/>
      <c r="G59" s="41"/>
      <c r="H59" s="41"/>
      <c r="I59" s="68" t="n">
        <f aca="false">AO59+AQ59+AS59+AU59+AW59</f>
        <v>0.0204749074979799</v>
      </c>
      <c r="J59" s="43" t="n">
        <f aca="false">ROUND(AP59+AR59+AT59+AV59+AX59,0)</f>
        <v>227966</v>
      </c>
      <c r="K59" s="15" t="n">
        <f aca="false">I59-DatosMinisterio!J59</f>
        <v>0</v>
      </c>
      <c r="L59" s="43" t="n">
        <f aca="false">J59-DatosMinisterio!K59</f>
        <v>0</v>
      </c>
      <c r="M59" s="44" t="n">
        <f aca="false">P93/P$111</f>
        <v>0.0436235820008295</v>
      </c>
      <c r="N59" s="43" t="n">
        <f aca="false">ROUND(N$77*M59,0)</f>
        <v>9228325</v>
      </c>
      <c r="O59" s="43" t="n">
        <f aca="false">N59-DatosMinisterio!L59</f>
        <v>1224</v>
      </c>
      <c r="P59" s="14" t="n">
        <f aca="false">N59+J59</f>
        <v>9456291</v>
      </c>
      <c r="Q59" s="43" t="n">
        <f aca="false">P59-DatosMinisterio!M59</f>
        <v>1224</v>
      </c>
      <c r="S59" s="14" t="n">
        <f aca="false">B59+DatosMinisterio!B59</f>
        <v>10131</v>
      </c>
      <c r="T59" s="14" t="n">
        <f aca="false">C59+DatosMinisterio!C59</f>
        <v>48</v>
      </c>
      <c r="U59" s="14" t="n">
        <f aca="false">D59+DatosMinisterio!D59</f>
        <v>568.195538220483</v>
      </c>
      <c r="V59" s="14" t="n">
        <f aca="false">E59+DatosMinisterio!E59</f>
        <v>348.597142929121</v>
      </c>
      <c r="W59" s="14" t="n">
        <f aca="false">F59+DatosMinisterio!F59</f>
        <v>51</v>
      </c>
      <c r="X59" s="14" t="n">
        <f aca="false">G59+DatosMinisterio!G59</f>
        <v>276</v>
      </c>
      <c r="Y59" s="14" t="n">
        <f aca="false">H59+DatosMinisterio!H59</f>
        <v>38</v>
      </c>
      <c r="Z59" s="14" t="n">
        <f aca="false">X59+0.33*Y59</f>
        <v>288.54</v>
      </c>
      <c r="AC59" s="49" t="n">
        <f aca="false">IF(T59&gt;0,S59/T59,0)</f>
        <v>211.0625</v>
      </c>
      <c r="AD59" s="50" t="n">
        <f aca="false">EXP((((AC59-AC$77)/AC$78+2)/4-1.9)^3)</f>
        <v>0.0746536840171687</v>
      </c>
      <c r="AE59" s="51" t="n">
        <f aca="false">S59/U59</f>
        <v>17.8301294510848</v>
      </c>
      <c r="AF59" s="50" t="n">
        <f aca="false">EXP((((AE59-AE$77)/AE$78+2)/4-1.9)^3)</f>
        <v>0.0801144224317766</v>
      </c>
      <c r="AG59" s="50" t="n">
        <f aca="false">V59/U59</f>
        <v>0.613516156816161</v>
      </c>
      <c r="AH59" s="50" t="n">
        <f aca="false">EXP((((AG59-AG$77)/AG$78+2)/4-1.9)^3)</f>
        <v>0.0381281252148823</v>
      </c>
      <c r="AI59" s="50" t="n">
        <f aca="false">W59/U59</f>
        <v>0.0897578325935568</v>
      </c>
      <c r="AJ59" s="50" t="n">
        <f aca="false">EXP((((AI59-AI$77)/AI$78+2)/4-1.9)^3)</f>
        <v>0.0317859678384812</v>
      </c>
      <c r="AK59" s="50" t="n">
        <f aca="false">Z59/U59</f>
        <v>0.507818137579311</v>
      </c>
      <c r="AL59" s="50" t="n">
        <f aca="false">EXP((((AK59-AK$77)/AK$78+2)/4-1.9)^3)</f>
        <v>0.0824722367347086</v>
      </c>
      <c r="AM59" s="50" t="n">
        <f aca="false">0.01*AD59+0.15*AF59+0.24*AH59+0.25*AJ59+0.35*AL59</f>
        <v>0.0587262250732783</v>
      </c>
      <c r="AO59" s="44" t="n">
        <f aca="false">0.01*AD59/$AM$77</f>
        <v>0.000260280185339286</v>
      </c>
      <c r="AP59" s="43" t="n">
        <f aca="false">AO59*$J$77</f>
        <v>2897.93798031223</v>
      </c>
      <c r="AQ59" s="44" t="n">
        <f aca="false">0.15*AF59/$AM$77</f>
        <v>0.00418978587461882</v>
      </c>
      <c r="AR59" s="43" t="n">
        <f aca="false">AQ59*$J$77</f>
        <v>46648.7281757784</v>
      </c>
      <c r="AS59" s="44" t="n">
        <f aca="false">0.24*AH59/$AM$77</f>
        <v>0.0031904104275267</v>
      </c>
      <c r="AT59" s="43" t="n">
        <f aca="false">AS59*$J$77</f>
        <v>35521.7648960168</v>
      </c>
      <c r="AU59" s="44" t="n">
        <f aca="false">0.25*AJ59/$AM$77</f>
        <v>0.00277054565662353</v>
      </c>
      <c r="AV59" s="43" t="n">
        <f aca="false">AU59*$J$77</f>
        <v>30847.0253855569</v>
      </c>
      <c r="AW59" s="44" t="n">
        <f aca="false">0.35*AL59/$AM$77</f>
        <v>0.0100638853538716</v>
      </c>
      <c r="AX59" s="43" t="n">
        <f aca="false">AW59*$J$77</f>
        <v>112050.464227522</v>
      </c>
    </row>
    <row r="60" customFormat="false" ht="13.8" hidden="false" customHeight="false" outlineLevel="0" collapsed="false">
      <c r="A60" s="13" t="s">
        <v>69</v>
      </c>
      <c r="B60" s="41"/>
      <c r="C60" s="41"/>
      <c r="D60" s="41"/>
      <c r="E60" s="41"/>
      <c r="F60" s="41"/>
      <c r="G60" s="41"/>
      <c r="H60" s="41"/>
      <c r="I60" s="68" t="n">
        <f aca="false">AO60+AQ60+AS60+AU60+AW60</f>
        <v>0.014097634445503</v>
      </c>
      <c r="J60" s="43" t="n">
        <f aca="false">ROUND(AP60+AR60+AT60+AV60+AX60,0)</f>
        <v>156962</v>
      </c>
      <c r="K60" s="15" t="n">
        <f aca="false">I60-DatosMinisterio!J60</f>
        <v>0</v>
      </c>
      <c r="L60" s="43" t="n">
        <f aca="false">J60-DatosMinisterio!K60</f>
        <v>0</v>
      </c>
      <c r="M60" s="44" t="n">
        <f aca="false">P94/P$111</f>
        <v>0.0191195059748656</v>
      </c>
      <c r="N60" s="43" t="n">
        <f aca="false">ROUND(N$77*M60,0)</f>
        <v>4044625</v>
      </c>
      <c r="O60" s="43" t="n">
        <f aca="false">N60-DatosMinisterio!L60</f>
        <v>318</v>
      </c>
      <c r="P60" s="14" t="n">
        <f aca="false">N60+J60</f>
        <v>4201587</v>
      </c>
      <c r="Q60" s="43" t="n">
        <f aca="false">P60-DatosMinisterio!M60</f>
        <v>318</v>
      </c>
      <c r="S60" s="14" t="n">
        <f aca="false">B60+DatosMinisterio!B60</f>
        <v>14158</v>
      </c>
      <c r="T60" s="14" t="n">
        <f aca="false">C60+DatosMinisterio!C60</f>
        <v>60</v>
      </c>
      <c r="U60" s="14" t="n">
        <f aca="false">D60+DatosMinisterio!D60</f>
        <v>916.558630722538</v>
      </c>
      <c r="V60" s="14" t="n">
        <f aca="false">E60+DatosMinisterio!E60</f>
        <v>535.788453426594</v>
      </c>
      <c r="W60" s="14" t="n">
        <f aca="false">F60+DatosMinisterio!F60</f>
        <v>102</v>
      </c>
      <c r="X60" s="14" t="n">
        <f aca="false">G60+DatosMinisterio!G60</f>
        <v>357</v>
      </c>
      <c r="Y60" s="14" t="n">
        <f aca="false">H60+DatosMinisterio!H60</f>
        <v>45</v>
      </c>
      <c r="Z60" s="14" t="n">
        <f aca="false">X60+0.33*Y60</f>
        <v>371.85</v>
      </c>
      <c r="AC60" s="49" t="n">
        <f aca="false">IF(T60&gt;0,S60/T60,0)</f>
        <v>235.966666666667</v>
      </c>
      <c r="AD60" s="50" t="n">
        <f aca="false">EXP((((AC60-AC$77)/AC$78+2)/4-1.9)^3)</f>
        <v>0.114179397977062</v>
      </c>
      <c r="AE60" s="51" t="n">
        <f aca="false">S60/U60</f>
        <v>15.4469114418125</v>
      </c>
      <c r="AF60" s="50" t="n">
        <f aca="false">EXP((((AE60-AE$77)/AE$78+2)/4-1.9)^3)</f>
        <v>0.0347807976491076</v>
      </c>
      <c r="AG60" s="50" t="n">
        <f aca="false">V60/U60</f>
        <v>0.584565390000445</v>
      </c>
      <c r="AH60" s="50" t="n">
        <f aca="false">EXP((((AG60-AG$77)/AG$78+2)/4-1.9)^3)</f>
        <v>0.0250644356562149</v>
      </c>
      <c r="AI60" s="50" t="n">
        <f aca="false">W60/U60</f>
        <v>0.111285843132143</v>
      </c>
      <c r="AJ60" s="50" t="n">
        <f aca="false">EXP((((AI60-AI$77)/AI$78+2)/4-1.9)^3)</f>
        <v>0.0434514305445982</v>
      </c>
      <c r="AK60" s="50" t="n">
        <f aca="false">Z60/U60</f>
        <v>0.405702360477327</v>
      </c>
      <c r="AL60" s="50" t="n">
        <f aca="false">EXP((((AK60-AK$77)/AK$78+2)/4-1.9)^3)</f>
        <v>0.0491361856378144</v>
      </c>
      <c r="AM60" s="50" t="n">
        <f aca="false">0.01*AD60+0.15*AF60+0.24*AH60+0.25*AJ60+0.35*AL60</f>
        <v>0.0404349007940129</v>
      </c>
      <c r="AO60" s="44" t="n">
        <f aca="false">0.01*AD60/$AM$77</f>
        <v>0.000398086648484262</v>
      </c>
      <c r="AP60" s="43" t="n">
        <f aca="false">AO60*$J$77</f>
        <v>4432.26370303195</v>
      </c>
      <c r="AQ60" s="44" t="n">
        <f aca="false">0.15*AF60/$AM$77</f>
        <v>0.0018189495758058</v>
      </c>
      <c r="AR60" s="43" t="n">
        <f aca="false">AQ60*$J$77</f>
        <v>20252.033604207</v>
      </c>
      <c r="AS60" s="44" t="n">
        <f aca="false">0.24*AH60/$AM$77</f>
        <v>0.00209729265278554</v>
      </c>
      <c r="AT60" s="43" t="n">
        <f aca="false">AS60*$J$77</f>
        <v>23351.082320824</v>
      </c>
      <c r="AU60" s="44" t="n">
        <f aca="false">0.25*AJ60/$AM$77</f>
        <v>0.00378733700295494</v>
      </c>
      <c r="AV60" s="43" t="n">
        <f aca="false">AU60*$J$77</f>
        <v>42167.895841929</v>
      </c>
      <c r="AW60" s="44" t="n">
        <f aca="false">0.35*AL60/$AM$77</f>
        <v>0.00599596856547246</v>
      </c>
      <c r="AX60" s="43" t="n">
        <f aca="false">AW60*$J$77</f>
        <v>66758.6163425794</v>
      </c>
    </row>
    <row r="61" customFormat="false" ht="13.8" hidden="false" customHeight="false" outlineLevel="0" collapsed="false">
      <c r="A61" s="13" t="s">
        <v>70</v>
      </c>
      <c r="B61" s="41"/>
      <c r="C61" s="41"/>
      <c r="D61" s="41"/>
      <c r="E61" s="41"/>
      <c r="F61" s="41"/>
      <c r="G61" s="41"/>
      <c r="H61" s="41"/>
      <c r="I61" s="68" t="n">
        <f aca="false">AO61+AQ61+AS61+AU61+AW61</f>
        <v>0.018467909732396</v>
      </c>
      <c r="J61" s="43" t="n">
        <f aca="false">ROUND(AP61+AR61+AT61+AV61+AX61,0)</f>
        <v>205620</v>
      </c>
      <c r="K61" s="15" t="n">
        <f aca="false">I61-DatosMinisterio!J61</f>
        <v>0</v>
      </c>
      <c r="L61" s="43" t="n">
        <f aca="false">J61-DatosMinisterio!K61</f>
        <v>0</v>
      </c>
      <c r="M61" s="44" t="n">
        <f aca="false">P95/P$111</f>
        <v>0.0182982150038158</v>
      </c>
      <c r="N61" s="43" t="n">
        <f aca="false">ROUND(N$77*M61,0)</f>
        <v>3870885</v>
      </c>
      <c r="O61" s="43" t="n">
        <f aca="false">N61-DatosMinisterio!L61</f>
        <v>-175</v>
      </c>
      <c r="P61" s="14" t="n">
        <f aca="false">N61+J61</f>
        <v>4076505</v>
      </c>
      <c r="Q61" s="43" t="n">
        <f aca="false">P61-DatosMinisterio!M61</f>
        <v>-175</v>
      </c>
      <c r="S61" s="14" t="n">
        <f aca="false">B61+DatosMinisterio!B61</f>
        <v>6442</v>
      </c>
      <c r="T61" s="14" t="n">
        <f aca="false">C61+DatosMinisterio!C61</f>
        <v>58</v>
      </c>
      <c r="U61" s="14" t="n">
        <f aca="false">D61+DatosMinisterio!D61</f>
        <v>379.020137334597</v>
      </c>
      <c r="V61" s="14" t="n">
        <f aca="false">E61+DatosMinisterio!E61</f>
        <v>241.967637334597</v>
      </c>
      <c r="W61" s="14" t="n">
        <f aca="false">F61+DatosMinisterio!F61</f>
        <v>32</v>
      </c>
      <c r="X61" s="14" t="n">
        <f aca="false">G61+DatosMinisterio!G61</f>
        <v>174</v>
      </c>
      <c r="Y61" s="14" t="n">
        <f aca="false">H61+DatosMinisterio!H61</f>
        <v>9</v>
      </c>
      <c r="Z61" s="14" t="n">
        <f aca="false">X61+0.33*Y61</f>
        <v>176.97</v>
      </c>
      <c r="AC61" s="49" t="n">
        <f aca="false">IF(T61&gt;0,S61/T61,0)</f>
        <v>111.068965517241</v>
      </c>
      <c r="AD61" s="50" t="n">
        <f aca="false">EXP((((AC61-AC$77)/AC$78+2)/4-1.9)^3)</f>
        <v>0.0077783827467978</v>
      </c>
      <c r="AE61" s="51" t="n">
        <f aca="false">S61/U61</f>
        <v>16.9964584079949</v>
      </c>
      <c r="AF61" s="50" t="n">
        <f aca="false">EXP((((AE61-AE$77)/AE$78+2)/4-1.9)^3)</f>
        <v>0.0609181626064531</v>
      </c>
      <c r="AG61" s="50" t="n">
        <f aca="false">V61/U61</f>
        <v>0.638403117671263</v>
      </c>
      <c r="AH61" s="50" t="n">
        <f aca="false">EXP((((AG61-AG$77)/AG$78+2)/4-1.9)^3)</f>
        <v>0.0532534640712503</v>
      </c>
      <c r="AI61" s="50" t="n">
        <f aca="false">W61/U61</f>
        <v>0.0844282317689906</v>
      </c>
      <c r="AJ61" s="50" t="n">
        <f aca="false">EXP((((AI61-AI$77)/AI$78+2)/4-1.9)^3)</f>
        <v>0.0293281934812751</v>
      </c>
      <c r="AK61" s="50" t="n">
        <f aca="false">Z61/U61</f>
        <v>0.466914505504946</v>
      </c>
      <c r="AL61" s="50" t="n">
        <f aca="false">EXP((((AK61-AK$77)/AK$78+2)/4-1.9)^3)</f>
        <v>0.0675467336173293</v>
      </c>
      <c r="AM61" s="50" t="n">
        <f aca="false">0.01*AD61+0.15*AF61+0.24*AH61+0.25*AJ61+0.35*AL61</f>
        <v>0.0529697447319201</v>
      </c>
      <c r="AO61" s="44" t="n">
        <f aca="false">0.01*AD61/$AM$77</f>
        <v>2.71193435344843E-005</v>
      </c>
      <c r="AP61" s="43" t="n">
        <f aca="false">AO61*$J$77</f>
        <v>301.944520007435</v>
      </c>
      <c r="AQ61" s="44" t="n">
        <f aca="false">0.15*AF61/$AM$77</f>
        <v>0.00318586902893297</v>
      </c>
      <c r="AR61" s="43" t="n">
        <f aca="false">AQ61*$J$77</f>
        <v>35471.2013410103</v>
      </c>
      <c r="AS61" s="44" t="n">
        <f aca="false">0.24*AH61/$AM$77</f>
        <v>0.00445603884579458</v>
      </c>
      <c r="AT61" s="43" t="n">
        <f aca="false">AS61*$J$77</f>
        <v>49613.1666578526</v>
      </c>
      <c r="AU61" s="44" t="n">
        <f aca="false">0.25*AJ61/$AM$77</f>
        <v>0.0025563198037277</v>
      </c>
      <c r="AV61" s="43" t="n">
        <f aca="false">AU61*$J$77</f>
        <v>28461.8525201605</v>
      </c>
      <c r="AW61" s="44" t="n">
        <f aca="false">0.35*AL61/$AM$77</f>
        <v>0.00824256271040624</v>
      </c>
      <c r="AX61" s="43" t="n">
        <f aca="false">AW61*$J$77</f>
        <v>91772.0090849582</v>
      </c>
    </row>
    <row r="62" customFormat="false" ht="13.8" hidden="false" customHeight="false" outlineLevel="0" collapsed="false">
      <c r="A62" s="13" t="s">
        <v>71</v>
      </c>
      <c r="B62" s="41"/>
      <c r="C62" s="41"/>
      <c r="D62" s="41"/>
      <c r="E62" s="41"/>
      <c r="F62" s="41"/>
      <c r="G62" s="41"/>
      <c r="H62" s="41"/>
      <c r="I62" s="68" t="n">
        <f aca="false">AO62+AQ62+AS62+AU62+AW62</f>
        <v>0.0151001744093879</v>
      </c>
      <c r="J62" s="43" t="n">
        <f aca="false">ROUND(AP62+AR62+AT62+AV62+AX62,0)</f>
        <v>168124</v>
      </c>
      <c r="K62" s="15" t="n">
        <f aca="false">I62-DatosMinisterio!J62</f>
        <v>9.0205620750794E-017</v>
      </c>
      <c r="L62" s="43" t="n">
        <f aca="false">J62-DatosMinisterio!K62</f>
        <v>0</v>
      </c>
      <c r="M62" s="44" t="n">
        <f aca="false">P96/P$111</f>
        <v>0.0202912576599594</v>
      </c>
      <c r="N62" s="43" t="n">
        <f aca="false">ROUND(N$77*M62,0)</f>
        <v>4292502</v>
      </c>
      <c r="O62" s="43" t="n">
        <f aca="false">N62-DatosMinisterio!L62</f>
        <v>435</v>
      </c>
      <c r="P62" s="14" t="n">
        <f aca="false">N62+J62</f>
        <v>4460626</v>
      </c>
      <c r="Q62" s="43" t="n">
        <f aca="false">P62-DatosMinisterio!M62</f>
        <v>435</v>
      </c>
      <c r="S62" s="14" t="n">
        <f aca="false">B62+DatosMinisterio!B62</f>
        <v>6988</v>
      </c>
      <c r="T62" s="14" t="n">
        <f aca="false">C62+DatosMinisterio!C62</f>
        <v>41</v>
      </c>
      <c r="U62" s="14" t="n">
        <f aca="false">D62+DatosMinisterio!D62</f>
        <v>349.694373706004</v>
      </c>
      <c r="V62" s="14" t="n">
        <f aca="false">E62+DatosMinisterio!E62</f>
        <v>192.808668831169</v>
      </c>
      <c r="W62" s="14" t="n">
        <f aca="false">F62+DatosMinisterio!F62</f>
        <v>24</v>
      </c>
      <c r="X62" s="14" t="n">
        <f aca="false">G62+DatosMinisterio!G62</f>
        <v>111</v>
      </c>
      <c r="Y62" s="14" t="n">
        <f aca="false">H62+DatosMinisterio!H62</f>
        <v>14</v>
      </c>
      <c r="Z62" s="14" t="n">
        <f aca="false">X62+0.33*Y62</f>
        <v>115.62</v>
      </c>
      <c r="AC62" s="49" t="n">
        <f aca="false">IF(T62&gt;0,S62/T62,0)</f>
        <v>170.439024390244</v>
      </c>
      <c r="AD62" s="50" t="n">
        <f aca="false">EXP((((AC62-AC$77)/AC$78+2)/4-1.9)^3)</f>
        <v>0.0333315533886475</v>
      </c>
      <c r="AE62" s="51" t="n">
        <f aca="false">S62/U62</f>
        <v>19.9831639438242</v>
      </c>
      <c r="AF62" s="50" t="n">
        <f aca="false">EXP((((AE62-AE$77)/AE$78+2)/4-1.9)^3)</f>
        <v>0.149447453580032</v>
      </c>
      <c r="AG62" s="50" t="n">
        <f aca="false">V62/U62</f>
        <v>0.551363371357149</v>
      </c>
      <c r="AH62" s="50" t="n">
        <f aca="false">EXP((((AG62-AG$77)/AG$78+2)/4-1.9)^3)</f>
        <v>0.0148476894828431</v>
      </c>
      <c r="AI62" s="50" t="n">
        <f aca="false">W62/U62</f>
        <v>0.0686313587080396</v>
      </c>
      <c r="AJ62" s="50" t="n">
        <f aca="false">EXP((((AI62-AI$77)/AI$78+2)/4-1.9)^3)</f>
        <v>0.0229354995190511</v>
      </c>
      <c r="AK62" s="50" t="n">
        <f aca="false">Z62/U62</f>
        <v>0.330631570575981</v>
      </c>
      <c r="AL62" s="50" t="n">
        <f aca="false">EXP((((AK62-AK$77)/AK$78+2)/4-1.9)^3)</f>
        <v>0.0321789618927971</v>
      </c>
      <c r="AM62" s="50" t="n">
        <f aca="false">0.01*AD62+0.15*AF62+0.24*AH62+0.25*AJ62+0.35*AL62</f>
        <v>0.0433103905890154</v>
      </c>
      <c r="AO62" s="44" t="n">
        <f aca="false">0.01*AD62/$AM$77</f>
        <v>0.000116210512687469</v>
      </c>
      <c r="AP62" s="43" t="n">
        <f aca="false">AO62*$J$77</f>
        <v>1293.87820278973</v>
      </c>
      <c r="AQ62" s="44" t="n">
        <f aca="false">0.15*AF62/$AM$77</f>
        <v>0.00781573168726999</v>
      </c>
      <c r="AR62" s="43" t="n">
        <f aca="false">AQ62*$J$77</f>
        <v>87019.707900334</v>
      </c>
      <c r="AS62" s="44" t="n">
        <f aca="false">0.24*AH62/$AM$77</f>
        <v>0.00124239581893346</v>
      </c>
      <c r="AT62" s="43" t="n">
        <f aca="false">AS62*$J$77</f>
        <v>13832.7319291521</v>
      </c>
      <c r="AU62" s="44" t="n">
        <f aca="false">0.25*AJ62/$AM$77</f>
        <v>0.00199911636788576</v>
      </c>
      <c r="AV62" s="43" t="n">
        <f aca="false">AU62*$J$77</f>
        <v>22257.9957133815</v>
      </c>
      <c r="AW62" s="44" t="n">
        <f aca="false">0.35*AL62/$AM$77</f>
        <v>0.00392672002261122</v>
      </c>
      <c r="AX62" s="43" t="n">
        <f aca="false">AW62*$J$77</f>
        <v>43719.7748139915</v>
      </c>
    </row>
    <row r="63" customFormat="false" ht="13.8" hidden="false" customHeight="false" outlineLevel="0" collapsed="false">
      <c r="A63" s="13" t="s">
        <v>72</v>
      </c>
      <c r="B63" s="41"/>
      <c r="C63" s="41"/>
      <c r="D63" s="41"/>
      <c r="E63" s="41"/>
      <c r="F63" s="41"/>
      <c r="G63" s="41"/>
      <c r="H63" s="41"/>
      <c r="I63" s="68" t="n">
        <f aca="false">AO63+AQ63+AS63+AU63+AW63</f>
        <v>0.055015211053604</v>
      </c>
      <c r="J63" s="43" t="n">
        <f aca="false">ROUND(AP63+AR63+AT63+AV63+AX63,0)</f>
        <v>612535</v>
      </c>
      <c r="K63" s="15" t="n">
        <f aca="false">I63-DatosMinisterio!J63</f>
        <v>-2.0122792321331E-016</v>
      </c>
      <c r="L63" s="43" t="n">
        <f aca="false">J63-DatosMinisterio!K63</f>
        <v>0</v>
      </c>
      <c r="M63" s="44" t="n">
        <f aca="false">P97/P$111</f>
        <v>0.0276469732217384</v>
      </c>
      <c r="N63" s="43" t="n">
        <f aca="false">ROUND(N$77*M63,0)</f>
        <v>5848563</v>
      </c>
      <c r="O63" s="43" t="n">
        <f aca="false">N63-DatosMinisterio!L63</f>
        <v>-1100</v>
      </c>
      <c r="P63" s="14" t="n">
        <f aca="false">N63+J63</f>
        <v>6461098</v>
      </c>
      <c r="Q63" s="43" t="n">
        <f aca="false">P63-DatosMinisterio!M63</f>
        <v>-1100</v>
      </c>
      <c r="S63" s="14" t="n">
        <f aca="false">B63+DatosMinisterio!B63</f>
        <v>11149</v>
      </c>
      <c r="T63" s="14" t="n">
        <f aca="false">C63+DatosMinisterio!C63</f>
        <v>61</v>
      </c>
      <c r="U63" s="14" t="n">
        <f aca="false">D63+DatosMinisterio!D63</f>
        <v>494.311610045939</v>
      </c>
      <c r="V63" s="14" t="n">
        <f aca="false">E63+DatosMinisterio!E63</f>
        <v>416.186482956717</v>
      </c>
      <c r="W63" s="14" t="n">
        <f aca="false">F63+DatosMinisterio!F63</f>
        <v>68</v>
      </c>
      <c r="X63" s="14" t="n">
        <f aca="false">G63+DatosMinisterio!G63</f>
        <v>169</v>
      </c>
      <c r="Y63" s="14" t="n">
        <f aca="false">H63+DatosMinisterio!H63</f>
        <v>30</v>
      </c>
      <c r="Z63" s="14" t="n">
        <f aca="false">X63+0.33*Y63</f>
        <v>178.9</v>
      </c>
      <c r="AC63" s="49" t="n">
        <f aca="false">IF(T63&gt;0,S63/T63,0)</f>
        <v>182.770491803279</v>
      </c>
      <c r="AD63" s="50" t="n">
        <f aca="false">EXP((((AC63-AC$77)/AC$78+2)/4-1.9)^3)</f>
        <v>0.0432381849947308</v>
      </c>
      <c r="AE63" s="51" t="n">
        <f aca="false">S63/U63</f>
        <v>22.5545987053872</v>
      </c>
      <c r="AF63" s="50" t="n">
        <f aca="false">EXP((((AE63-AE$77)/AE$78+2)/4-1.9)^3)</f>
        <v>0.271930398488978</v>
      </c>
      <c r="AG63" s="50" t="n">
        <f aca="false">V63/U63</f>
        <v>0.841951664695957</v>
      </c>
      <c r="AH63" s="50" t="n">
        <f aca="false">EXP((((AG63-AG$77)/AG$78+2)/4-1.9)^3)</f>
        <v>0.364917867570381</v>
      </c>
      <c r="AI63" s="50" t="n">
        <f aca="false">W63/U63</f>
        <v>0.137565047265793</v>
      </c>
      <c r="AJ63" s="50" t="n">
        <f aca="false">EXP((((AI63-AI$77)/AI$78+2)/4-1.9)^3)</f>
        <v>0.0619858946260416</v>
      </c>
      <c r="AK63" s="50" t="n">
        <f aca="false">Z63/U63</f>
        <v>0.361917455233094</v>
      </c>
      <c r="AL63" s="50" t="n">
        <f aca="false">EXP((((AK63-AK$77)/AK$78+2)/4-1.9)^3)</f>
        <v>0.0385605175703601</v>
      </c>
      <c r="AM63" s="50" t="n">
        <f aca="false">0.01*AD63+0.15*AF63+0.24*AH63+0.25*AJ63+0.35*AL63</f>
        <v>0.157794884646322</v>
      </c>
      <c r="AO63" s="44" t="n">
        <f aca="false">0.01*AD63/$AM$77</f>
        <v>0.000150749999177197</v>
      </c>
      <c r="AP63" s="43" t="n">
        <f aca="false">AO63*$J$77</f>
        <v>1678.43797858898</v>
      </c>
      <c r="AQ63" s="44" t="n">
        <f aca="false">0.15*AF63/$AM$77</f>
        <v>0.0142212863537625</v>
      </c>
      <c r="AR63" s="43" t="n">
        <f aca="false">AQ63*$J$77</f>
        <v>158338.621896024</v>
      </c>
      <c r="AS63" s="44" t="n">
        <f aca="false">0.24*AH63/$AM$77</f>
        <v>0.030534881096984</v>
      </c>
      <c r="AT63" s="43" t="n">
        <f aca="false">AS63*$J$77</f>
        <v>339972.831738689</v>
      </c>
      <c r="AU63" s="44" t="n">
        <f aca="false">0.25*AJ63/$AM$77</f>
        <v>0.00540284794852763</v>
      </c>
      <c r="AV63" s="43" t="n">
        <f aca="false">AU63*$J$77</f>
        <v>60154.8606225269</v>
      </c>
      <c r="AW63" s="44" t="n">
        <f aca="false">0.35*AL63/$AM$77</f>
        <v>0.00470544565515264</v>
      </c>
      <c r="AX63" s="43" t="n">
        <f aca="false">AW63*$J$77</f>
        <v>52390.0413724802</v>
      </c>
    </row>
    <row r="64" customFormat="false" ht="13.8" hidden="false" customHeight="false" outlineLevel="0" collapsed="false">
      <c r="A64" s="13" t="s">
        <v>73</v>
      </c>
      <c r="B64" s="41"/>
      <c r="C64" s="41"/>
      <c r="D64" s="41"/>
      <c r="E64" s="41"/>
      <c r="F64" s="41"/>
      <c r="G64" s="41"/>
      <c r="H64" s="41"/>
      <c r="I64" s="68" t="n">
        <f aca="false">AO64+AQ64+AS64+AU64+AW64</f>
        <v>0.127692469357621</v>
      </c>
      <c r="J64" s="43" t="n">
        <f aca="false">ROUND(AP64+AR64+AT64+AV64+AX64,0)</f>
        <v>1421717</v>
      </c>
      <c r="K64" s="15" t="n">
        <f aca="false">I64-DatosMinisterio!J64</f>
        <v>0</v>
      </c>
      <c r="L64" s="43" t="n">
        <f aca="false">J64-DatosMinisterio!K64</f>
        <v>0</v>
      </c>
      <c r="M64" s="44" t="n">
        <f aca="false">P98/P$111</f>
        <v>0.0466250219717317</v>
      </c>
      <c r="N64" s="43" t="n">
        <f aca="false">ROUND(N$77*M64,0)</f>
        <v>9863263</v>
      </c>
      <c r="O64" s="43" t="n">
        <f aca="false">N64-DatosMinisterio!L64</f>
        <v>-617</v>
      </c>
      <c r="P64" s="14" t="n">
        <f aca="false">N64+J64</f>
        <v>11284980</v>
      </c>
      <c r="Q64" s="43" t="n">
        <f aca="false">P64-DatosMinisterio!M64</f>
        <v>-617</v>
      </c>
      <c r="S64" s="14" t="n">
        <f aca="false">B64+DatosMinisterio!B64</f>
        <v>9143</v>
      </c>
      <c r="T64" s="14" t="n">
        <f aca="false">C64+DatosMinisterio!C64</f>
        <v>49</v>
      </c>
      <c r="U64" s="14" t="n">
        <f aca="false">D64+DatosMinisterio!D64</f>
        <v>388.672781507483</v>
      </c>
      <c r="V64" s="14" t="n">
        <f aca="false">E64+DatosMinisterio!E64</f>
        <v>276.063463325665</v>
      </c>
      <c r="W64" s="14" t="n">
        <f aca="false">F64+DatosMinisterio!F64</f>
        <v>130</v>
      </c>
      <c r="X64" s="14" t="n">
        <f aca="false">G64+DatosMinisterio!G64</f>
        <v>408</v>
      </c>
      <c r="Y64" s="14" t="n">
        <f aca="false">H64+DatosMinisterio!H64</f>
        <v>50</v>
      </c>
      <c r="Z64" s="14" t="n">
        <f aca="false">X64+0.33*Y64</f>
        <v>424.5</v>
      </c>
      <c r="AC64" s="49" t="n">
        <f aca="false">IF(T64&gt;0,S64/T64,0)</f>
        <v>186.591836734694</v>
      </c>
      <c r="AD64" s="50" t="n">
        <f aca="false">EXP((((AC64-AC$77)/AC$78+2)/4-1.9)^3)</f>
        <v>0.0467390664248652</v>
      </c>
      <c r="AE64" s="51" t="n">
        <f aca="false">S64/U64</f>
        <v>23.5236436277799</v>
      </c>
      <c r="AF64" s="50" t="n">
        <f aca="false">EXP((((AE64-AE$77)/AE$78+2)/4-1.9)^3)</f>
        <v>0.328163564768217</v>
      </c>
      <c r="AG64" s="50" t="n">
        <f aca="false">V64/U64</f>
        <v>0.710272178707605</v>
      </c>
      <c r="AH64" s="50" t="n">
        <f aca="false">EXP((((AG64-AG$77)/AG$78+2)/4-1.9)^3)</f>
        <v>0.122794809943508</v>
      </c>
      <c r="AI64" s="50" t="n">
        <f aca="false">W64/U64</f>
        <v>0.334471581714031</v>
      </c>
      <c r="AJ64" s="50" t="n">
        <f aca="false">EXP((((AI64-AI$77)/AI$78+2)/4-1.9)^3)</f>
        <v>0.39535056701939</v>
      </c>
      <c r="AK64" s="50" t="n">
        <f aca="false">Z64/U64</f>
        <v>1.09217835721236</v>
      </c>
      <c r="AL64" s="50" t="n">
        <f aca="false">EXP((((AK64-AK$77)/AK$78+2)/4-1.9)^3)</f>
        <v>0.537850897081867</v>
      </c>
      <c r="AM64" s="50" t="n">
        <f aca="false">0.01*AD64+0.15*AF64+0.24*AH64+0.25*AJ64+0.35*AL64</f>
        <v>0.366248135499424</v>
      </c>
      <c r="AO64" s="44" t="n">
        <f aca="false">0.01*AD64/$AM$77</f>
        <v>0.000162955827723805</v>
      </c>
      <c r="AP64" s="43" t="n">
        <f aca="false">AO64*$J$77</f>
        <v>1814.33666054314</v>
      </c>
      <c r="AQ64" s="44" t="n">
        <f aca="false">0.15*AF64/$AM$77</f>
        <v>0.0171621416780642</v>
      </c>
      <c r="AR64" s="43" t="n">
        <f aca="false">AQ64*$J$77</f>
        <v>191081.860985808</v>
      </c>
      <c r="AS64" s="44" t="n">
        <f aca="false">0.24*AH64/$AM$77</f>
        <v>0.0102749830966515</v>
      </c>
      <c r="AT64" s="43" t="n">
        <f aca="false">AS64*$J$77</f>
        <v>114400.80897452</v>
      </c>
      <c r="AU64" s="44" t="n">
        <f aca="false">0.25*AJ64/$AM$77</f>
        <v>0.0344597591574093</v>
      </c>
      <c r="AV64" s="43" t="n">
        <f aca="false">AU64*$J$77</f>
        <v>383672.098298585</v>
      </c>
      <c r="AW64" s="44" t="n">
        <f aca="false">0.35*AL64/$AM$77</f>
        <v>0.065632629597772</v>
      </c>
      <c r="AX64" s="43" t="n">
        <f aca="false">AW64*$J$77</f>
        <v>730748.250433337</v>
      </c>
    </row>
    <row r="65" customFormat="false" ht="13.8" hidden="false" customHeight="false" outlineLevel="0" collapsed="false">
      <c r="A65" s="13" t="s">
        <v>74</v>
      </c>
      <c r="B65" s="41"/>
      <c r="C65" s="41"/>
      <c r="D65" s="41"/>
      <c r="E65" s="41"/>
      <c r="F65" s="41"/>
      <c r="G65" s="41"/>
      <c r="H65" s="41"/>
      <c r="I65" s="68" t="n">
        <f aca="false">AO65+AQ65+AS65+AU65+AW65</f>
        <v>0.0120497950505915</v>
      </c>
      <c r="J65" s="43" t="n">
        <f aca="false">ROUND(AP65+AR65+AT65+AV65+AX65,0)</f>
        <v>134161</v>
      </c>
      <c r="K65" s="15" t="n">
        <f aca="false">I65-DatosMinisterio!J65</f>
        <v>7.11236625150491E-017</v>
      </c>
      <c r="L65" s="43" t="n">
        <f aca="false">J65-DatosMinisterio!K65</f>
        <v>0</v>
      </c>
      <c r="M65" s="44" t="n">
        <f aca="false">P99/P$111</f>
        <v>0.00939606789341778</v>
      </c>
      <c r="N65" s="43" t="n">
        <f aca="false">ROUND(N$77*M65,0)</f>
        <v>1987686</v>
      </c>
      <c r="O65" s="43" t="n">
        <f aca="false">N65-DatosMinisterio!L65</f>
        <v>-211</v>
      </c>
      <c r="P65" s="14" t="n">
        <f aca="false">N65+J65</f>
        <v>2121847</v>
      </c>
      <c r="Q65" s="43" t="n">
        <f aca="false">P65-DatosMinisterio!M65</f>
        <v>-211</v>
      </c>
      <c r="S65" s="14" t="n">
        <f aca="false">B65+DatosMinisterio!B65</f>
        <v>2783</v>
      </c>
      <c r="T65" s="14" t="n">
        <f aca="false">C65+DatosMinisterio!C65</f>
        <v>27</v>
      </c>
      <c r="U65" s="14" t="n">
        <f aca="false">D65+DatosMinisterio!D65</f>
        <v>260.478725330885</v>
      </c>
      <c r="V65" s="14" t="n">
        <f aca="false">E65+DatosMinisterio!E65</f>
        <v>120.081535160064</v>
      </c>
      <c r="W65" s="14" t="n">
        <f aca="false">F65+DatosMinisterio!F65</f>
        <v>24</v>
      </c>
      <c r="X65" s="14" t="n">
        <f aca="false">G65+DatosMinisterio!G65</f>
        <v>114</v>
      </c>
      <c r="Y65" s="14" t="n">
        <f aca="false">H65+DatosMinisterio!H65</f>
        <v>32</v>
      </c>
      <c r="Z65" s="14" t="n">
        <f aca="false">X65+0.33*Y65</f>
        <v>124.56</v>
      </c>
      <c r="AC65" s="49" t="n">
        <f aca="false">IF(T65&gt;0,S65/T65,0)</f>
        <v>103.074074074074</v>
      </c>
      <c r="AD65" s="50" t="n">
        <f aca="false">EXP((((AC65-AC$77)/AC$78+2)/4-1.9)^3)</f>
        <v>0.00622391609512031</v>
      </c>
      <c r="AE65" s="51" t="n">
        <f aca="false">S65/U65</f>
        <v>10.6841739050464</v>
      </c>
      <c r="AF65" s="50" t="n">
        <f aca="false">EXP((((AE65-AE$77)/AE$78+2)/4-1.9)^3)</f>
        <v>0.00393016185348549</v>
      </c>
      <c r="AG65" s="50" t="n">
        <f aca="false">V65/U65</f>
        <v>0.46100323551386</v>
      </c>
      <c r="AH65" s="50" t="n">
        <f aca="false">EXP((((AG65-AG$77)/AG$78+2)/4-1.9)^3)</f>
        <v>0.00279260187151957</v>
      </c>
      <c r="AI65" s="50" t="n">
        <f aca="false">W65/U65</f>
        <v>0.092138043018726</v>
      </c>
      <c r="AJ65" s="50" t="n">
        <f aca="false">EXP((((AI65-AI$77)/AI$78+2)/4-1.9)^3)</f>
        <v>0.0329360145385088</v>
      </c>
      <c r="AK65" s="50" t="n">
        <f aca="false">Z65/U65</f>
        <v>0.478196443267188</v>
      </c>
      <c r="AL65" s="50" t="n">
        <f aca="false">EXP((((AK65-AK$77)/AK$78+2)/4-1.9)^3)</f>
        <v>0.0714436765096579</v>
      </c>
      <c r="AM65" s="50" t="n">
        <f aca="false">0.01*AD65+0.15*AF65+0.24*AH65+0.25*AJ65+0.35*AL65</f>
        <v>0.0345612783011462</v>
      </c>
      <c r="AO65" s="44" t="n">
        <f aca="false">0.01*AD65/$AM$77</f>
        <v>2.16996931377362E-005</v>
      </c>
      <c r="AP65" s="43" t="n">
        <f aca="false">AO65*$J$77</f>
        <v>241.602582321024</v>
      </c>
      <c r="AQ65" s="44" t="n">
        <f aca="false">0.15*AF65/$AM$77</f>
        <v>0.000205537731145996</v>
      </c>
      <c r="AR65" s="43" t="n">
        <f aca="false">AQ65*$J$77</f>
        <v>2288.44003894784</v>
      </c>
      <c r="AS65" s="44" t="n">
        <f aca="false">0.24*AH65/$AM$77</f>
        <v>0.00023367385835559</v>
      </c>
      <c r="AT65" s="43" t="n">
        <f aca="false">AS65*$J$77</f>
        <v>2601.7053440009</v>
      </c>
      <c r="AU65" s="44" t="n">
        <f aca="false">0.25*AJ65/$AM$77</f>
        <v>0.00287078664679462</v>
      </c>
      <c r="AV65" s="43" t="n">
        <f aca="false">AU65*$J$77</f>
        <v>31963.1002501196</v>
      </c>
      <c r="AW65" s="44" t="n">
        <f aca="false">0.35*AL65/$AM$77</f>
        <v>0.00871809712115753</v>
      </c>
      <c r="AX65" s="43" t="n">
        <f aca="false">AW65*$J$77</f>
        <v>97066.5697449069</v>
      </c>
    </row>
    <row r="66" customFormat="false" ht="13.8" hidden="false" customHeight="false" outlineLevel="0" collapsed="false">
      <c r="A66" s="13" t="s">
        <v>75</v>
      </c>
      <c r="B66" s="41"/>
      <c r="C66" s="41"/>
      <c r="D66" s="41"/>
      <c r="E66" s="41"/>
      <c r="F66" s="41"/>
      <c r="G66" s="41"/>
      <c r="H66" s="41"/>
      <c r="I66" s="68" t="n">
        <f aca="false">AO66+AQ66+AS66+AU66+AW66</f>
        <v>0.0950134454742436</v>
      </c>
      <c r="J66" s="43" t="n">
        <f aca="false">ROUND(AP66+AR66+AT66+AV66+AX66,0)</f>
        <v>1057872</v>
      </c>
      <c r="K66" s="15" t="n">
        <f aca="false">I66-DatosMinisterio!J66</f>
        <v>-5.13478148889135E-016</v>
      </c>
      <c r="L66" s="43" t="n">
        <f aca="false">J66-DatosMinisterio!K66</f>
        <v>0</v>
      </c>
      <c r="M66" s="44" t="n">
        <f aca="false">P100/P$111</f>
        <v>0.0684232509885181</v>
      </c>
      <c r="N66" s="43" t="n">
        <f aca="false">ROUND(N$77*M66,0)</f>
        <v>14474557</v>
      </c>
      <c r="O66" s="43" t="n">
        <f aca="false">N66-DatosMinisterio!L66</f>
        <v>-771</v>
      </c>
      <c r="P66" s="14" t="n">
        <f aca="false">N66+J66</f>
        <v>15532429</v>
      </c>
      <c r="Q66" s="43" t="n">
        <f aca="false">P66-DatosMinisterio!M66</f>
        <v>-771</v>
      </c>
      <c r="S66" s="14" t="n">
        <f aca="false">B66+DatosMinisterio!B66</f>
        <v>9069</v>
      </c>
      <c r="T66" s="14" t="n">
        <f aca="false">C66+DatosMinisterio!C66</f>
        <v>32</v>
      </c>
      <c r="U66" s="14" t="n">
        <f aca="false">D66+DatosMinisterio!D66</f>
        <v>449.37199890788</v>
      </c>
      <c r="V66" s="14" t="n">
        <f aca="false">E66+DatosMinisterio!E66</f>
        <v>413.712680726062</v>
      </c>
      <c r="W66" s="14" t="n">
        <f aca="false">F66+DatosMinisterio!F66</f>
        <v>117</v>
      </c>
      <c r="X66" s="14" t="n">
        <f aca="false">G66+DatosMinisterio!G66</f>
        <v>284</v>
      </c>
      <c r="Y66" s="14" t="n">
        <f aca="false">H66+DatosMinisterio!H66</f>
        <v>39</v>
      </c>
      <c r="Z66" s="14" t="n">
        <f aca="false">X66+0.33*Y66</f>
        <v>296.87</v>
      </c>
      <c r="AC66" s="49" t="n">
        <f aca="false">IF(T66&gt;0,S66/T66,0)</f>
        <v>283.40625</v>
      </c>
      <c r="AD66" s="50" t="n">
        <f aca="false">EXP((((AC66-AC$77)/AC$78+2)/4-1.9)^3)</f>
        <v>0.224482481379207</v>
      </c>
      <c r="AE66" s="51" t="n">
        <f aca="false">S66/U66</f>
        <v>20.1814977836639</v>
      </c>
      <c r="AF66" s="50" t="n">
        <f aca="false">EXP((((AE66-AE$77)/AE$78+2)/4-1.9)^3)</f>
        <v>0.157364924347524</v>
      </c>
      <c r="AG66" s="50" t="n">
        <f aca="false">V66/U66</f>
        <v>0.920646328056751</v>
      </c>
      <c r="AH66" s="50" t="n">
        <f aca="false">EXP((((AG66-AG$77)/AG$78+2)/4-1.9)^3)</f>
        <v>0.556400683676591</v>
      </c>
      <c r="AI66" s="50" t="n">
        <f aca="false">W66/U66</f>
        <v>0.260363352154447</v>
      </c>
      <c r="AJ66" s="50" t="n">
        <f aca="false">EXP((((AI66-AI$77)/AI$78+2)/4-1.9)^3)</f>
        <v>0.229465361015577</v>
      </c>
      <c r="AK66" s="50" t="n">
        <f aca="false">Z66/U66</f>
        <v>0.660633062855475</v>
      </c>
      <c r="AL66" s="50" t="n">
        <f aca="false">EXP((((AK66-AK$77)/AK$78+2)/4-1.9)^3)</f>
        <v>0.159331254718193</v>
      </c>
      <c r="AM66" s="50" t="n">
        <f aca="false">0.01*AD66+0.15*AF66+0.24*AH66+0.25*AJ66+0.35*AL66</f>
        <v>0.272518006953564</v>
      </c>
      <c r="AO66" s="44" t="n">
        <f aca="false">0.01*AD66/$AM$77</f>
        <v>0.000782658520179202</v>
      </c>
      <c r="AP66" s="43" t="n">
        <f aca="false">AO66*$J$77</f>
        <v>8714.05500301806</v>
      </c>
      <c r="AQ66" s="44" t="n">
        <f aca="false">0.15*AF66/$AM$77</f>
        <v>0.00822979579929168</v>
      </c>
      <c r="AR66" s="43" t="n">
        <f aca="false">AQ66*$J$77</f>
        <v>91629.8633562622</v>
      </c>
      <c r="AS66" s="44" t="n">
        <f aca="false">0.24*AH66/$AM$77</f>
        <v>0.0465574043591291</v>
      </c>
      <c r="AT66" s="43" t="n">
        <f aca="false">AS66*$J$77</f>
        <v>518366.275869981</v>
      </c>
      <c r="AU66" s="44" t="n">
        <f aca="false">0.25*AJ66/$AM$77</f>
        <v>0.0200007834443727</v>
      </c>
      <c r="AV66" s="43" t="n">
        <f aca="false">AU66*$J$77</f>
        <v>222687.062804619</v>
      </c>
      <c r="AW66" s="44" t="n">
        <f aca="false">0.35*AL66/$AM$77</f>
        <v>0.019442803351271</v>
      </c>
      <c r="AX66" s="43" t="n">
        <f aca="false">AW66*$J$77</f>
        <v>216474.558760373</v>
      </c>
    </row>
    <row r="67" customFormat="false" ht="13.8" hidden="false" customHeight="false" outlineLevel="0" collapsed="false">
      <c r="A67" s="13" t="s">
        <v>76</v>
      </c>
      <c r="B67" s="41"/>
      <c r="C67" s="41"/>
      <c r="D67" s="41"/>
      <c r="E67" s="41"/>
      <c r="F67" s="41"/>
      <c r="G67" s="41"/>
      <c r="H67" s="41"/>
      <c r="I67" s="68" t="n">
        <f aca="false">AO67+AQ67+AS67+AU67+AW67</f>
        <v>0.00341159969097477</v>
      </c>
      <c r="J67" s="43" t="n">
        <f aca="false">ROUND(AP67+AR67+AT67+AV67+AX67,0)</f>
        <v>37984</v>
      </c>
      <c r="K67" s="15" t="n">
        <f aca="false">I67-DatosMinisterio!J67</f>
        <v>0</v>
      </c>
      <c r="L67" s="43" t="n">
        <f aca="false">J67-DatosMinisterio!K67</f>
        <v>-1</v>
      </c>
      <c r="M67" s="44" t="n">
        <f aca="false">P101/P$111</f>
        <v>0.00789452688064945</v>
      </c>
      <c r="N67" s="43" t="n">
        <f aca="false">ROUND(N$77*M67,0)</f>
        <v>1670043</v>
      </c>
      <c r="O67" s="43" t="n">
        <f aca="false">N67-DatosMinisterio!L67</f>
        <v>-29</v>
      </c>
      <c r="P67" s="14" t="n">
        <f aca="false">N67+J67</f>
        <v>1708027</v>
      </c>
      <c r="Q67" s="43" t="n">
        <f aca="false">P67-DatosMinisterio!M67</f>
        <v>-30</v>
      </c>
      <c r="S67" s="14" t="n">
        <f aca="false">B67+DatosMinisterio!B67</f>
        <v>3416</v>
      </c>
      <c r="T67" s="14" t="n">
        <f aca="false">C67+DatosMinisterio!C67</f>
        <v>30</v>
      </c>
      <c r="U67" s="14" t="n">
        <f aca="false">D67+DatosMinisterio!D67</f>
        <v>261.068181818182</v>
      </c>
      <c r="V67" s="14" t="n">
        <f aca="false">E67+DatosMinisterio!E67</f>
        <v>116.454545454545</v>
      </c>
      <c r="W67" s="14" t="n">
        <f aca="false">F67+DatosMinisterio!F67</f>
        <v>7</v>
      </c>
      <c r="X67" s="14" t="n">
        <f aca="false">G67+DatosMinisterio!G67</f>
        <v>46</v>
      </c>
      <c r="Y67" s="14" t="n">
        <f aca="false">H67+DatosMinisterio!H67</f>
        <v>7</v>
      </c>
      <c r="Z67" s="14" t="n">
        <f aca="false">X67+0.33*Y67</f>
        <v>48.31</v>
      </c>
      <c r="AC67" s="49" t="n">
        <f aca="false">IF(T67&gt;0,S67/T67,0)</f>
        <v>113.866666666667</v>
      </c>
      <c r="AD67" s="50" t="n">
        <f aca="false">EXP((((AC67-AC$77)/AC$78+2)/4-1.9)^3)</f>
        <v>0.00839635228138534</v>
      </c>
      <c r="AE67" s="51" t="n">
        <f aca="false">S67/U67</f>
        <v>13.084704448507</v>
      </c>
      <c r="AF67" s="50" t="n">
        <f aca="false">EXP((((AE67-AE$77)/AE$78+2)/4-1.9)^3)</f>
        <v>0.0129112637267664</v>
      </c>
      <c r="AG67" s="50" t="n">
        <f aca="false">V67/U67</f>
        <v>0.446069469835464</v>
      </c>
      <c r="AH67" s="50" t="n">
        <f aca="false">EXP((((AG67-AG$77)/AG$78+2)/4-1.9)^3)</f>
        <v>0.00204248909741161</v>
      </c>
      <c r="AI67" s="50" t="n">
        <f aca="false">W67/U67</f>
        <v>0.0268129189518586</v>
      </c>
      <c r="AJ67" s="50" t="n">
        <f aca="false">EXP((((AI67-AI$77)/AI$78+2)/4-1.9)^3)</f>
        <v>0.0113280385807647</v>
      </c>
      <c r="AK67" s="50" t="n">
        <f aca="false">Z67/U67</f>
        <v>0.185047444937756</v>
      </c>
      <c r="AL67" s="50" t="n">
        <f aca="false">EXP((((AK67-AK$77)/AK$78+2)/4-1.9)^3)</f>
        <v>0.0126923029058894</v>
      </c>
      <c r="AM67" s="50" t="n">
        <f aca="false">0.01*AD67+0.15*AF67+0.24*AH67+0.25*AJ67+0.35*AL67</f>
        <v>0.00978516612746004</v>
      </c>
      <c r="AO67" s="44" t="n">
        <f aca="false">0.01*AD67/$AM$77</f>
        <v>2.92738952771617E-005</v>
      </c>
      <c r="AP67" s="43" t="n">
        <f aca="false">AO67*$J$77</f>
        <v>325.93312028261</v>
      </c>
      <c r="AQ67" s="44" t="n">
        <f aca="false">0.15*AF67/$AM$77</f>
        <v>0.00067522711571628</v>
      </c>
      <c r="AR67" s="43" t="n">
        <f aca="false">AQ67*$J$77</f>
        <v>7517.92266253446</v>
      </c>
      <c r="AS67" s="44" t="n">
        <f aca="false">0.24*AH67/$AM$77</f>
        <v>0.00017090739389274</v>
      </c>
      <c r="AT67" s="43" t="n">
        <f aca="false">AS67*$J$77</f>
        <v>1902.86873828807</v>
      </c>
      <c r="AU67" s="44" t="n">
        <f aca="false">0.25*AJ67/$AM$77</f>
        <v>0.000987380602896278</v>
      </c>
      <c r="AV67" s="43" t="n">
        <f aca="false">AU67*$J$77</f>
        <v>10993.4136800571</v>
      </c>
      <c r="AW67" s="44" t="n">
        <f aca="false">0.35*AL67/$AM$77</f>
        <v>0.00154881068319231</v>
      </c>
      <c r="AX67" s="43" t="n">
        <f aca="false">AW67*$J$77</f>
        <v>17244.3295953765</v>
      </c>
    </row>
    <row r="68" customFormat="false" ht="13.8" hidden="false" customHeight="false" outlineLevel="0" collapsed="false">
      <c r="A68" s="13" t="s">
        <v>77</v>
      </c>
      <c r="B68" s="41"/>
      <c r="C68" s="41"/>
      <c r="D68" s="41"/>
      <c r="E68" s="41"/>
      <c r="F68" s="41"/>
      <c r="G68" s="41"/>
      <c r="H68" s="41"/>
      <c r="I68" s="68" t="n">
        <f aca="false">AO68+AQ68+AS68+AU68+AW68</f>
        <v>0.0619653455662682</v>
      </c>
      <c r="J68" s="43" t="n">
        <f aca="false">ROUND(AP68+AR68+AT68+AV68+AX68,0)</f>
        <v>689917</v>
      </c>
      <c r="K68" s="15" t="n">
        <f aca="false">I68-DatosMinisterio!J68</f>
        <v>-6.93889390390723E-016</v>
      </c>
      <c r="L68" s="43" t="n">
        <f aca="false">J68-DatosMinisterio!K68</f>
        <v>0</v>
      </c>
      <c r="M68" s="44" t="n">
        <f aca="false">P102/P$111</f>
        <v>0.0441643776617792</v>
      </c>
      <c r="N68" s="43" t="n">
        <f aca="false">ROUND(N$77*M68,0)</f>
        <v>9342728</v>
      </c>
      <c r="O68" s="43" t="n">
        <f aca="false">N68-DatosMinisterio!L68</f>
        <v>-17</v>
      </c>
      <c r="P68" s="14" t="n">
        <f aca="false">N68+J68</f>
        <v>10032645</v>
      </c>
      <c r="Q68" s="43" t="n">
        <f aca="false">P68-DatosMinisterio!M68</f>
        <v>-17</v>
      </c>
      <c r="S68" s="14" t="n">
        <f aca="false">B68+DatosMinisterio!B68</f>
        <v>8584</v>
      </c>
      <c r="T68" s="14" t="n">
        <f aca="false">C68+DatosMinisterio!C68</f>
        <v>76</v>
      </c>
      <c r="U68" s="14" t="n">
        <f aca="false">D68+DatosMinisterio!D68</f>
        <v>355.545454545455</v>
      </c>
      <c r="V68" s="14" t="n">
        <f aca="false">E68+DatosMinisterio!E68</f>
        <v>295.886363636364</v>
      </c>
      <c r="W68" s="14" t="n">
        <f aca="false">F68+DatosMinisterio!F68</f>
        <v>32</v>
      </c>
      <c r="X68" s="14" t="n">
        <f aca="false">G68+DatosMinisterio!G68</f>
        <v>179</v>
      </c>
      <c r="Y68" s="14" t="n">
        <f aca="false">H68+DatosMinisterio!H68</f>
        <v>32</v>
      </c>
      <c r="Z68" s="14" t="n">
        <f aca="false">X68+0.33*Y68</f>
        <v>189.56</v>
      </c>
      <c r="AC68" s="49" t="n">
        <f aca="false">IF(T68&gt;0,S68/T68,0)</f>
        <v>112.947368421053</v>
      </c>
      <c r="AD68" s="50" t="n">
        <f aca="false">EXP((((AC68-AC$77)/AC$78+2)/4-1.9)^3)</f>
        <v>0.00818878998029918</v>
      </c>
      <c r="AE68" s="51" t="n">
        <f aca="false">S68/U68</f>
        <v>24.1431858859626</v>
      </c>
      <c r="AF68" s="50" t="n">
        <f aca="false">EXP((((AE68-AE$77)/AE$78+2)/4-1.9)^3)</f>
        <v>0.366374028439977</v>
      </c>
      <c r="AG68" s="50" t="n">
        <f aca="false">V68/U68</f>
        <v>0.832204039887497</v>
      </c>
      <c r="AH68" s="50" t="n">
        <f aca="false">EXP((((AG68-AG$77)/AG$78+2)/4-1.9)^3)</f>
        <v>0.342569944935895</v>
      </c>
      <c r="AI68" s="50" t="n">
        <f aca="false">W68/U68</f>
        <v>0.0900025568908206</v>
      </c>
      <c r="AJ68" s="50" t="n">
        <f aca="false">EXP((((AI68-AI$77)/AI$78+2)/4-1.9)^3)</f>
        <v>0.0319026963008276</v>
      </c>
      <c r="AK68" s="50" t="n">
        <f aca="false">Z68/U68</f>
        <v>0.533152646381999</v>
      </c>
      <c r="AL68" s="50" t="n">
        <f aca="false">EXP((((AK68-AK$77)/AK$78+2)/4-1.9)^3)</f>
        <v>0.0928538280254174</v>
      </c>
      <c r="AM68" s="50" t="n">
        <f aca="false">0.01*AD68+0.15*AF68+0.24*AH68+0.25*AJ68+0.35*AL68</f>
        <v>0.177729292834517</v>
      </c>
      <c r="AO68" s="44" t="n">
        <f aca="false">0.01*AD68/$AM$77</f>
        <v>2.85502289918685E-005</v>
      </c>
      <c r="AP68" s="43" t="n">
        <f aca="false">AO68*$J$77</f>
        <v>317.875879926458</v>
      </c>
      <c r="AQ68" s="44" t="n">
        <f aca="false">0.15*AF68/$AM$77</f>
        <v>0.0191604542926363</v>
      </c>
      <c r="AR68" s="43" t="n">
        <f aca="false">AQ68*$J$77</f>
        <v>213330.907776506</v>
      </c>
      <c r="AS68" s="44" t="n">
        <f aca="false">0.24*AH68/$AM$77</f>
        <v>0.0286648954891212</v>
      </c>
      <c r="AT68" s="43" t="n">
        <f aca="false">AS68*$J$77</f>
        <v>319152.567189549</v>
      </c>
      <c r="AU68" s="44" t="n">
        <f aca="false">0.25*AJ68/$AM$77</f>
        <v>0.00278072000575776</v>
      </c>
      <c r="AV68" s="43" t="n">
        <f aca="false">AU68*$J$77</f>
        <v>30960.3057443464</v>
      </c>
      <c r="AW68" s="44" t="n">
        <f aca="false">0.35*AL68/$AM$77</f>
        <v>0.0113307255497611</v>
      </c>
      <c r="AX68" s="43" t="n">
        <f aca="false">AW68*$J$77</f>
        <v>126155.35782082</v>
      </c>
    </row>
    <row r="69" customFormat="false" ht="13.8" hidden="false" customHeight="false" outlineLevel="0" collapsed="false">
      <c r="A69" s="13" t="s">
        <v>78</v>
      </c>
      <c r="B69" s="41"/>
      <c r="C69" s="41"/>
      <c r="D69" s="41"/>
      <c r="E69" s="41"/>
      <c r="F69" s="41"/>
      <c r="G69" s="41"/>
      <c r="H69" s="41"/>
      <c r="I69" s="68" t="n">
        <f aca="false">AO69+AQ69+AS69+AU69+AW69</f>
        <v>0.00293410131000227</v>
      </c>
      <c r="J69" s="43" t="n">
        <f aca="false">ROUND(AP69+AR69+AT69+AV69+AX69,0)</f>
        <v>32668</v>
      </c>
      <c r="K69" s="15" t="n">
        <f aca="false">I69-DatosMinisterio!J69</f>
        <v>1.69135538907739E-017</v>
      </c>
      <c r="L69" s="43" t="n">
        <f aca="false">J69-DatosMinisterio!K69</f>
        <v>-1</v>
      </c>
      <c r="M69" s="44" t="n">
        <f aca="false">P103/P$111</f>
        <v>0.0116294102124133</v>
      </c>
      <c r="N69" s="43" t="n">
        <f aca="false">ROUND(N$77*M69,0)</f>
        <v>2460137</v>
      </c>
      <c r="O69" s="43" t="n">
        <f aca="false">N69-DatosMinisterio!L69</f>
        <v>-579</v>
      </c>
      <c r="P69" s="14" t="n">
        <f aca="false">N69+J69</f>
        <v>2492805</v>
      </c>
      <c r="Q69" s="43" t="n">
        <f aca="false">P69-DatosMinisterio!M69</f>
        <v>-580</v>
      </c>
      <c r="S69" s="14" t="n">
        <f aca="false">B69+DatosMinisterio!B69</f>
        <v>4395</v>
      </c>
      <c r="T69" s="14" t="n">
        <f aca="false">C69+DatosMinisterio!C69</f>
        <v>41</v>
      </c>
      <c r="U69" s="14" t="n">
        <f aca="false">D69+DatosMinisterio!D69</f>
        <v>422.79666563415</v>
      </c>
      <c r="V69" s="14" t="n">
        <f aca="false">E69+DatosMinisterio!E69</f>
        <v>204.982160938066</v>
      </c>
      <c r="W69" s="14" t="n">
        <f aca="false">F69+DatosMinisterio!F69</f>
        <v>15</v>
      </c>
      <c r="X69" s="14" t="n">
        <f aca="false">G69+DatosMinisterio!G69</f>
        <v>56</v>
      </c>
      <c r="Y69" s="14" t="n">
        <f aca="false">H69+DatosMinisterio!H69</f>
        <v>22</v>
      </c>
      <c r="Z69" s="14" t="n">
        <f aca="false">X69+0.33*Y69</f>
        <v>63.26</v>
      </c>
      <c r="AC69" s="49" t="n">
        <f aca="false">IF(T69&gt;0,S69/T69,0)</f>
        <v>107.19512195122</v>
      </c>
      <c r="AD69" s="50" t="n">
        <f aca="false">EXP((((AC69-AC$77)/AC$78+2)/4-1.9)^3)</f>
        <v>0.00698771594183446</v>
      </c>
      <c r="AE69" s="51" t="n">
        <f aca="false">S69/U69</f>
        <v>10.3950677884556</v>
      </c>
      <c r="AF69" s="50" t="n">
        <f aca="false">EXP((((AE69-AE$77)/AE$78+2)/4-1.9)^3)</f>
        <v>0.00336120679155637</v>
      </c>
      <c r="AG69" s="50" t="n">
        <f aca="false">V69/U69</f>
        <v>0.48482445014228</v>
      </c>
      <c r="AH69" s="50" t="n">
        <f aca="false">EXP((((AG69-AG$77)/AG$78+2)/4-1.9)^3)</f>
        <v>0.00449892350110286</v>
      </c>
      <c r="AI69" s="50" t="n">
        <f aca="false">W69/U69</f>
        <v>0.0354780470595755</v>
      </c>
      <c r="AJ69" s="50" t="n">
        <f aca="false">EXP((((AI69-AI$77)/AI$78+2)/4-1.9)^3)</f>
        <v>0.0131984189949872</v>
      </c>
      <c r="AK69" s="50" t="n">
        <f aca="false">Z69/U69</f>
        <v>0.149622750465917</v>
      </c>
      <c r="AL69" s="50" t="n">
        <f aca="false">EXP((((AK69-AK$77)/AK$78+2)/4-1.9)^3)</f>
        <v>0.00989199565555312</v>
      </c>
      <c r="AM69" s="50" t="n">
        <f aca="false">0.01*AD69+0.15*AF69+0.24*AH69+0.25*AJ69+0.35*AL69</f>
        <v>0.00841560304660687</v>
      </c>
      <c r="AO69" s="44" t="n">
        <f aca="false">0.01*AD69/$AM$77</f>
        <v>2.43626824902664E-005</v>
      </c>
      <c r="AP69" s="43" t="n">
        <f aca="false">AO69*$J$77</f>
        <v>271.25208474398</v>
      </c>
      <c r="AQ69" s="44" t="n">
        <f aca="false">0.15*AF69/$AM$77</f>
        <v>0.000175782790532232</v>
      </c>
      <c r="AR69" s="43" t="n">
        <f aca="false">AQ69*$J$77</f>
        <v>1957.15099981426</v>
      </c>
      <c r="AS69" s="44" t="n">
        <f aca="false">0.24*AH69/$AM$77</f>
        <v>0.000376452090672452</v>
      </c>
      <c r="AT69" s="43" t="n">
        <f aca="false">AS69*$J$77</f>
        <v>4191.38633202356</v>
      </c>
      <c r="AU69" s="44" t="n">
        <f aca="false">0.25*AJ69/$AM$77</f>
        <v>0.00115040770841623</v>
      </c>
      <c r="AV69" s="43" t="n">
        <f aca="false">AU69*$J$77</f>
        <v>12808.5439416665</v>
      </c>
      <c r="AW69" s="44" t="n">
        <f aca="false">0.35*AL69/$AM$77</f>
        <v>0.00120709603789109</v>
      </c>
      <c r="AX69" s="43" t="n">
        <f aca="false">AW69*$J$77</f>
        <v>13439.7070969082</v>
      </c>
    </row>
    <row r="70" customFormat="false" ht="13.8" hidden="false" customHeight="false" outlineLevel="0" collapsed="false">
      <c r="A70" s="13" t="s">
        <v>79</v>
      </c>
      <c r="B70" s="41"/>
      <c r="C70" s="41"/>
      <c r="D70" s="41"/>
      <c r="E70" s="41"/>
      <c r="F70" s="41"/>
      <c r="G70" s="41"/>
      <c r="H70" s="41"/>
      <c r="I70" s="68" t="n">
        <f aca="false">AO70+AQ70+AS70+AU70+AW70</f>
        <v>0.0113054026487475</v>
      </c>
      <c r="J70" s="43" t="n">
        <f aca="false">ROUND(AP70+AR70+AT70+AV70+AX70,0)</f>
        <v>125873</v>
      </c>
      <c r="K70" s="15" t="n">
        <f aca="false">I70-DatosMinisterio!J70</f>
        <v>7.63278329429795E-017</v>
      </c>
      <c r="L70" s="43" t="n">
        <f aca="false">J70-DatosMinisterio!K70</f>
        <v>0</v>
      </c>
      <c r="M70" s="44" t="n">
        <f aca="false">P104/P$111</f>
        <v>0.0203779535191504</v>
      </c>
      <c r="N70" s="43" t="n">
        <f aca="false">ROUND(N$77*M70,0)</f>
        <v>4310842</v>
      </c>
      <c r="O70" s="43" t="n">
        <f aca="false">N70-DatosMinisterio!L70</f>
        <v>113</v>
      </c>
      <c r="P70" s="14" t="n">
        <f aca="false">N70+J70</f>
        <v>4436715</v>
      </c>
      <c r="Q70" s="43" t="n">
        <f aca="false">P70-DatosMinisterio!M70</f>
        <v>113</v>
      </c>
      <c r="S70" s="14" t="n">
        <f aca="false">B70+DatosMinisterio!B70</f>
        <v>4684</v>
      </c>
      <c r="T70" s="14" t="n">
        <f aca="false">C70+DatosMinisterio!C70</f>
        <v>25</v>
      </c>
      <c r="U70" s="14" t="n">
        <f aca="false">D70+DatosMinisterio!D70</f>
        <v>302.294940036645</v>
      </c>
      <c r="V70" s="14" t="n">
        <f aca="false">E70+DatosMinisterio!E70</f>
        <v>206.4416445821</v>
      </c>
      <c r="W70" s="14" t="n">
        <f aca="false">F70+DatosMinisterio!F70</f>
        <v>5</v>
      </c>
      <c r="X70" s="14" t="n">
        <f aca="false">G70+DatosMinisterio!G70</f>
        <v>28</v>
      </c>
      <c r="Y70" s="14" t="n">
        <f aca="false">H70+DatosMinisterio!H70</f>
        <v>5</v>
      </c>
      <c r="Z70" s="14" t="n">
        <f aca="false">X70+0.33*Y70</f>
        <v>29.65</v>
      </c>
      <c r="AC70" s="49" t="n">
        <f aca="false">IF(T70&gt;0,S70/T70,0)</f>
        <v>187.36</v>
      </c>
      <c r="AD70" s="50" t="n">
        <f aca="false">EXP((((AC70-AC$77)/AC$78+2)/4-1.9)^3)</f>
        <v>0.0474688645791085</v>
      </c>
      <c r="AE70" s="51" t="n">
        <f aca="false">S70/U70</f>
        <v>15.4948012012116</v>
      </c>
      <c r="AF70" s="50" t="n">
        <f aca="false">EXP((((AE70-AE$77)/AE$78+2)/4-1.9)^3)</f>
        <v>0.0354249941771114</v>
      </c>
      <c r="AG70" s="50" t="n">
        <f aca="false">V70/U70</f>
        <v>0.682914654664992</v>
      </c>
      <c r="AH70" s="50" t="n">
        <f aca="false">EXP((((AG70-AG$77)/AG$78+2)/4-1.9)^3)</f>
        <v>0.0913194718692259</v>
      </c>
      <c r="AI70" s="50" t="n">
        <f aca="false">W70/U70</f>
        <v>0.0165401379176042</v>
      </c>
      <c r="AJ70" s="50" t="n">
        <f aca="false">EXP((((AI70-AI$77)/AI$78+2)/4-1.9)^3)</f>
        <v>0.00940745889633888</v>
      </c>
      <c r="AK70" s="50" t="n">
        <f aca="false">Z70/U70</f>
        <v>0.0980830178513929</v>
      </c>
      <c r="AL70" s="50" t="n">
        <f aca="false">EXP((((AK70-AK$77)/AK$78+2)/4-1.9)^3)</f>
        <v>0.00676923657479685</v>
      </c>
      <c r="AM70" s="50" t="n">
        <f aca="false">0.01*AD70+0.15*AF70+0.24*AH70+0.25*AJ70+0.35*AL70</f>
        <v>0.0324262085462356</v>
      </c>
      <c r="AO70" s="44" t="n">
        <f aca="false">0.01*AD70/$AM$77</f>
        <v>0.000165500270122696</v>
      </c>
      <c r="AP70" s="43" t="n">
        <f aca="false">AO70*$J$77</f>
        <v>1842.66627102368</v>
      </c>
      <c r="AQ70" s="44" t="n">
        <f aca="false">0.15*AF70/$AM$77</f>
        <v>0.00185263945874551</v>
      </c>
      <c r="AR70" s="43" t="n">
        <f aca="false">AQ70*$J$77</f>
        <v>20627.1339645974</v>
      </c>
      <c r="AS70" s="44" t="n">
        <f aca="false">0.24*AH70/$AM$77</f>
        <v>0.00764125153402742</v>
      </c>
      <c r="AT70" s="43" t="n">
        <f aca="false">AS70*$J$77</f>
        <v>85077.0603559839</v>
      </c>
      <c r="AU70" s="44" t="n">
        <f aca="false">0.25*AJ70/$AM$77</f>
        <v>0.000819978001536965</v>
      </c>
      <c r="AV70" s="43" t="n">
        <f aca="false">AU70*$J$77</f>
        <v>9129.56701093844</v>
      </c>
      <c r="AW70" s="44" t="n">
        <f aca="false">0.35*AL70/$AM$77</f>
        <v>0.000826033384314887</v>
      </c>
      <c r="AX70" s="43" t="n">
        <f aca="false">AW70*$J$77</f>
        <v>9196.98714019105</v>
      </c>
    </row>
    <row r="71" customFormat="false" ht="13.8" hidden="false" customHeight="false" outlineLevel="0" collapsed="false">
      <c r="A71" s="13" t="s">
        <v>80</v>
      </c>
      <c r="B71" s="41"/>
      <c r="C71" s="41"/>
      <c r="D71" s="41"/>
      <c r="E71" s="41"/>
      <c r="F71" s="41"/>
      <c r="G71" s="41"/>
      <c r="H71" s="41"/>
      <c r="I71" s="68" t="n">
        <f aca="false">AO71+AQ71+AS71+AU71+AW71</f>
        <v>0.0150494383602694</v>
      </c>
      <c r="J71" s="43" t="n">
        <f aca="false">ROUND(AP71+AR71+AT71+AV71+AX71,0)</f>
        <v>167559</v>
      </c>
      <c r="K71" s="15" t="n">
        <f aca="false">I71-DatosMinisterio!J71</f>
        <v>-1.75207071073658E-016</v>
      </c>
      <c r="L71" s="43" t="n">
        <f aca="false">J71-DatosMinisterio!K71</f>
        <v>0</v>
      </c>
      <c r="M71" s="44" t="n">
        <f aca="false">P105/P$111</f>
        <v>0.0130954735940662</v>
      </c>
      <c r="N71" s="43" t="n">
        <f aca="false">ROUND(N$77*M71,0)</f>
        <v>2770274</v>
      </c>
      <c r="O71" s="43" t="n">
        <f aca="false">N71-DatosMinisterio!L71</f>
        <v>578</v>
      </c>
      <c r="P71" s="14" t="n">
        <f aca="false">N71+J71</f>
        <v>2937833</v>
      </c>
      <c r="Q71" s="43" t="n">
        <f aca="false">P71-DatosMinisterio!M71</f>
        <v>578</v>
      </c>
      <c r="S71" s="14" t="n">
        <f aca="false">B71+DatosMinisterio!B71</f>
        <v>7044</v>
      </c>
      <c r="T71" s="14" t="n">
        <f aca="false">C71+DatosMinisterio!C71</f>
        <v>53</v>
      </c>
      <c r="U71" s="14" t="n">
        <f aca="false">D71+DatosMinisterio!D71</f>
        <v>444.58230254965</v>
      </c>
      <c r="V71" s="14" t="n">
        <f aca="false">E71+DatosMinisterio!E71</f>
        <v>315.377708678927</v>
      </c>
      <c r="W71" s="14" t="n">
        <f aca="false">F71+DatosMinisterio!F71</f>
        <v>20</v>
      </c>
      <c r="X71" s="14" t="n">
        <f aca="false">G71+DatosMinisterio!G71</f>
        <v>69</v>
      </c>
      <c r="Y71" s="14" t="n">
        <f aca="false">H71+DatosMinisterio!H71</f>
        <v>14</v>
      </c>
      <c r="Z71" s="14" t="n">
        <f aca="false">X71+0.33*Y71</f>
        <v>73.62</v>
      </c>
      <c r="AC71" s="49" t="n">
        <f aca="false">IF(T71&gt;0,S71/T71,0)</f>
        <v>132.905660377359</v>
      </c>
      <c r="AD71" s="50" t="n">
        <f aca="false">EXP((((AC71-AC$77)/AC$78+2)/4-1.9)^3)</f>
        <v>0.0138301260490912</v>
      </c>
      <c r="AE71" s="51" t="n">
        <f aca="false">S71/U71</f>
        <v>15.8440854698964</v>
      </c>
      <c r="AF71" s="50" t="n">
        <f aca="false">EXP((((AE71-AE$77)/AE$78+2)/4-1.9)^3)</f>
        <v>0.0404170422453493</v>
      </c>
      <c r="AG71" s="50" t="n">
        <f aca="false">V71/U71</f>
        <v>0.709379808575953</v>
      </c>
      <c r="AH71" s="50" t="n">
        <f aca="false">EXP((((AG71-AG$77)/AG$78+2)/4-1.9)^3)</f>
        <v>0.121664002349306</v>
      </c>
      <c r="AI71" s="50" t="n">
        <f aca="false">W71/U71</f>
        <v>0.0449860461950494</v>
      </c>
      <c r="AJ71" s="50" t="n">
        <f aca="false">EXP((((AI71-AI$77)/AI$78+2)/4-1.9)^3)</f>
        <v>0.0155449374494555</v>
      </c>
      <c r="AK71" s="50" t="n">
        <f aca="false">Z71/U71</f>
        <v>0.165593636043977</v>
      </c>
      <c r="AL71" s="50" t="n">
        <f aca="false">EXP((((AK71-AK$77)/AK$78+2)/4-1.9)^3)</f>
        <v>0.0110811905516467</v>
      </c>
      <c r="AM71" s="50" t="n">
        <f aca="false">0.01*AD71+0.15*AF71+0.24*AH71+0.25*AJ71+0.35*AL71</f>
        <v>0.043164869216567</v>
      </c>
      <c r="AO71" s="44" t="n">
        <f aca="false">0.01*AD71/$AM$77</f>
        <v>4.82187559624692E-005</v>
      </c>
      <c r="AP71" s="43" t="n">
        <f aca="false">AO71*$J$77</f>
        <v>536.863626729387</v>
      </c>
      <c r="AQ71" s="44" t="n">
        <f aca="false">0.15*AF71/$AM$77</f>
        <v>0.00211371120896043</v>
      </c>
      <c r="AR71" s="43" t="n">
        <f aca="false">AQ71*$J$77</f>
        <v>23533.885162535</v>
      </c>
      <c r="AS71" s="44" t="n">
        <f aca="false">0.24*AH71/$AM$77</f>
        <v>0.0101803615982238</v>
      </c>
      <c r="AT71" s="43" t="n">
        <f aca="false">AS71*$J$77</f>
        <v>113347.301064612</v>
      </c>
      <c r="AU71" s="44" t="n">
        <f aca="false">0.25*AJ71/$AM$77</f>
        <v>0.00135493621436733</v>
      </c>
      <c r="AV71" s="43" t="n">
        <f aca="false">AU71*$J$77</f>
        <v>15085.7473510601</v>
      </c>
      <c r="AW71" s="44" t="n">
        <f aca="false">0.35*AL71/$AM$77</f>
        <v>0.00135221058275535</v>
      </c>
      <c r="AX71" s="43" t="n">
        <f aca="false">AW71*$J$77</f>
        <v>15055.4003949197</v>
      </c>
    </row>
    <row r="72" customFormat="false" ht="13.8" hidden="false" customHeight="false" outlineLevel="0" collapsed="false">
      <c r="A72" s="13" t="s">
        <v>81</v>
      </c>
      <c r="B72" s="41"/>
      <c r="C72" s="41"/>
      <c r="D72" s="41"/>
      <c r="E72" s="41"/>
      <c r="F72" s="41"/>
      <c r="G72" s="41"/>
      <c r="H72" s="41"/>
      <c r="I72" s="68" t="n">
        <f aca="false">AO72+AQ72+AS72+AU72+AW72</f>
        <v>0.0251218937050133</v>
      </c>
      <c r="J72" s="43" t="n">
        <f aca="false">ROUND(AP72+AR72+AT72+AV72+AX72,0)</f>
        <v>279705</v>
      </c>
      <c r="K72" s="15" t="n">
        <f aca="false">I72-DatosMinisterio!J72</f>
        <v>0</v>
      </c>
      <c r="L72" s="43" t="n">
        <f aca="false">J72-DatosMinisterio!K72</f>
        <v>0</v>
      </c>
      <c r="M72" s="44" t="n">
        <f aca="false">P106/P$111</f>
        <v>0.0189648383048218</v>
      </c>
      <c r="N72" s="43" t="n">
        <f aca="false">ROUND(N$77*M72,0)</f>
        <v>4011906</v>
      </c>
      <c r="O72" s="43" t="n">
        <f aca="false">N72-DatosMinisterio!L72</f>
        <v>546</v>
      </c>
      <c r="P72" s="14" t="n">
        <f aca="false">N72+J72</f>
        <v>4291611</v>
      </c>
      <c r="Q72" s="43" t="n">
        <f aca="false">P72-DatosMinisterio!M72</f>
        <v>546</v>
      </c>
      <c r="S72" s="14" t="n">
        <f aca="false">B72+DatosMinisterio!B72</f>
        <v>7277</v>
      </c>
      <c r="T72" s="14" t="n">
        <f aca="false">C72+DatosMinisterio!C72</f>
        <v>35</v>
      </c>
      <c r="U72" s="14" t="n">
        <f aca="false">D72+DatosMinisterio!D72</f>
        <v>296.146906911842</v>
      </c>
      <c r="V72" s="14" t="n">
        <f aca="false">E72+DatosMinisterio!E72</f>
        <v>177.250355257509</v>
      </c>
      <c r="W72" s="14" t="n">
        <f aca="false">F72+DatosMinisterio!F72</f>
        <v>7</v>
      </c>
      <c r="X72" s="14" t="n">
        <f aca="false">G72+DatosMinisterio!G72</f>
        <v>26</v>
      </c>
      <c r="Y72" s="14" t="n">
        <f aca="false">H72+DatosMinisterio!H72</f>
        <v>2</v>
      </c>
      <c r="Z72" s="14" t="n">
        <f aca="false">X72+0.33*Y72</f>
        <v>26.66</v>
      </c>
      <c r="AC72" s="49" t="n">
        <f aca="false">IF(T72&gt;0,S72/T72,0)</f>
        <v>207.914285714286</v>
      </c>
      <c r="AD72" s="50" t="n">
        <f aca="false">EXP((((AC72-AC$77)/AC$78+2)/4-1.9)^3)</f>
        <v>0.0704917877459118</v>
      </c>
      <c r="AE72" s="51" t="n">
        <f aca="false">S72/U72</f>
        <v>24.5722640694885</v>
      </c>
      <c r="AF72" s="50" t="n">
        <f aca="false">EXP((((AE72-AE$77)/AE$78+2)/4-1.9)^3)</f>
        <v>0.393672640142177</v>
      </c>
      <c r="AG72" s="50" t="n">
        <f aca="false">V72/U72</f>
        <v>0.598521717163413</v>
      </c>
      <c r="AH72" s="50" t="n">
        <f aca="false">EXP((((AG72-AG$77)/AG$78+2)/4-1.9)^3)</f>
        <v>0.0308117997823203</v>
      </c>
      <c r="AI72" s="50" t="n">
        <f aca="false">W72/U72</f>
        <v>0.0236369174778644</v>
      </c>
      <c r="AJ72" s="50" t="n">
        <f aca="false">EXP((((AI72-AI$77)/AI$78+2)/4-1.9)^3)</f>
        <v>0.0107014733431094</v>
      </c>
      <c r="AK72" s="50" t="n">
        <f aca="false">Z72/U72</f>
        <v>0.090022888565695</v>
      </c>
      <c r="AL72" s="50" t="n">
        <f aca="false">EXP((((AK72-AK$77)/AK$78+2)/4-1.9)^3)</f>
        <v>0.00636776679754384</v>
      </c>
      <c r="AM72" s="50" t="n">
        <f aca="false">0.01*AD72+0.15*AF72+0.24*AH72+0.25*AJ72+0.35*AL72</f>
        <v>0.0720547325614603</v>
      </c>
      <c r="AO72" s="44" t="n">
        <f aca="false">0.01*AD72/$AM$77</f>
        <v>0.000245769727521873</v>
      </c>
      <c r="AP72" s="43" t="n">
        <f aca="false">AO72*$J$77</f>
        <v>2736.37974734115</v>
      </c>
      <c r="AQ72" s="44" t="n">
        <f aca="false">0.15*AF72/$AM$77</f>
        <v>0.0205881040744715</v>
      </c>
      <c r="AR72" s="43" t="n">
        <f aca="false">AQ72*$J$77</f>
        <v>229226.241952528</v>
      </c>
      <c r="AS72" s="44" t="n">
        <f aca="false">0.24*AH72/$AM$77</f>
        <v>0.00257820930775819</v>
      </c>
      <c r="AT72" s="43" t="n">
        <f aca="false">AS72*$J$77</f>
        <v>28705.5684412072</v>
      </c>
      <c r="AU72" s="44" t="n">
        <f aca="false">0.25*AJ72/$AM$77</f>
        <v>0.000932767586026758</v>
      </c>
      <c r="AV72" s="43" t="n">
        <f aca="false">AU72*$J$77</f>
        <v>10385.3568831123</v>
      </c>
      <c r="AW72" s="44" t="n">
        <f aca="false">0.35*AL72/$AM$77</f>
        <v>0.000777043009234902</v>
      </c>
      <c r="AX72" s="43" t="n">
        <f aca="false">AW72*$J$77</f>
        <v>8651.53237025164</v>
      </c>
    </row>
    <row r="73" customFormat="false" ht="13.8" hidden="false" customHeight="false" outlineLevel="0" collapsed="false">
      <c r="A73" s="13" t="s">
        <v>82</v>
      </c>
      <c r="B73" s="41"/>
      <c r="C73" s="41"/>
      <c r="D73" s="41"/>
      <c r="E73" s="41"/>
      <c r="F73" s="41"/>
      <c r="G73" s="41"/>
      <c r="H73" s="41"/>
      <c r="I73" s="68" t="n">
        <f aca="false">AO73+AQ73+AS73+AU73+AW73</f>
        <v>0.00503807109193123</v>
      </c>
      <c r="J73" s="43" t="n">
        <f aca="false">ROUND(AP73+AR73+AT73+AV73+AX73,0)</f>
        <v>56093</v>
      </c>
      <c r="K73" s="15" t="n">
        <f aca="false">I73-DatosMinisterio!J73</f>
        <v>6.07153216591883E-017</v>
      </c>
      <c r="L73" s="43" t="n">
        <f aca="false">J73-DatosMinisterio!K73</f>
        <v>-1</v>
      </c>
      <c r="M73" s="44" t="n">
        <f aca="false">P107/P$111</f>
        <v>0.0125466480546789</v>
      </c>
      <c r="N73" s="43" t="n">
        <f aca="false">ROUND(N$77*M73,0)</f>
        <v>2654173</v>
      </c>
      <c r="O73" s="43" t="n">
        <f aca="false">N73-DatosMinisterio!L73</f>
        <v>990</v>
      </c>
      <c r="P73" s="14" t="n">
        <f aca="false">N73+J73</f>
        <v>2710266</v>
      </c>
      <c r="Q73" s="43" t="n">
        <f aca="false">P73-DatosMinisterio!M73</f>
        <v>989</v>
      </c>
      <c r="S73" s="14" t="n">
        <f aca="false">B73+DatosMinisterio!B73</f>
        <v>3907</v>
      </c>
      <c r="T73" s="14" t="n">
        <f aca="false">C73+DatosMinisterio!C73</f>
        <v>42</v>
      </c>
      <c r="U73" s="14" t="n">
        <f aca="false">D73+DatosMinisterio!D73</f>
        <v>404.367285225451</v>
      </c>
      <c r="V73" s="14" t="n">
        <f aca="false">E73+DatosMinisterio!E73</f>
        <v>226.815415390747</v>
      </c>
      <c r="W73" s="14" t="n">
        <f aca="false">F73+DatosMinisterio!F73</f>
        <v>21</v>
      </c>
      <c r="X73" s="14" t="n">
        <f aca="false">G73+DatosMinisterio!G73</f>
        <v>84</v>
      </c>
      <c r="Y73" s="14" t="n">
        <f aca="false">H73+DatosMinisterio!H73</f>
        <v>12</v>
      </c>
      <c r="Z73" s="14" t="n">
        <f aca="false">X73+0.33*Y73</f>
        <v>87.96</v>
      </c>
      <c r="AC73" s="49" t="n">
        <f aca="false">IF(T73&gt;0,S73/T73,0)</f>
        <v>93.0238095238095</v>
      </c>
      <c r="AD73" s="50" t="n">
        <f aca="false">EXP((((AC73-AC$77)/AC$78+2)/4-1.9)^3)</f>
        <v>0.00465799858536579</v>
      </c>
      <c r="AE73" s="51" t="n">
        <f aca="false">S73/U73</f>
        <v>9.66200813654272</v>
      </c>
      <c r="AF73" s="50" t="n">
        <f aca="false">EXP((((AE73-AE$77)/AE$78+2)/4-1.9)^3)</f>
        <v>0.00223144183680034</v>
      </c>
      <c r="AG73" s="50" t="n">
        <f aca="false">V73/U73</f>
        <v>0.560914356027314</v>
      </c>
      <c r="AH73" s="50" t="n">
        <f aca="false">EXP((((AG73-AG$77)/AG$78+2)/4-1.9)^3)</f>
        <v>0.01734370432022</v>
      </c>
      <c r="AI73" s="50" t="n">
        <f aca="false">W73/U73</f>
        <v>0.0519329846090088</v>
      </c>
      <c r="AJ73" s="50" t="n">
        <f aca="false">EXP((((AI73-AI$77)/AI$78+2)/4-1.9)^3)</f>
        <v>0.0174729019034411</v>
      </c>
      <c r="AK73" s="50" t="n">
        <f aca="false">Z73/U73</f>
        <v>0.217525015533734</v>
      </c>
      <c r="AL73" s="50" t="n">
        <f aca="false">EXP((((AK73-AK$77)/AK$78+2)/4-1.9)^3)</f>
        <v>0.0158234520083655</v>
      </c>
      <c r="AM73" s="50" t="n">
        <f aca="false">0.01*AD73+0.15*AF73+0.24*AH73+0.25*AJ73+0.35*AL73</f>
        <v>0.0144502189770147</v>
      </c>
      <c r="AO73" s="44" t="n">
        <f aca="false">0.01*AD73/$AM$77</f>
        <v>1.62401193065076E-005</v>
      </c>
      <c r="AP73" s="43" t="n">
        <f aca="false">AO73*$J$77</f>
        <v>180.816140428753</v>
      </c>
      <c r="AQ73" s="44" t="n">
        <f aca="false">0.15*AF73/$AM$77</f>
        <v>0.000116698881475694</v>
      </c>
      <c r="AR73" s="43" t="n">
        <f aca="false">AQ73*$J$77</f>
        <v>1299.31566034321</v>
      </c>
      <c r="AS73" s="44" t="n">
        <f aca="false">0.24*AH73/$AM$77</f>
        <v>0.00145125244955846</v>
      </c>
      <c r="AT73" s="43" t="n">
        <f aca="false">AS73*$J$77</f>
        <v>16158.1243194306</v>
      </c>
      <c r="AU73" s="44" t="n">
        <f aca="false">0.25*AJ73/$AM$77</f>
        <v>0.0015229824909903</v>
      </c>
      <c r="AV73" s="43" t="n">
        <f aca="false">AU73*$J$77</f>
        <v>16956.7606471393</v>
      </c>
      <c r="AW73" s="44" t="n">
        <f aca="false">0.35*AL73/$AM$77</f>
        <v>0.00193089715060026</v>
      </c>
      <c r="AX73" s="43" t="n">
        <f aca="false">AW73*$J$77</f>
        <v>21498.4486103198</v>
      </c>
    </row>
    <row r="74" customFormat="false" ht="13.8" hidden="false" customHeight="false" outlineLevel="0" collapsed="false">
      <c r="A74" s="13" t="s">
        <v>83</v>
      </c>
      <c r="B74" s="41"/>
      <c r="C74" s="41"/>
      <c r="D74" s="41"/>
      <c r="E74" s="41"/>
      <c r="F74" s="41"/>
      <c r="G74" s="41"/>
      <c r="H74" s="41"/>
      <c r="I74" s="68" t="n">
        <f aca="false">AO74+AQ74+AS74+AU74+AW74</f>
        <v>0.015095049550238</v>
      </c>
      <c r="J74" s="43" t="n">
        <f aca="false">ROUND(AP74+AR74+AT74+AV74+AX74,0)</f>
        <v>168067</v>
      </c>
      <c r="K74" s="15" t="n">
        <f aca="false">I74-DatosMinisterio!J74</f>
        <v>-1.30104260698261E-016</v>
      </c>
      <c r="L74" s="43" t="n">
        <f aca="false">J74-DatosMinisterio!K74</f>
        <v>0</v>
      </c>
      <c r="M74" s="44" t="n">
        <f aca="false">P108/P$111</f>
        <v>0.0107061175827774</v>
      </c>
      <c r="N74" s="43" t="n">
        <f aca="false">ROUND(N$77*M74,0)</f>
        <v>2264819</v>
      </c>
      <c r="O74" s="43" t="n">
        <f aca="false">N74-DatosMinisterio!L74</f>
        <v>-1131</v>
      </c>
      <c r="P74" s="14" t="n">
        <f aca="false">N74+J74</f>
        <v>2432886</v>
      </c>
      <c r="Q74" s="43" t="n">
        <f aca="false">P74-DatosMinisterio!M74</f>
        <v>-1131</v>
      </c>
      <c r="S74" s="14" t="n">
        <f aca="false">B74+DatosMinisterio!B74</f>
        <v>6553</v>
      </c>
      <c r="T74" s="14" t="n">
        <f aca="false">C74+DatosMinisterio!C74</f>
        <v>26</v>
      </c>
      <c r="U74" s="14" t="n">
        <f aca="false">D74+DatosMinisterio!D74</f>
        <v>392.43923237613</v>
      </c>
      <c r="V74" s="14" t="n">
        <f aca="false">E74+DatosMinisterio!E74</f>
        <v>274.554845024351</v>
      </c>
      <c r="W74" s="14" t="n">
        <f aca="false">F74+DatosMinisterio!F74</f>
        <v>15</v>
      </c>
      <c r="X74" s="14" t="n">
        <f aca="false">G74+DatosMinisterio!G74</f>
        <v>61</v>
      </c>
      <c r="Y74" s="14" t="n">
        <f aca="false">H74+DatosMinisterio!H74</f>
        <v>8</v>
      </c>
      <c r="Z74" s="14" t="n">
        <f aca="false">X74+0.33*Y74</f>
        <v>63.64</v>
      </c>
      <c r="AC74" s="49" t="n">
        <f aca="false">IF(T74&gt;0,S74/T74,0)</f>
        <v>252.038461538462</v>
      </c>
      <c r="AD74" s="50" t="n">
        <f aca="false">EXP((((AC74-AC$77)/AC$78+2)/4-1.9)^3)</f>
        <v>0.146308677868589</v>
      </c>
      <c r="AE74" s="51" t="n">
        <f aca="false">S74/U74</f>
        <v>16.6981266381628</v>
      </c>
      <c r="AF74" s="50" t="n">
        <f aca="false">EXP((((AE74-AE$77)/AE$78+2)/4-1.9)^3)</f>
        <v>0.0549757307483036</v>
      </c>
      <c r="AG74" s="50" t="n">
        <f aca="false">V74/U74</f>
        <v>0.699611105041624</v>
      </c>
      <c r="AH74" s="50" t="n">
        <f aca="false">EXP((((AG74-AG$77)/AG$78+2)/4-1.9)^3)</f>
        <v>0.109749627206465</v>
      </c>
      <c r="AI74" s="50" t="n">
        <f aca="false">W74/U74</f>
        <v>0.0382224781889885</v>
      </c>
      <c r="AJ74" s="50" t="n">
        <f aca="false">EXP((((AI74-AI$77)/AI$78+2)/4-1.9)^3)</f>
        <v>0.0138427596120457</v>
      </c>
      <c r="AK74" s="50" t="n">
        <f aca="false">Z74/U74</f>
        <v>0.162165234129815</v>
      </c>
      <c r="AL74" s="50" t="n">
        <f aca="false">EXP((((AK74-AK$77)/AK$78+2)/4-1.9)^3)</f>
        <v>0.0108161274875193</v>
      </c>
      <c r="AM74" s="50" t="n">
        <f aca="false">0.01*AD74+0.15*AF74+0.24*AH74+0.25*AJ74+0.35*AL74</f>
        <v>0.0432956914441261</v>
      </c>
      <c r="AO74" s="44" t="n">
        <f aca="false">0.01*AD74/$AM$77</f>
        <v>0.000510105432755662</v>
      </c>
      <c r="AP74" s="43" t="n">
        <f aca="false">AO74*$J$77</f>
        <v>5679.47154955063</v>
      </c>
      <c r="AQ74" s="44" t="n">
        <f aca="false">0.15*AF74/$AM$77</f>
        <v>0.0028750945603114</v>
      </c>
      <c r="AR74" s="43" t="n">
        <f aca="false">AQ74*$J$77</f>
        <v>32011.0642016586</v>
      </c>
      <c r="AS74" s="44" t="n">
        <f aca="false">0.24*AH74/$AM$77</f>
        <v>0.00918341389940678</v>
      </c>
      <c r="AT74" s="43" t="n">
        <f aca="false">AS74*$J$77</f>
        <v>102247.368132641</v>
      </c>
      <c r="AU74" s="44" t="n">
        <f aca="false">0.25*AJ74/$AM$77</f>
        <v>0.00120657007248357</v>
      </c>
      <c r="AV74" s="43" t="n">
        <f aca="false">AU74*$J$77</f>
        <v>13433.8510417161</v>
      </c>
      <c r="AW74" s="44" t="n">
        <f aca="false">0.35*AL74/$AM$77</f>
        <v>0.00131986558528056</v>
      </c>
      <c r="AX74" s="43" t="n">
        <f aca="false">AW74*$J$77</f>
        <v>14695.2738776702</v>
      </c>
    </row>
    <row r="75" customFormat="false" ht="13.8" hidden="false" customHeight="false" outlineLevel="0" collapsed="false">
      <c r="A75" s="13" t="s">
        <v>84</v>
      </c>
      <c r="B75" s="41"/>
      <c r="C75" s="41"/>
      <c r="D75" s="41"/>
      <c r="E75" s="41"/>
      <c r="F75" s="41"/>
      <c r="G75" s="41"/>
      <c r="H75" s="41"/>
      <c r="I75" s="68" t="n">
        <f aca="false">AO75+AQ75+AS75+AU75+AW75</f>
        <v>0.0170289559632352</v>
      </c>
      <c r="J75" s="43" t="n">
        <f aca="false">ROUND(AP75+AR75+AT75+AV75+AX75,0)</f>
        <v>189599</v>
      </c>
      <c r="K75" s="15" t="n">
        <f aca="false">I75-DatosMinisterio!J75</f>
        <v>0</v>
      </c>
      <c r="L75" s="43" t="n">
        <f aca="false">J75-DatosMinisterio!K75</f>
        <v>0</v>
      </c>
      <c r="M75" s="44" t="n">
        <f aca="false">P109/P$111</f>
        <v>0.00808825232346221</v>
      </c>
      <c r="N75" s="43" t="n">
        <f aca="false">ROUND(N$77*M75,0)</f>
        <v>1711025</v>
      </c>
      <c r="O75" s="43" t="n">
        <f aca="false">N75-DatosMinisterio!L75</f>
        <v>584</v>
      </c>
      <c r="P75" s="14" t="n">
        <f aca="false">N75+J75</f>
        <v>1900624</v>
      </c>
      <c r="Q75" s="43" t="n">
        <f aca="false">P75-DatosMinisterio!M75</f>
        <v>584</v>
      </c>
      <c r="S75" s="14" t="n">
        <f aca="false">B75+DatosMinisterio!B75</f>
        <v>8646</v>
      </c>
      <c r="T75" s="14" t="n">
        <f aca="false">C75+DatosMinisterio!C75</f>
        <v>53</v>
      </c>
      <c r="U75" s="14" t="n">
        <f aca="false">D75+DatosMinisterio!D75</f>
        <v>461.585002292913</v>
      </c>
      <c r="V75" s="14" t="n">
        <f aca="false">E75+DatosMinisterio!E75</f>
        <v>313.327410264182</v>
      </c>
      <c r="W75" s="14" t="n">
        <f aca="false">F75+DatosMinisterio!F75</f>
        <v>34</v>
      </c>
      <c r="X75" s="14" t="n">
        <f aca="false">G75+DatosMinisterio!G75</f>
        <v>97</v>
      </c>
      <c r="Y75" s="14" t="n">
        <f aca="false">H75+DatosMinisterio!H75</f>
        <v>13</v>
      </c>
      <c r="Z75" s="14" t="n">
        <f aca="false">X75+0.33*Y75</f>
        <v>101.29</v>
      </c>
      <c r="AC75" s="49" t="n">
        <f aca="false">IF(T75&gt;0,S75/T75,0)</f>
        <v>163.132075471698</v>
      </c>
      <c r="AD75" s="50" t="n">
        <f aca="false">EXP((((AC75-AC$77)/AC$78+2)/4-1.9)^3)</f>
        <v>0.0283814498130451</v>
      </c>
      <c r="AE75" s="51" t="n">
        <f aca="false">S75/U75</f>
        <v>18.7311111865663</v>
      </c>
      <c r="AF75" s="50" t="n">
        <f aca="false">EXP((((AE75-AE$77)/AE$78+2)/4-1.9)^3)</f>
        <v>0.105502085362091</v>
      </c>
      <c r="AG75" s="50" t="n">
        <f aca="false">V75/U75</f>
        <v>0.678807605766512</v>
      </c>
      <c r="AH75" s="50" t="n">
        <f aca="false">EXP((((AG75-AG$77)/AG$78+2)/4-1.9)^3)</f>
        <v>0.0871501284071607</v>
      </c>
      <c r="AI75" s="50" t="n">
        <f aca="false">W75/U75</f>
        <v>0.0736592389941306</v>
      </c>
      <c r="AJ75" s="50" t="n">
        <f aca="false">EXP((((AI75-AI$77)/AI$78+2)/4-1.9)^3)</f>
        <v>0.0248321504995121</v>
      </c>
      <c r="AK75" s="50" t="n">
        <f aca="false">Z75/U75</f>
        <v>0.219439538756338</v>
      </c>
      <c r="AL75" s="50" t="n">
        <f aca="false">EXP((((AK75-AK$77)/AK$78+2)/4-1.9)^3)</f>
        <v>0.0160266716641137</v>
      </c>
      <c r="AM75" s="50" t="n">
        <f aca="false">0.01*AD75+0.15*AF75+0.24*AH75+0.25*AJ75+0.35*AL75</f>
        <v>0.0488425308274805</v>
      </c>
      <c r="AO75" s="44" t="n">
        <f aca="false">0.01*AD75/$AM$77</f>
        <v>9.8951968878564E-005</v>
      </c>
      <c r="AP75" s="43" t="n">
        <f aca="false">AO75*$J$77</f>
        <v>1101.72300848051</v>
      </c>
      <c r="AQ75" s="44" t="n">
        <f aca="false">0.15*AF75/$AM$77</f>
        <v>0.00551749776851156</v>
      </c>
      <c r="AR75" s="43" t="n">
        <f aca="false">AQ75*$J$77</f>
        <v>61431.3622022929</v>
      </c>
      <c r="AS75" s="44" t="n">
        <f aca="false">0.24*AH75/$AM$77</f>
        <v>0.00729237739499367</v>
      </c>
      <c r="AT75" s="43" t="n">
        <f aca="false">AS75*$J$77</f>
        <v>81192.7246485358</v>
      </c>
      <c r="AU75" s="44" t="n">
        <f aca="false">0.25*AJ75/$AM$77</f>
        <v>0.0021644332826561</v>
      </c>
      <c r="AV75" s="43" t="n">
        <f aca="false">AU75*$J$77</f>
        <v>24098.6205211305</v>
      </c>
      <c r="AW75" s="44" t="n">
        <f aca="false">0.35*AL75/$AM$77</f>
        <v>0.00195569554819535</v>
      </c>
      <c r="AX75" s="43" t="n">
        <f aca="false">AW75*$J$77</f>
        <v>21774.5519108765</v>
      </c>
    </row>
    <row r="76" customFormat="false" ht="13.8" hidden="false" customHeight="false" outlineLevel="0" collapsed="false">
      <c r="A76" s="16" t="s">
        <v>85</v>
      </c>
      <c r="B76" s="41"/>
      <c r="C76" s="41"/>
      <c r="D76" s="41"/>
      <c r="E76" s="41"/>
      <c r="F76" s="41"/>
      <c r="G76" s="41"/>
      <c r="H76" s="41"/>
      <c r="I76" s="69" t="n">
        <f aca="false">AO76+AQ76+AS76+AU76+AW76</f>
        <v>0.00558145097181923</v>
      </c>
      <c r="J76" s="52" t="n">
        <f aca="false">ROUND(AP76+AR76+AT76+AV76+AX76,0)</f>
        <v>62143</v>
      </c>
      <c r="K76" s="15" t="n">
        <f aca="false">I76-DatosMinisterio!J76</f>
        <v>0</v>
      </c>
      <c r="L76" s="43" t="n">
        <f aca="false">J76-DatosMinisterio!K76</f>
        <v>0</v>
      </c>
      <c r="M76" s="44" t="n">
        <f aca="false">P110/P$111</f>
        <v>0.00723254758767997</v>
      </c>
      <c r="N76" s="43" t="n">
        <f aca="false">ROUND(N$77*M76,0)</f>
        <v>1530005</v>
      </c>
      <c r="O76" s="43" t="n">
        <f aca="false">N76-DatosMinisterio!L76</f>
        <v>1145</v>
      </c>
      <c r="P76" s="14" t="n">
        <f aca="false">N76+J76</f>
        <v>1592148</v>
      </c>
      <c r="Q76" s="43" t="n">
        <f aca="false">P76-DatosMinisterio!M76</f>
        <v>1145</v>
      </c>
      <c r="S76" s="17" t="n">
        <f aca="false">B76+DatosMinisterio!B76</f>
        <v>8631</v>
      </c>
      <c r="T76" s="17" t="n">
        <f aca="false">C76+DatosMinisterio!C76</f>
        <v>33</v>
      </c>
      <c r="U76" s="17" t="n">
        <f aca="false">D76+DatosMinisterio!D76</f>
        <v>573.67824250946</v>
      </c>
      <c r="V76" s="17" t="n">
        <f aca="false">E76+DatosMinisterio!E76</f>
        <v>305.427086998304</v>
      </c>
      <c r="W76" s="17" t="n">
        <f aca="false">F76+DatosMinisterio!F76</f>
        <v>24</v>
      </c>
      <c r="X76" s="17" t="n">
        <f aca="false">G76+DatosMinisterio!G76</f>
        <v>85</v>
      </c>
      <c r="Y76" s="17" t="n">
        <f aca="false">H76+DatosMinisterio!H76</f>
        <v>12</v>
      </c>
      <c r="Z76" s="17" t="n">
        <f aca="false">X76+0.33*Y76</f>
        <v>88.96</v>
      </c>
      <c r="AC76" s="49" t="n">
        <f aca="false">IF(T76&gt;0,S76/T76,0)</f>
        <v>261.545454545455</v>
      </c>
      <c r="AD76" s="50" t="n">
        <f aca="false">EXP((((AC76-AC$77)/AC$78+2)/4-1.9)^3)</f>
        <v>0.167852946968926</v>
      </c>
      <c r="AE76" s="51" t="n">
        <f aca="false">S76/U76</f>
        <v>15.0450188981286</v>
      </c>
      <c r="AF76" s="50" t="n">
        <f aca="false">EXP((((AE76-AE$77)/AE$78+2)/4-1.9)^3)</f>
        <v>0.0297371532409421</v>
      </c>
      <c r="AG76" s="50" t="n">
        <f aca="false">V76/U76</f>
        <v>0.532401378274804</v>
      </c>
      <c r="AH76" s="50" t="n">
        <f aca="false">EXP((((AG76-AG$77)/AG$78+2)/4-1.9)^3)</f>
        <v>0.0107799318331277</v>
      </c>
      <c r="AI76" s="50" t="n">
        <f aca="false">W76/U76</f>
        <v>0.0418352975964645</v>
      </c>
      <c r="AJ76" s="50" t="n">
        <f aca="false">EXP((((AI76-AI$77)/AI$78+2)/4-1.9)^3)</f>
        <v>0.0147312984196064</v>
      </c>
      <c r="AK76" s="50" t="n">
        <f aca="false">Z76/U76</f>
        <v>0.155069503090895</v>
      </c>
      <c r="AL76" s="50" t="n">
        <f aca="false">EXP((((AK76-AK$77)/AK$78+2)/4-1.9)^3)</f>
        <v>0.0102846656551435</v>
      </c>
      <c r="AM76" s="50" t="n">
        <f aca="false">0.01*AD76+0.15*AF76+0.24*AH76+0.25*AJ76+0.35*AL76</f>
        <v>0.016008743679983</v>
      </c>
      <c r="AO76" s="44" t="n">
        <f aca="false">0.01*AD76/$AM$77</f>
        <v>0.000585219560454243</v>
      </c>
      <c r="AP76" s="43" t="n">
        <f aca="false">AO76*$J$77</f>
        <v>6515.78601287403</v>
      </c>
      <c r="AQ76" s="44" t="n">
        <f aca="false">0.15*AF76/$AM$77</f>
        <v>0.00155517946480079</v>
      </c>
      <c r="AR76" s="43" t="n">
        <f aca="false">AQ76*$J$77</f>
        <v>17315.2390811964</v>
      </c>
      <c r="AS76" s="44" t="n">
        <f aca="false">0.24*AH76/$AM$77</f>
        <v>0.000902021978122685</v>
      </c>
      <c r="AT76" s="43" t="n">
        <f aca="false">AS76*$J$77</f>
        <v>10043.0378365938</v>
      </c>
      <c r="AU76" s="44" t="n">
        <f aca="false">0.25*AJ76/$AM$77</f>
        <v>0.00128401737081779</v>
      </c>
      <c r="AV76" s="43" t="n">
        <f aca="false">AU76*$J$77</f>
        <v>14296.1428332435</v>
      </c>
      <c r="AW76" s="44" t="n">
        <f aca="false">0.35*AL76/$AM$77</f>
        <v>0.00125501259762372</v>
      </c>
      <c r="AX76" s="43" t="n">
        <f aca="false">AW76*$J$77</f>
        <v>13973.2060958969</v>
      </c>
    </row>
    <row r="77" customFormat="false" ht="13.8" hidden="false" customHeight="false" outlineLevel="0" collapsed="false">
      <c r="A77" s="19" t="s">
        <v>49</v>
      </c>
      <c r="B77" s="41"/>
      <c r="C77" s="41"/>
      <c r="D77" s="41"/>
      <c r="E77" s="41"/>
      <c r="F77" s="41"/>
      <c r="G77" s="41"/>
      <c r="H77" s="41"/>
      <c r="I77" s="57" t="n">
        <f aca="false">SUM(I50:I76)</f>
        <v>1</v>
      </c>
      <c r="J77" s="59" t="n">
        <f aca="false">DatosMinisterio!K77</f>
        <v>11133917</v>
      </c>
      <c r="K77" s="57" t="n">
        <f aca="false">I77-DatosMinisterio!J77</f>
        <v>0</v>
      </c>
      <c r="L77" s="59" t="n">
        <f aca="false">J77-DatosMinisterio!K77</f>
        <v>0</v>
      </c>
      <c r="M77" s="60"/>
      <c r="N77" s="59" t="n">
        <f aca="false">DatosMinisterio!L77</f>
        <v>211544423</v>
      </c>
      <c r="O77" s="59"/>
      <c r="P77" s="20" t="n">
        <f aca="false">DatosMinisterio!M77</f>
        <v>222678340</v>
      </c>
      <c r="Q77" s="59"/>
      <c r="S77" s="20"/>
      <c r="T77" s="20"/>
      <c r="U77" s="20"/>
      <c r="V77" s="20"/>
      <c r="W77" s="20"/>
      <c r="X77" s="20"/>
      <c r="Y77" s="20"/>
      <c r="Z77" s="20"/>
      <c r="AB77" s="62" t="s">
        <v>207</v>
      </c>
      <c r="AC77" s="62" t="n">
        <f aca="false">AVERAGE(AC52:AC76)</f>
        <v>202.972411967296</v>
      </c>
      <c r="AD77" s="20"/>
      <c r="AE77" s="62" t="n">
        <f aca="false">AVERAGE(AE52:AE76)</f>
        <v>17.1570186832754</v>
      </c>
      <c r="AF77" s="20"/>
      <c r="AG77" s="64" t="n">
        <f aca="false">AVERAGE(AG52:AG76)</f>
        <v>0.653303532790717</v>
      </c>
      <c r="AH77" s="20"/>
      <c r="AI77" s="64" t="n">
        <f aca="false">AVERAGE(AI52:AI76)</f>
        <v>0.140416370677496</v>
      </c>
      <c r="AJ77" s="20"/>
      <c r="AK77" s="64" t="n">
        <f aca="false">AVERAGE(AK52:AK76)</f>
        <v>0.457173302432142</v>
      </c>
      <c r="AL77" s="20"/>
      <c r="AM77" s="64" t="n">
        <f aca="false">SUM(AM52:AM76)</f>
        <v>2.86820465875473</v>
      </c>
      <c r="AO77" s="60" t="n">
        <f aca="false">SUM(AO50:AO76)</f>
        <v>0.00983759507517721</v>
      </c>
      <c r="AP77" s="59" t="n">
        <f aca="false">SUM(AP50:AP76)</f>
        <v>109530.967046632</v>
      </c>
      <c r="AQ77" s="60" t="n">
        <f aca="false">SUM(AQ50:AQ76)</f>
        <v>0.148026505081094</v>
      </c>
      <c r="AR77" s="59" t="n">
        <f aca="false">SUM(AR50:AR76)</f>
        <v>1648114.82137297</v>
      </c>
      <c r="AS77" s="60" t="n">
        <f aca="false">SUM(AS50:AS76)</f>
        <v>0.236598956606007</v>
      </c>
      <c r="AT77" s="59" t="n">
        <f aca="false">SUM(AT50:AT76)</f>
        <v>2634273.14513788</v>
      </c>
      <c r="AU77" s="60" t="n">
        <f aca="false">SUM(AU50:AU76)</f>
        <v>0.254783371806668</v>
      </c>
      <c r="AV77" s="59" t="n">
        <f aca="false">SUM(AV50:AV76)</f>
        <v>2836736.91467558</v>
      </c>
      <c r="AW77" s="60" t="n">
        <f aca="false">SUM(AW50:AW76)</f>
        <v>0.350753571431055</v>
      </c>
      <c r="AX77" s="59" t="n">
        <f aca="false">SUM(AX50:AX76)</f>
        <v>3905261.15176693</v>
      </c>
    </row>
    <row r="78" customFormat="false" ht="13.8" hidden="false" customHeight="false" outlineLevel="0" collapsed="false">
      <c r="A78" s="23" t="s">
        <v>50</v>
      </c>
      <c r="B78" s="25"/>
      <c r="C78" s="25"/>
      <c r="D78" s="25"/>
      <c r="E78" s="25"/>
      <c r="F78" s="25"/>
      <c r="G78" s="25"/>
      <c r="H78" s="25"/>
      <c r="I78" s="25"/>
      <c r="J78" s="70"/>
      <c r="S78" s="25"/>
      <c r="T78" s="25"/>
      <c r="U78" s="25"/>
      <c r="V78" s="25"/>
      <c r="W78" s="25"/>
      <c r="X78" s="25"/>
      <c r="Y78" s="25"/>
      <c r="Z78" s="25"/>
      <c r="AB78" s="62" t="s">
        <v>208</v>
      </c>
      <c r="AC78" s="62" t="n">
        <f aca="false">_xlfn.STDEV.P(AC52:AC76)</f>
        <v>78.2963797025188</v>
      </c>
      <c r="AD78" s="20"/>
      <c r="AE78" s="62" t="n">
        <f aca="false">_xlfn.STDEV.P(AE52:AE76)</f>
        <v>4.38130548656311</v>
      </c>
      <c r="AF78" s="20"/>
      <c r="AG78" s="64" t="n">
        <f aca="false">_xlfn.STDEV.P(AG52:AG76)</f>
        <v>0.118702495158907</v>
      </c>
      <c r="AH78" s="20"/>
      <c r="AI78" s="64" t="n">
        <f aca="false">_xlfn.STDEV.P(AI52:AI76)</f>
        <v>0.114255945183397</v>
      </c>
      <c r="AJ78" s="20"/>
      <c r="AK78" s="64" t="n">
        <f aca="false">_xlfn.STDEV.P(AK52:AK76)</f>
        <v>0.290105865884308</v>
      </c>
      <c r="AL78" s="20"/>
      <c r="AM78" s="64"/>
    </row>
    <row r="79" customFormat="false" ht="13.8" hidden="false" customHeight="false" outlineLevel="0" collapsed="false">
      <c r="A79" s="23" t="s">
        <v>51</v>
      </c>
      <c r="B79" s="25"/>
      <c r="C79" s="25"/>
      <c r="D79" s="25"/>
      <c r="E79" s="25"/>
      <c r="F79" s="25"/>
      <c r="G79" s="25"/>
      <c r="H79" s="25"/>
      <c r="I79" s="26"/>
      <c r="J79" s="70"/>
      <c r="S79" s="25"/>
      <c r="T79" s="25"/>
      <c r="U79" s="25"/>
      <c r="V79" s="25"/>
      <c r="W79" s="25"/>
      <c r="X79" s="25"/>
      <c r="Y79" s="25"/>
      <c r="Z79" s="25"/>
    </row>
    <row r="80" customFormat="false" ht="13.8" hidden="false" customHeight="false" outlineLevel="0" collapsed="false">
      <c r="A80" s="27"/>
      <c r="B80" s="22"/>
      <c r="C80" s="22"/>
      <c r="D80" s="22"/>
      <c r="E80" s="22"/>
      <c r="F80" s="22"/>
      <c r="G80" s="22"/>
      <c r="H80" s="22"/>
      <c r="I80" s="22"/>
      <c r="S80" s="22"/>
      <c r="T80" s="22"/>
      <c r="U80" s="22"/>
      <c r="V80" s="22"/>
      <c r="W80" s="22"/>
      <c r="X80" s="22"/>
      <c r="Y80" s="22"/>
      <c r="Z80" s="22"/>
    </row>
    <row r="81" customFormat="false" ht="13.8" hidden="false" customHeight="false" outlineLevel="0" collapsed="false">
      <c r="A81" s="6" t="s">
        <v>86</v>
      </c>
      <c r="B81" s="6"/>
      <c r="C81" s="6"/>
      <c r="D81" s="6"/>
      <c r="E81" s="6"/>
      <c r="F81" s="6"/>
      <c r="G81" s="6"/>
      <c r="H81" s="6"/>
      <c r="I81" s="6"/>
      <c r="J81" s="6"/>
      <c r="S81" s="24"/>
      <c r="T81" s="24"/>
      <c r="U81" s="24"/>
      <c r="V81" s="24"/>
      <c r="W81" s="24"/>
      <c r="X81" s="24"/>
      <c r="Y81" s="24"/>
      <c r="Z81" s="24"/>
    </row>
    <row r="82" customFormat="false" ht="15.75" hidden="false" customHeight="true" outlineLevel="0" collapsed="false">
      <c r="A82" s="6" t="s">
        <v>87</v>
      </c>
      <c r="B82" s="6"/>
      <c r="C82" s="6"/>
      <c r="D82" s="6"/>
      <c r="E82" s="6"/>
      <c r="F82" s="6"/>
      <c r="G82" s="6"/>
      <c r="H82" s="6"/>
      <c r="I82" s="6"/>
      <c r="J82" s="6"/>
      <c r="S82" s="24"/>
      <c r="T82" s="24"/>
      <c r="U82" s="24"/>
      <c r="V82" s="24"/>
      <c r="W82" s="24"/>
      <c r="X82" s="24"/>
      <c r="Y82" s="24"/>
      <c r="Z82" s="24"/>
    </row>
    <row r="83" customFormat="false" ht="9" hidden="false" customHeight="true" outlineLevel="0" collapsed="false">
      <c r="A83" s="24"/>
      <c r="B83" s="24"/>
      <c r="C83" s="24"/>
      <c r="D83" s="24"/>
      <c r="E83" s="24"/>
      <c r="F83" s="24"/>
      <c r="G83" s="24"/>
      <c r="H83" s="24"/>
      <c r="I83" s="24"/>
      <c r="J83" s="66"/>
      <c r="S83" s="24"/>
      <c r="T83" s="24"/>
      <c r="U83" s="24"/>
      <c r="V83" s="24"/>
      <c r="W83" s="24"/>
      <c r="X83" s="24"/>
      <c r="Y83" s="24"/>
      <c r="Z83" s="24"/>
    </row>
    <row r="84" customFormat="false" ht="15.8" hidden="false" customHeight="true" outlineLevel="0" collapsed="false">
      <c r="A84" s="7" t="s">
        <v>8</v>
      </c>
      <c r="B84" s="36" t="s">
        <v>188</v>
      </c>
      <c r="C84" s="36"/>
      <c r="D84" s="36"/>
      <c r="E84" s="36"/>
      <c r="F84" s="36"/>
      <c r="G84" s="36"/>
      <c r="H84" s="36"/>
      <c r="I84" s="7" t="s">
        <v>10</v>
      </c>
      <c r="J84" s="37" t="s">
        <v>11</v>
      </c>
      <c r="K84" s="38" t="s">
        <v>189</v>
      </c>
      <c r="L84" s="37" t="s">
        <v>190</v>
      </c>
      <c r="M84" s="38" t="s">
        <v>191</v>
      </c>
      <c r="N84" s="37" t="s">
        <v>12</v>
      </c>
      <c r="O84" s="37" t="s">
        <v>192</v>
      </c>
      <c r="P84" s="7" t="s">
        <v>193</v>
      </c>
      <c r="Q84" s="37" t="s">
        <v>194</v>
      </c>
      <c r="S84" s="8" t="s">
        <v>188</v>
      </c>
      <c r="T84" s="8"/>
      <c r="U84" s="8"/>
      <c r="V84" s="8"/>
      <c r="W84" s="8"/>
      <c r="X84" s="8"/>
      <c r="Y84" s="8"/>
      <c r="Z84" s="8"/>
      <c r="AC84" s="9" t="s">
        <v>196</v>
      </c>
      <c r="AD84" s="9"/>
      <c r="AE84" s="9" t="s">
        <v>197</v>
      </c>
      <c r="AF84" s="9"/>
      <c r="AG84" s="9" t="s">
        <v>198</v>
      </c>
      <c r="AH84" s="9"/>
      <c r="AI84" s="9" t="s">
        <v>199</v>
      </c>
      <c r="AJ84" s="9"/>
      <c r="AK84" s="9" t="s">
        <v>200</v>
      </c>
      <c r="AL84" s="9"/>
      <c r="AM84" s="39" t="s">
        <v>201</v>
      </c>
      <c r="AO84" s="9" t="s">
        <v>196</v>
      </c>
      <c r="AP84" s="9"/>
      <c r="AQ84" s="9" t="s">
        <v>197</v>
      </c>
      <c r="AR84" s="9"/>
      <c r="AS84" s="9" t="s">
        <v>198</v>
      </c>
      <c r="AT84" s="9"/>
      <c r="AU84" s="9" t="s">
        <v>199</v>
      </c>
      <c r="AV84" s="9"/>
      <c r="AW84" s="39" t="s">
        <v>200</v>
      </c>
      <c r="AX84" s="39"/>
    </row>
    <row r="85" customFormat="false" ht="37.75" hidden="false" customHeight="false" outlineLevel="0" collapsed="false">
      <c r="A85" s="7"/>
      <c r="B85" s="9" t="s">
        <v>88</v>
      </c>
      <c r="C85" s="9" t="s">
        <v>89</v>
      </c>
      <c r="D85" s="9" t="s">
        <v>90</v>
      </c>
      <c r="E85" s="9" t="s">
        <v>91</v>
      </c>
      <c r="F85" s="9" t="s">
        <v>92</v>
      </c>
      <c r="G85" s="9" t="s">
        <v>93</v>
      </c>
      <c r="H85" s="9" t="s">
        <v>94</v>
      </c>
      <c r="I85" s="7"/>
      <c r="J85" s="37"/>
      <c r="K85" s="38"/>
      <c r="L85" s="37"/>
      <c r="M85" s="38"/>
      <c r="N85" s="37"/>
      <c r="O85" s="37"/>
      <c r="P85" s="7"/>
      <c r="Q85" s="37"/>
      <c r="S85" s="9" t="s">
        <v>88</v>
      </c>
      <c r="T85" s="9" t="s">
        <v>89</v>
      </c>
      <c r="U85" s="9" t="s">
        <v>90</v>
      </c>
      <c r="V85" s="9" t="s">
        <v>91</v>
      </c>
      <c r="W85" s="9" t="s">
        <v>92</v>
      </c>
      <c r="X85" s="9" t="s">
        <v>93</v>
      </c>
      <c r="Y85" s="9" t="s">
        <v>94</v>
      </c>
      <c r="Z85" s="7" t="s">
        <v>21</v>
      </c>
      <c r="AC85" s="9" t="s">
        <v>202</v>
      </c>
      <c r="AD85" s="9" t="s">
        <v>203</v>
      </c>
      <c r="AE85" s="9" t="s">
        <v>202</v>
      </c>
      <c r="AF85" s="9" t="s">
        <v>203</v>
      </c>
      <c r="AG85" s="9" t="s">
        <v>202</v>
      </c>
      <c r="AH85" s="9" t="s">
        <v>203</v>
      </c>
      <c r="AI85" s="9" t="s">
        <v>202</v>
      </c>
      <c r="AJ85" s="9" t="s">
        <v>203</v>
      </c>
      <c r="AK85" s="9" t="s">
        <v>202</v>
      </c>
      <c r="AL85" s="9" t="s">
        <v>203</v>
      </c>
      <c r="AM85" s="40" t="s">
        <v>204</v>
      </c>
      <c r="AO85" s="9" t="s">
        <v>205</v>
      </c>
      <c r="AP85" s="9" t="s">
        <v>206</v>
      </c>
      <c r="AQ85" s="9" t="s">
        <v>205</v>
      </c>
      <c r="AR85" s="9" t="s">
        <v>206</v>
      </c>
      <c r="AS85" s="9" t="s">
        <v>205</v>
      </c>
      <c r="AT85" s="9" t="s">
        <v>206</v>
      </c>
      <c r="AU85" s="9" t="s">
        <v>205</v>
      </c>
      <c r="AV85" s="9" t="s">
        <v>206</v>
      </c>
      <c r="AW85" s="9" t="s">
        <v>205</v>
      </c>
      <c r="AX85" s="40" t="s">
        <v>206</v>
      </c>
    </row>
    <row r="86" customFormat="false" ht="13.8" hidden="false" customHeight="false" outlineLevel="0" collapsed="false">
      <c r="A86" s="10" t="s">
        <v>61</v>
      </c>
      <c r="B86" s="41" t="n">
        <v>0</v>
      </c>
      <c r="C86" s="41"/>
      <c r="D86" s="41"/>
      <c r="E86" s="41"/>
      <c r="F86" s="41"/>
      <c r="G86" s="41"/>
      <c r="H86" s="41"/>
      <c r="I86" s="12" t="n">
        <f aca="false">AO86+AQ86+AS86+AU86+AW86</f>
        <v>0.119144356940126</v>
      </c>
      <c r="J86" s="42" t="n">
        <f aca="false">ROUND(AP86+AR86+AT86+AV86+AX86,0)</f>
        <v>1287906</v>
      </c>
      <c r="K86" s="12" t="n">
        <f aca="false">I86-DatosMinisterio!J86</f>
        <v>0</v>
      </c>
      <c r="L86" s="42" t="n">
        <f aca="false">J86-DatosMinisterio!K86</f>
        <v>0</v>
      </c>
      <c r="M86" s="44" t="n">
        <f aca="false">P120/P$145</f>
        <v>0.186795893886036</v>
      </c>
      <c r="N86" s="43" t="n">
        <f aca="false">ROUND((N$111*M86),0)</f>
        <v>38364689</v>
      </c>
      <c r="O86" s="43" t="n">
        <f aca="false">N86-DatosMinisterio!L86</f>
        <v>-523</v>
      </c>
      <c r="P86" s="14" t="n">
        <f aca="false">N86+J86</f>
        <v>39652595</v>
      </c>
      <c r="Q86" s="43" t="n">
        <f aca="false">P86-DatosMinisterio!M86</f>
        <v>-523</v>
      </c>
      <c r="S86" s="11" t="n">
        <f aca="false">B86+DatosMinisterio!B86</f>
        <v>28403</v>
      </c>
      <c r="T86" s="11" t="n">
        <f aca="false">C86+DatosMinisterio!C86</f>
        <v>68</v>
      </c>
      <c r="U86" s="11" t="n">
        <f aca="false">D86+DatosMinisterio!D86</f>
        <v>2129.06454545455</v>
      </c>
      <c r="V86" s="11" t="n">
        <f aca="false">E86+DatosMinisterio!E86</f>
        <v>1442.12659090909</v>
      </c>
      <c r="W86" s="11" t="n">
        <f aca="false">F86+DatosMinisterio!F86</f>
        <v>954.5</v>
      </c>
      <c r="X86" s="11" t="n">
        <f aca="false">G86+DatosMinisterio!G86</f>
        <v>2030</v>
      </c>
      <c r="Y86" s="11" t="n">
        <f aca="false">H86+DatosMinisterio!H86</f>
        <v>311</v>
      </c>
      <c r="Z86" s="11" t="n">
        <f aca="false">X86+0.33*Y86</f>
        <v>2132.63</v>
      </c>
      <c r="AC86" s="45" t="n">
        <f aca="false">IF(T86&gt;0,S86/T86,0)</f>
        <v>417.691176470588</v>
      </c>
      <c r="AD86" s="46" t="n">
        <f aca="false">EXP((((AC86-AC$111)/AC$112+2)/4-1.9)^3)</f>
        <v>0.700525673730991</v>
      </c>
      <c r="AE86" s="47" t="n">
        <f aca="false">S86/U86</f>
        <v>13.3406007162343</v>
      </c>
      <c r="AF86" s="46" t="n">
        <f aca="false">EXP((((AE86-AE$111)/AE$112+2)/4-1.9)^3)</f>
        <v>0.012729495041012</v>
      </c>
      <c r="AG86" s="46" t="n">
        <f aca="false">V86/U86</f>
        <v>0.677352217427114</v>
      </c>
      <c r="AH86" s="46" t="n">
        <f aca="false">EXP((((AG86-AG$111)/AG$112+2)/4-1.9)^3)</f>
        <v>0.0946251833702843</v>
      </c>
      <c r="AI86" s="46" t="n">
        <f aca="false">W86/U86</f>
        <v>0.448318958689069</v>
      </c>
      <c r="AJ86" s="46" t="n">
        <f aca="false">EXP((((AI86-AI$111)/AI$112+2)/4-1.9)^3)</f>
        <v>0.560570718436358</v>
      </c>
      <c r="AK86" s="46" t="n">
        <f aca="false">Z86/U86</f>
        <v>1.00167465779892</v>
      </c>
      <c r="AL86" s="46" t="n">
        <f aca="false">EXP((((AK86-AK$111)/AK$112+2)/4-1.9)^3)</f>
        <v>0.476177970686474</v>
      </c>
      <c r="AM86" s="46" t="n">
        <f aca="false">0.01*AD86+0.15*AF86+0.24*AH86+0.25*AJ86+0.35*AL86</f>
        <v>0.338429694351685</v>
      </c>
      <c r="AO86" s="48" t="n">
        <f aca="false">0.01*AD86/$AM$111</f>
        <v>0.00246620442324409</v>
      </c>
      <c r="AP86" s="42" t="n">
        <f aca="false">AO86*$J$111</f>
        <v>26658.7523872232</v>
      </c>
      <c r="AQ86" s="48" t="n">
        <f aca="false">0.15*AF86/$AM$111</f>
        <v>0.000672213842112438</v>
      </c>
      <c r="AR86" s="42" t="n">
        <f aca="false">AQ86*$J$111</f>
        <v>7266.38156968619</v>
      </c>
      <c r="AS86" s="48" t="n">
        <f aca="false">0.24*AH86/$AM$111</f>
        <v>0.00799508327631207</v>
      </c>
      <c r="AT86" s="42" t="n">
        <f aca="false">AS86*$J$111</f>
        <v>86423.8760459546</v>
      </c>
      <c r="AU86" s="48" t="n">
        <f aca="false">0.25*AJ86/$AM$111</f>
        <v>0.0493373061541693</v>
      </c>
      <c r="AV86" s="42" t="n">
        <f aca="false">AU86*$J$111</f>
        <v>533317.926048681</v>
      </c>
      <c r="AW86" s="48" t="n">
        <f aca="false">0.35*AL86/$AM$111</f>
        <v>0.0586735492442879</v>
      </c>
      <c r="AX86" s="42" t="n">
        <f aca="false">AW86*$J$111</f>
        <v>634239.240770433</v>
      </c>
    </row>
    <row r="87" customFormat="false" ht="13.8" hidden="false" customHeight="false" outlineLevel="0" collapsed="false">
      <c r="A87" s="13" t="s">
        <v>62</v>
      </c>
      <c r="B87" s="41"/>
      <c r="C87" s="41"/>
      <c r="D87" s="41"/>
      <c r="E87" s="41"/>
      <c r="F87" s="41"/>
      <c r="G87" s="41"/>
      <c r="H87" s="41"/>
      <c r="I87" s="15" t="n">
        <f aca="false">AO87+AQ87+AS87+AU87+AW87</f>
        <v>0.089006924907431</v>
      </c>
      <c r="J87" s="43" t="n">
        <f aca="false">ROUND(AP87+AR87+AT87+AV87+AX87,0)</f>
        <v>962132</v>
      </c>
      <c r="K87" s="15" t="n">
        <f aca="false">I87-DatosMinisterio!J87</f>
        <v>0</v>
      </c>
      <c r="L87" s="43" t="n">
        <f aca="false">J87-DatosMinisterio!K87</f>
        <v>0</v>
      </c>
      <c r="M87" s="44" t="n">
        <f aca="false">P121/P$145</f>
        <v>0.120028745811025</v>
      </c>
      <c r="N87" s="43" t="n">
        <f aca="false">ROUND((N$111*M87),0)</f>
        <v>24651856</v>
      </c>
      <c r="O87" s="43" t="n">
        <f aca="false">N87-DatosMinisterio!L87</f>
        <v>-637</v>
      </c>
      <c r="P87" s="14" t="n">
        <f aca="false">N87+J87</f>
        <v>25613988</v>
      </c>
      <c r="Q87" s="43" t="n">
        <f aca="false">P87-DatosMinisterio!M87</f>
        <v>-637</v>
      </c>
      <c r="S87" s="14" t="n">
        <f aca="false">B87+DatosMinisterio!B87</f>
        <v>24599</v>
      </c>
      <c r="T87" s="14" t="n">
        <f aca="false">C87+DatosMinisterio!C87</f>
        <v>78</v>
      </c>
      <c r="U87" s="14" t="n">
        <f aca="false">D87+DatosMinisterio!D87</f>
        <v>2076.39090909091</v>
      </c>
      <c r="V87" s="14" t="n">
        <f aca="false">E87+DatosMinisterio!E87</f>
        <v>1401.62363636364</v>
      </c>
      <c r="W87" s="14" t="n">
        <f aca="false">F87+DatosMinisterio!F87</f>
        <v>778.5</v>
      </c>
      <c r="X87" s="14" t="n">
        <f aca="false">G87+DatosMinisterio!G87</f>
        <v>1790</v>
      </c>
      <c r="Y87" s="14" t="n">
        <f aca="false">H87+DatosMinisterio!H87</f>
        <v>184</v>
      </c>
      <c r="Z87" s="14" t="n">
        <f aca="false">X87+0.33*Y87</f>
        <v>1850.72</v>
      </c>
      <c r="AC87" s="49" t="n">
        <f aca="false">IF(T87&gt;0,S87/T87,0)</f>
        <v>315.371794871795</v>
      </c>
      <c r="AD87" s="50" t="n">
        <f aca="false">EXP((((AC87-AC$111)/AC$112+2)/4-1.9)^3)</f>
        <v>0.321533065703405</v>
      </c>
      <c r="AE87" s="51" t="n">
        <f aca="false">S87/U87</f>
        <v>11.8469985070249</v>
      </c>
      <c r="AF87" s="50" t="n">
        <f aca="false">EXP((((AE87-AE$111)/AE$112+2)/4-1.9)^3)</f>
        <v>0.00623484506616676</v>
      </c>
      <c r="AG87" s="50" t="n">
        <f aca="false">V87/U87</f>
        <v>0.675028786837302</v>
      </c>
      <c r="AH87" s="50" t="n">
        <f aca="false">EXP((((AG87-AG$111)/AG$112+2)/4-1.9)^3)</f>
        <v>0.0923700256190033</v>
      </c>
      <c r="AI87" s="50" t="n">
        <f aca="false">W87/U87</f>
        <v>0.374929401102437</v>
      </c>
      <c r="AJ87" s="50" t="n">
        <f aca="false">EXP((((AI87-AI$111)/AI$112+2)/4-1.9)^3)</f>
        <v>0.393231510524292</v>
      </c>
      <c r="AK87" s="50" t="n">
        <f aca="false">Z87/U87</f>
        <v>0.891315788321519</v>
      </c>
      <c r="AL87" s="50" t="n">
        <f aca="false">EXP((((AK87-AK$111)/AK$112+2)/4-1.9)^3)</f>
        <v>0.366277256893164</v>
      </c>
      <c r="AM87" s="50" t="n">
        <f aca="false">0.01*AD87+0.15*AF87+0.24*AH87+0.25*AJ87+0.35*AL87</f>
        <v>0.2528242811092</v>
      </c>
      <c r="AO87" s="44" t="n">
        <f aca="false">0.01*AD87/$AM$111</f>
        <v>0.00113195889685762</v>
      </c>
      <c r="AP87" s="43" t="n">
        <f aca="false">AO87*$J$111</f>
        <v>12236.0545863212</v>
      </c>
      <c r="AQ87" s="44" t="n">
        <f aca="false">0.15*AF87/$AM$111</f>
        <v>0.000329247086659812</v>
      </c>
      <c r="AR87" s="43" t="n">
        <f aca="false">AQ87*$J$111</f>
        <v>3559.03852687633</v>
      </c>
      <c r="AS87" s="44" t="n">
        <f aca="false">0.24*AH87/$AM$111</f>
        <v>0.00780454019485607</v>
      </c>
      <c r="AT87" s="43" t="n">
        <f aca="false">AS87*$J$111</f>
        <v>84364.1762174417</v>
      </c>
      <c r="AU87" s="44" t="n">
        <f aca="false">0.25*AJ87/$AM$111</f>
        <v>0.0346093414909721</v>
      </c>
      <c r="AV87" s="43" t="n">
        <f aca="false">AU87*$J$111</f>
        <v>374114.106842373</v>
      </c>
      <c r="AW87" s="44" t="n">
        <f aca="false">0.35*AL87/$AM$111</f>
        <v>0.0451318372380854</v>
      </c>
      <c r="AX87" s="43" t="n">
        <f aca="false">AW87*$J$111</f>
        <v>487858.37150025</v>
      </c>
    </row>
    <row r="88" customFormat="false" ht="13.8" hidden="false" customHeight="false" outlineLevel="0" collapsed="false">
      <c r="A88" s="13" t="s">
        <v>63</v>
      </c>
      <c r="B88" s="41"/>
      <c r="C88" s="41"/>
      <c r="D88" s="41"/>
      <c r="E88" s="41"/>
      <c r="F88" s="41"/>
      <c r="G88" s="41"/>
      <c r="H88" s="41"/>
      <c r="I88" s="15" t="n">
        <f aca="false">AO88+AQ88+AS88+AU88+AW88</f>
        <v>0.0628006449633177</v>
      </c>
      <c r="J88" s="43" t="n">
        <f aca="false">ROUND(AP88+AR88+AT88+AV88+AX88,0)</f>
        <v>678852</v>
      </c>
      <c r="K88" s="15" t="n">
        <f aca="false">I88-DatosMinisterio!J88</f>
        <v>4.71844785465692E-016</v>
      </c>
      <c r="L88" s="43" t="n">
        <f aca="false">J88-DatosMinisterio!K88</f>
        <v>0</v>
      </c>
      <c r="M88" s="44" t="n">
        <f aca="false">P122/P$145</f>
        <v>0.0731562386481349</v>
      </c>
      <c r="N88" s="43" t="n">
        <f aca="false">ROUND((N$111*M88),0)</f>
        <v>15025043</v>
      </c>
      <c r="O88" s="43" t="n">
        <f aca="false">N88-DatosMinisterio!L88</f>
        <v>663</v>
      </c>
      <c r="P88" s="14" t="n">
        <f aca="false">N88+J88</f>
        <v>15703895</v>
      </c>
      <c r="Q88" s="43" t="n">
        <f aca="false">P88-DatosMinisterio!M88</f>
        <v>663</v>
      </c>
      <c r="S88" s="14" t="n">
        <f aca="false">B88+DatosMinisterio!B88</f>
        <v>24293</v>
      </c>
      <c r="T88" s="14" t="n">
        <f aca="false">C88+DatosMinisterio!C88</f>
        <v>92</v>
      </c>
      <c r="U88" s="14" t="n">
        <f aca="false">D88+DatosMinisterio!D88</f>
        <v>1395.3725</v>
      </c>
      <c r="V88" s="14" t="n">
        <f aca="false">E88+DatosMinisterio!E88</f>
        <v>1066.67363636364</v>
      </c>
      <c r="W88" s="14" t="n">
        <f aca="false">F88+DatosMinisterio!F88</f>
        <v>408</v>
      </c>
      <c r="X88" s="14" t="n">
        <f aca="false">G88+DatosMinisterio!G88</f>
        <v>886</v>
      </c>
      <c r="Y88" s="14" t="n">
        <f aca="false">H88+DatosMinisterio!H88</f>
        <v>83</v>
      </c>
      <c r="Z88" s="14" t="n">
        <f aca="false">X88+0.33*Y88</f>
        <v>913.39</v>
      </c>
      <c r="AC88" s="49" t="n">
        <f aca="false">IF(T88&gt;0,S88/T88,0)</f>
        <v>264.054347826087</v>
      </c>
      <c r="AD88" s="50" t="n">
        <f aca="false">EXP((((AC88-AC$111)/AC$112+2)/4-1.9)^3)</f>
        <v>0.169554916964835</v>
      </c>
      <c r="AE88" s="51" t="n">
        <f aca="false">S88/U88</f>
        <v>17.4096880940394</v>
      </c>
      <c r="AF88" s="50" t="n">
        <f aca="false">EXP((((AE88-AE$111)/AE$112+2)/4-1.9)^3)</f>
        <v>0.0629764529551531</v>
      </c>
      <c r="AG88" s="50" t="n">
        <f aca="false">V88/U88</f>
        <v>0.764436475825373</v>
      </c>
      <c r="AH88" s="50" t="n">
        <f aca="false">EXP((((AG88-AG$111)/AG$112+2)/4-1.9)^3)</f>
        <v>0.208730059652462</v>
      </c>
      <c r="AI88" s="50" t="n">
        <f aca="false">W88/U88</f>
        <v>0.292395041467422</v>
      </c>
      <c r="AJ88" s="50" t="n">
        <f aca="false">EXP((((AI88-AI$111)/AI$112+2)/4-1.9)^3)</f>
        <v>0.228087888961154</v>
      </c>
      <c r="AK88" s="50" t="n">
        <f aca="false">Z88/U88</f>
        <v>0.654585065994923</v>
      </c>
      <c r="AL88" s="50" t="n">
        <f aca="false">EXP((((AK88-AK$111)/AK$112+2)/4-1.9)^3)</f>
        <v>0.171788876008731</v>
      </c>
      <c r="AM88" s="50" t="n">
        <f aca="false">0.01*AD88+0.15*AF88+0.24*AH88+0.25*AJ88+0.35*AL88</f>
        <v>0.178385310272856</v>
      </c>
      <c r="AO88" s="44" t="n">
        <f aca="false">0.01*AD88/$AM$111</f>
        <v>0.000596919002232083</v>
      </c>
      <c r="AP88" s="43" t="n">
        <f aca="false">AO88*$J$111</f>
        <v>6452.47236025999</v>
      </c>
      <c r="AQ88" s="44" t="n">
        <f aca="false">0.15*AF88/$AM$111</f>
        <v>0.0033256341486607</v>
      </c>
      <c r="AR88" s="43" t="n">
        <f aca="false">AQ88*$J$111</f>
        <v>35948.8680111189</v>
      </c>
      <c r="AS88" s="44" t="n">
        <f aca="false">0.24*AH88/$AM$111</f>
        <v>0.0176360472947319</v>
      </c>
      <c r="AT88" s="43" t="n">
        <f aca="false">AS88*$J$111</f>
        <v>190639.110646459</v>
      </c>
      <c r="AU88" s="44" t="n">
        <f aca="false">0.25*AJ88/$AM$111</f>
        <v>0.0200746161681869</v>
      </c>
      <c r="AV88" s="43" t="n">
        <f aca="false">AU88*$J$111</f>
        <v>216999.133020885</v>
      </c>
      <c r="AW88" s="44" t="n">
        <f aca="false">0.35*AL88/$AM$111</f>
        <v>0.0211674283495061</v>
      </c>
      <c r="AX88" s="43" t="n">
        <f aca="false">AW88*$J$111</f>
        <v>228812.026174815</v>
      </c>
    </row>
    <row r="89" customFormat="false" ht="13.8" hidden="false" customHeight="false" outlineLevel="0" collapsed="false">
      <c r="A89" s="13" t="s">
        <v>64</v>
      </c>
      <c r="B89" s="41"/>
      <c r="C89" s="41"/>
      <c r="D89" s="41"/>
      <c r="E89" s="41"/>
      <c r="F89" s="41"/>
      <c r="G89" s="41"/>
      <c r="H89" s="41"/>
      <c r="I89" s="15" t="n">
        <f aca="false">AO89+AQ89+AS89+AU89+AW89</f>
        <v>0.0765878907393622</v>
      </c>
      <c r="J89" s="43" t="n">
        <f aca="false">ROUND(AP89+AR89+AT89+AV89+AX89,0)</f>
        <v>827887</v>
      </c>
      <c r="K89" s="15" t="n">
        <f aca="false">I89-DatosMinisterio!J89</f>
        <v>0</v>
      </c>
      <c r="L89" s="43" t="n">
        <f aca="false">J89-DatosMinisterio!K89</f>
        <v>0</v>
      </c>
      <c r="M89" s="44" t="n">
        <f aca="false">P123/P$145</f>
        <v>0.0581957866802821</v>
      </c>
      <c r="N89" s="43" t="n">
        <f aca="false">ROUND((N$111*M89),0)</f>
        <v>11952421</v>
      </c>
      <c r="O89" s="43" t="n">
        <f aca="false">N89-DatosMinisterio!L89</f>
        <v>-830</v>
      </c>
      <c r="P89" s="14" t="n">
        <f aca="false">N89+J89</f>
        <v>12780308</v>
      </c>
      <c r="Q89" s="43" t="n">
        <f aca="false">P89-DatosMinisterio!M89</f>
        <v>-830</v>
      </c>
      <c r="S89" s="14" t="n">
        <f aca="false">B89+DatosMinisterio!B89</f>
        <v>13502</v>
      </c>
      <c r="T89" s="14" t="n">
        <f aca="false">C89+DatosMinisterio!C89</f>
        <v>50</v>
      </c>
      <c r="U89" s="14" t="n">
        <f aca="false">D89+DatosMinisterio!D89</f>
        <v>640.391590909091</v>
      </c>
      <c r="V89" s="14" t="n">
        <f aca="false">E89+DatosMinisterio!E89</f>
        <v>484.172045454546</v>
      </c>
      <c r="W89" s="14" t="n">
        <f aca="false">F89+DatosMinisterio!F89</f>
        <v>207</v>
      </c>
      <c r="X89" s="14" t="n">
        <f aca="false">G89+DatosMinisterio!G89</f>
        <v>430</v>
      </c>
      <c r="Y89" s="14" t="n">
        <f aca="false">H89+DatosMinisterio!H89</f>
        <v>50</v>
      </c>
      <c r="Z89" s="14" t="n">
        <f aca="false">X89+0.33*Y89</f>
        <v>446.5</v>
      </c>
      <c r="AC89" s="49" t="n">
        <f aca="false">IF(T89&gt;0,S89/T89,0)</f>
        <v>270.04</v>
      </c>
      <c r="AD89" s="50" t="n">
        <f aca="false">EXP((((AC89-AC$111)/AC$112+2)/4-1.9)^3)</f>
        <v>0.184527172310292</v>
      </c>
      <c r="AE89" s="51" t="n">
        <f aca="false">S89/U89</f>
        <v>21.083974542565</v>
      </c>
      <c r="AF89" s="50" t="n">
        <f aca="false">EXP((((AE89-AE$111)/AE$112+2)/4-1.9)^3)</f>
        <v>0.181226540034278</v>
      </c>
      <c r="AG89" s="50" t="n">
        <f aca="false">V89/U89</f>
        <v>0.756056219862635</v>
      </c>
      <c r="AH89" s="50" t="n">
        <f aca="false">EXP((((AG89-AG$111)/AG$112+2)/4-1.9)^3)</f>
        <v>0.195211999616588</v>
      </c>
      <c r="AI89" s="50" t="n">
        <f aca="false">W89/U89</f>
        <v>0.323239722286399</v>
      </c>
      <c r="AJ89" s="50" t="n">
        <f aca="false">EXP((((AI89-AI$111)/AI$112+2)/4-1.9)^3)</f>
        <v>0.285107480125587</v>
      </c>
      <c r="AK89" s="50" t="n">
        <f aca="false">Z89/U89</f>
        <v>0.697229642516315</v>
      </c>
      <c r="AL89" s="50" t="n">
        <f aca="false">EXP((((AK89-AK$111)/AK$112+2)/4-1.9)^3)</f>
        <v>0.201117132605952</v>
      </c>
      <c r="AM89" s="50" t="n">
        <f aca="false">0.01*AD89+0.15*AF89+0.24*AH89+0.25*AJ89+0.35*AL89</f>
        <v>0.217547999079706</v>
      </c>
      <c r="AO89" s="44" t="n">
        <f aca="false">0.01*AD89/$AM$111</f>
        <v>0.000649628908154939</v>
      </c>
      <c r="AP89" s="43" t="n">
        <f aca="false">AO89*$J$111</f>
        <v>7022.24683520106</v>
      </c>
      <c r="AQ89" s="44" t="n">
        <f aca="false">0.15*AF89/$AM$111</f>
        <v>0.0095701352156307</v>
      </c>
      <c r="AR89" s="43" t="n">
        <f aca="false">AQ89*$J$111</f>
        <v>103449.601590668</v>
      </c>
      <c r="AS89" s="44" t="n">
        <f aca="false">0.24*AH89/$AM$111</f>
        <v>0.0164938776114451</v>
      </c>
      <c r="AT89" s="43" t="n">
        <f aca="false">AS89*$J$111</f>
        <v>178292.68125725</v>
      </c>
      <c r="AU89" s="44" t="n">
        <f aca="false">0.25*AJ89/$AM$111</f>
        <v>0.0250930606454729</v>
      </c>
      <c r="AV89" s="43" t="n">
        <f aca="false">AU89*$J$111</f>
        <v>271246.650959002</v>
      </c>
      <c r="AW89" s="44" t="n">
        <f aca="false">0.35*AL89/$AM$111</f>
        <v>0.0247811883586586</v>
      </c>
      <c r="AX89" s="43" t="n">
        <f aca="false">AW89*$J$111</f>
        <v>267875.42755503</v>
      </c>
    </row>
    <row r="90" customFormat="false" ht="13.8" hidden="false" customHeight="false" outlineLevel="0" collapsed="false">
      <c r="A90" s="13" t="s">
        <v>65</v>
      </c>
      <c r="B90" s="41"/>
      <c r="C90" s="41"/>
      <c r="D90" s="41"/>
      <c r="E90" s="41"/>
      <c r="F90" s="41"/>
      <c r="G90" s="41"/>
      <c r="H90" s="41"/>
      <c r="I90" s="15" t="n">
        <f aca="false">AO90+AQ90+AS90+AU90+AW90</f>
        <v>0.0618169026371795</v>
      </c>
      <c r="J90" s="43" t="n">
        <f aca="false">ROUND(AP90+AR90+AT90+AV90+AX90,0)</f>
        <v>668218</v>
      </c>
      <c r="K90" s="15" t="n">
        <f aca="false">I90-DatosMinisterio!J90</f>
        <v>0</v>
      </c>
      <c r="L90" s="43" t="n">
        <f aca="false">J90-DatosMinisterio!K90</f>
        <v>0</v>
      </c>
      <c r="M90" s="44" t="n">
        <f aca="false">P124/P$145</f>
        <v>0.0560869369596738</v>
      </c>
      <c r="N90" s="43" t="n">
        <f aca="false">ROUND((N$111*M90),0)</f>
        <v>11519300</v>
      </c>
      <c r="O90" s="43" t="n">
        <f aca="false">N90-DatosMinisterio!L90</f>
        <v>-154</v>
      </c>
      <c r="P90" s="14" t="n">
        <f aca="false">N90+J90</f>
        <v>12187518</v>
      </c>
      <c r="Q90" s="43" t="n">
        <f aca="false">P90-DatosMinisterio!M90</f>
        <v>-154</v>
      </c>
      <c r="S90" s="14" t="n">
        <f aca="false">B90+DatosMinisterio!B90</f>
        <v>14917</v>
      </c>
      <c r="T90" s="14" t="n">
        <f aca="false">C90+DatosMinisterio!C90</f>
        <v>63</v>
      </c>
      <c r="U90" s="14" t="n">
        <f aca="false">D90+DatosMinisterio!D90</f>
        <v>611.120227272727</v>
      </c>
      <c r="V90" s="14" t="n">
        <f aca="false">E90+DatosMinisterio!E90</f>
        <v>370.942272727273</v>
      </c>
      <c r="W90" s="14" t="n">
        <f aca="false">F90+DatosMinisterio!F90</f>
        <v>151</v>
      </c>
      <c r="X90" s="14" t="n">
        <f aca="false">G90+DatosMinisterio!G90</f>
        <v>427</v>
      </c>
      <c r="Y90" s="14" t="n">
        <f aca="false">H90+DatosMinisterio!H90</f>
        <v>2</v>
      </c>
      <c r="Z90" s="14" t="n">
        <f aca="false">X90+0.33*Y90</f>
        <v>427.66</v>
      </c>
      <c r="AC90" s="49" t="n">
        <f aca="false">IF(T90&gt;0,S90/T90,0)</f>
        <v>236.777777777778</v>
      </c>
      <c r="AD90" s="50" t="n">
        <f aca="false">EXP((((AC90-AC$111)/AC$112+2)/4-1.9)^3)</f>
        <v>0.111242152451103</v>
      </c>
      <c r="AE90" s="51" t="n">
        <f aca="false">S90/U90</f>
        <v>24.409272241848</v>
      </c>
      <c r="AF90" s="50" t="n">
        <f aca="false">EXP((((AE90-AE$111)/AE$112+2)/4-1.9)^3)</f>
        <v>0.360266200084387</v>
      </c>
      <c r="AG90" s="50" t="n">
        <f aca="false">V90/U90</f>
        <v>0.606987391634365</v>
      </c>
      <c r="AH90" s="50" t="n">
        <f aca="false">EXP((((AG90-AG$111)/AG$112+2)/4-1.9)^3)</f>
        <v>0.0422833500265662</v>
      </c>
      <c r="AI90" s="50" t="n">
        <f aca="false">W90/U90</f>
        <v>0.247087223202993</v>
      </c>
      <c r="AJ90" s="50" t="n">
        <f aca="false">EXP((((AI90-AI$111)/AI$112+2)/4-1.9)^3)</f>
        <v>0.15700294399376</v>
      </c>
      <c r="AK90" s="50" t="n">
        <f aca="false">Z90/U90</f>
        <v>0.699796833609218</v>
      </c>
      <c r="AL90" s="50" t="n">
        <f aca="false">EXP((((AK90-AK$111)/AK$112+2)/4-1.9)^3)</f>
        <v>0.202971135507588</v>
      </c>
      <c r="AM90" s="50" t="n">
        <f aca="false">0.01*AD90+0.15*AF90+0.24*AH90+0.25*AJ90+0.35*AL90</f>
        <v>0.175590988969641</v>
      </c>
      <c r="AO90" s="44" t="n">
        <f aca="false">0.01*AD90/$AM$111</f>
        <v>0.000391628599370156</v>
      </c>
      <c r="AP90" s="43" t="n">
        <f aca="false">AO90*$J$111</f>
        <v>4233.35947335243</v>
      </c>
      <c r="AQ90" s="44" t="n">
        <f aca="false">0.15*AF90/$AM$111</f>
        <v>0.0190247865890775</v>
      </c>
      <c r="AR90" s="43" t="n">
        <f aca="false">AQ90*$J$111</f>
        <v>205650.865807317</v>
      </c>
      <c r="AS90" s="44" t="n">
        <f aca="false">0.24*AH90/$AM$111</f>
        <v>0.00357261029910999</v>
      </c>
      <c r="AT90" s="43" t="n">
        <f aca="false">AS90*$J$111</f>
        <v>38618.5883223477</v>
      </c>
      <c r="AU90" s="44" t="n">
        <f aca="false">0.25*AJ90/$AM$111</f>
        <v>0.0138182428374654</v>
      </c>
      <c r="AV90" s="43" t="n">
        <f aca="false">AU90*$J$111</f>
        <v>149370.064686665</v>
      </c>
      <c r="AW90" s="44" t="n">
        <f aca="false">0.35*AL90/$AM$111</f>
        <v>0.0250096343121565</v>
      </c>
      <c r="AX90" s="43" t="n">
        <f aca="false">AW90*$J$111</f>
        <v>270344.843330447</v>
      </c>
    </row>
    <row r="91" customFormat="false" ht="13.8" hidden="false" customHeight="false" outlineLevel="0" collapsed="false">
      <c r="A91" s="13" t="s">
        <v>66</v>
      </c>
      <c r="B91" s="41"/>
      <c r="C91" s="41"/>
      <c r="D91" s="41"/>
      <c r="E91" s="41"/>
      <c r="F91" s="41"/>
      <c r="G91" s="41"/>
      <c r="H91" s="41"/>
      <c r="I91" s="15" t="n">
        <f aca="false">AO91+AQ91+AS91+AU91+AW91</f>
        <v>0.0331858591792027</v>
      </c>
      <c r="J91" s="43" t="n">
        <f aca="false">ROUND(AP91+AR91+AT91+AV91+AX91,0)</f>
        <v>358727</v>
      </c>
      <c r="K91" s="15" t="n">
        <f aca="false">I91-DatosMinisterio!J91</f>
        <v>0</v>
      </c>
      <c r="L91" s="43" t="n">
        <f aca="false">J91-DatosMinisterio!K91</f>
        <v>0</v>
      </c>
      <c r="M91" s="44" t="n">
        <f aca="false">P125/P$145</f>
        <v>0.0590451034628963</v>
      </c>
      <c r="N91" s="43" t="n">
        <f aca="false">ROUND((N$111*M91),0)</f>
        <v>12126857</v>
      </c>
      <c r="O91" s="43" t="n">
        <f aca="false">N91-DatosMinisterio!L91</f>
        <v>1015</v>
      </c>
      <c r="P91" s="14" t="n">
        <f aca="false">N91+J91</f>
        <v>12485584</v>
      </c>
      <c r="Q91" s="43" t="n">
        <f aca="false">P91-DatosMinisterio!M91</f>
        <v>1015</v>
      </c>
      <c r="S91" s="14" t="n">
        <f aca="false">B91+DatosMinisterio!B91</f>
        <v>18532</v>
      </c>
      <c r="T91" s="14" t="n">
        <f aca="false">C91+DatosMinisterio!C91</f>
        <v>66</v>
      </c>
      <c r="U91" s="14" t="n">
        <f aca="false">D91+DatosMinisterio!D91</f>
        <v>998.484772727273</v>
      </c>
      <c r="V91" s="14" t="n">
        <f aca="false">E91+DatosMinisterio!E91</f>
        <v>663.723181818182</v>
      </c>
      <c r="W91" s="14" t="n">
        <f aca="false">F91+DatosMinisterio!F91</f>
        <v>230</v>
      </c>
      <c r="X91" s="14" t="n">
        <f aca="false">G91+DatosMinisterio!G91</f>
        <v>437</v>
      </c>
      <c r="Y91" s="14" t="n">
        <f aca="false">H91+DatosMinisterio!H91</f>
        <v>49</v>
      </c>
      <c r="Z91" s="14" t="n">
        <f aca="false">X91+0.33*Y91</f>
        <v>453.17</v>
      </c>
      <c r="AC91" s="49" t="n">
        <f aca="false">IF(T91&gt;0,S91/T91,0)</f>
        <v>280.787878787879</v>
      </c>
      <c r="AD91" s="50" t="n">
        <f aca="false">EXP((((AC91-AC$111)/AC$112+2)/4-1.9)^3)</f>
        <v>0.213344713592538</v>
      </c>
      <c r="AE91" s="51" t="n">
        <f aca="false">S91/U91</f>
        <v>18.5601228042582</v>
      </c>
      <c r="AF91" s="50" t="n">
        <f aca="false">EXP((((AE91-AE$111)/AE$112+2)/4-1.9)^3)</f>
        <v>0.0909597109549568</v>
      </c>
      <c r="AG91" s="50" t="n">
        <f aca="false">V91/U91</f>
        <v>0.664730399448437</v>
      </c>
      <c r="AH91" s="50" t="n">
        <f aca="false">EXP((((AG91-AG$111)/AG$112+2)/4-1.9)^3)</f>
        <v>0.0828396175366529</v>
      </c>
      <c r="AI91" s="50" t="n">
        <f aca="false">W91/U91</f>
        <v>0.230349031134221</v>
      </c>
      <c r="AJ91" s="50" t="n">
        <f aca="false">EXP((((AI91-AI$111)/AI$112+2)/4-1.9)^3)</f>
        <v>0.134802427264126</v>
      </c>
      <c r="AK91" s="50" t="n">
        <f aca="false">Z91/U91</f>
        <v>0.453857697561282</v>
      </c>
      <c r="AL91" s="50" t="n">
        <f aca="false">EXP((((AK91-AK$111)/AK$112+2)/4-1.9)^3)</f>
        <v>0.0711570158477832</v>
      </c>
      <c r="AM91" s="50" t="n">
        <f aca="false">0.01*AD91+0.15*AF91+0.24*AH91+0.25*AJ91+0.35*AL91</f>
        <v>0.0942644743507211</v>
      </c>
      <c r="AO91" s="44" t="n">
        <f aca="false">0.01*AD91/$AM$111</f>
        <v>0.000751081218102091</v>
      </c>
      <c r="AP91" s="43" t="n">
        <f aca="false">AO91*$J$111</f>
        <v>8118.90856547047</v>
      </c>
      <c r="AQ91" s="44" t="n">
        <f aca="false">0.15*AF91/$AM$111</f>
        <v>0.00480336231574566</v>
      </c>
      <c r="AR91" s="43" t="n">
        <f aca="false">AQ91*$J$111</f>
        <v>51922.5597824291</v>
      </c>
      <c r="AS91" s="44" t="n">
        <f aca="false">0.24*AH91/$AM$111</f>
        <v>0.00699929571805057</v>
      </c>
      <c r="AT91" s="43" t="n">
        <f aca="false">AS91*$J$111</f>
        <v>75659.7829741196</v>
      </c>
      <c r="AU91" s="44" t="n">
        <f aca="false">0.25*AJ91/$AM$111</f>
        <v>0.0118643168569469</v>
      </c>
      <c r="AV91" s="43" t="n">
        <f aca="false">AU91*$J$111</f>
        <v>128248.851697725</v>
      </c>
      <c r="AW91" s="44" t="n">
        <f aca="false">0.35*AL91/$AM$111</f>
        <v>0.00876780307035752</v>
      </c>
      <c r="AX91" s="43" t="n">
        <f aca="false">AW91*$J$111</f>
        <v>94776.6895678227</v>
      </c>
    </row>
    <row r="92" customFormat="false" ht="13.8" hidden="false" customHeight="false" outlineLevel="0" collapsed="false">
      <c r="A92" s="13" t="s">
        <v>67</v>
      </c>
      <c r="B92" s="41"/>
      <c r="C92" s="41"/>
      <c r="D92" s="41"/>
      <c r="E92" s="41"/>
      <c r="F92" s="41"/>
      <c r="G92" s="41"/>
      <c r="H92" s="41"/>
      <c r="I92" s="15" t="n">
        <f aca="false">AO92+AQ92+AS92+AU92+AW92</f>
        <v>0.024316038475512</v>
      </c>
      <c r="J92" s="43" t="n">
        <f aca="false">ROUND(AP92+AR92+AT92+AV92+AX92,0)</f>
        <v>262847</v>
      </c>
      <c r="K92" s="15" t="n">
        <f aca="false">I92-DatosMinisterio!J92</f>
        <v>0</v>
      </c>
      <c r="L92" s="43" t="n">
        <f aca="false">J92-DatosMinisterio!K92</f>
        <v>0</v>
      </c>
      <c r="M92" s="44" t="n">
        <f aca="false">P126/P$145</f>
        <v>0.0451471689047675</v>
      </c>
      <c r="N92" s="43" t="n">
        <f aca="false">ROUND((N$111*M92),0)</f>
        <v>9272458</v>
      </c>
      <c r="O92" s="43" t="n">
        <f aca="false">N92-DatosMinisterio!L92</f>
        <v>-859</v>
      </c>
      <c r="P92" s="14" t="n">
        <f aca="false">N92+J92</f>
        <v>9535305</v>
      </c>
      <c r="Q92" s="43" t="n">
        <f aca="false">P92-DatosMinisterio!M92</f>
        <v>-859</v>
      </c>
      <c r="S92" s="14" t="n">
        <f aca="false">B92+DatosMinisterio!B92</f>
        <v>11204</v>
      </c>
      <c r="T92" s="14" t="n">
        <f aca="false">C92+DatosMinisterio!C92</f>
        <v>60</v>
      </c>
      <c r="U92" s="14" t="n">
        <f aca="false">D92+DatosMinisterio!D92</f>
        <v>934.659318181818</v>
      </c>
      <c r="V92" s="14" t="n">
        <f aca="false">E92+DatosMinisterio!E92</f>
        <v>569.430227272727</v>
      </c>
      <c r="W92" s="14" t="n">
        <f aca="false">F92+DatosMinisterio!F92</f>
        <v>184</v>
      </c>
      <c r="X92" s="14" t="n">
        <f aca="false">G92+DatosMinisterio!G92</f>
        <v>469</v>
      </c>
      <c r="Y92" s="14" t="n">
        <f aca="false">H92+DatosMinisterio!H92</f>
        <v>29</v>
      </c>
      <c r="Z92" s="14" t="n">
        <f aca="false">X92+0.33*Y92</f>
        <v>478.57</v>
      </c>
      <c r="AC92" s="49" t="n">
        <f aca="false">IF(T92&gt;0,S92/T92,0)</f>
        <v>186.733333333333</v>
      </c>
      <c r="AD92" s="50" t="n">
        <f aca="false">EXP((((AC92-AC$111)/AC$112+2)/4-1.9)^3)</f>
        <v>0.0435659020876801</v>
      </c>
      <c r="AE92" s="51" t="n">
        <f aca="false">S92/U92</f>
        <v>11.9872554438285</v>
      </c>
      <c r="AF92" s="50" t="n">
        <f aca="false">EXP((((AE92-AE$111)/AE$112+2)/4-1.9)^3)</f>
        <v>0.00668767720979041</v>
      </c>
      <c r="AG92" s="50" t="n">
        <f aca="false">V92/U92</f>
        <v>0.609238271309843</v>
      </c>
      <c r="AH92" s="50" t="n">
        <f aca="false">EXP((((AG92-AG$111)/AG$112+2)/4-1.9)^3)</f>
        <v>0.0434946611714102</v>
      </c>
      <c r="AI92" s="50" t="n">
        <f aca="false">W92/U92</f>
        <v>0.196863174015034</v>
      </c>
      <c r="AJ92" s="50" t="n">
        <f aca="false">EXP((((AI92-AI$111)/AI$112+2)/4-1.9)^3)</f>
        <v>0.0969455675144389</v>
      </c>
      <c r="AK92" s="50" t="n">
        <f aca="false">Z92/U92</f>
        <v>0.512026136893341</v>
      </c>
      <c r="AL92" s="50" t="n">
        <f aca="false">EXP((((AK92-AK$111)/AK$112+2)/4-1.9)^3)</f>
        <v>0.0941594755065674</v>
      </c>
      <c r="AM92" s="50" t="n">
        <f aca="false">0.01*AD92+0.15*AF92+0.24*AH92+0.25*AJ92+0.35*AL92</f>
        <v>0.0690697375893921</v>
      </c>
      <c r="AO92" s="44" t="n">
        <f aca="false">0.01*AD92/$AM$111</f>
        <v>0.000153373993930899</v>
      </c>
      <c r="AP92" s="43" t="n">
        <f aca="false">AO92*$J$111</f>
        <v>1657.91581926727</v>
      </c>
      <c r="AQ92" s="44" t="n">
        <f aca="false">0.15*AF92/$AM$111</f>
        <v>0.000353160056822144</v>
      </c>
      <c r="AR92" s="43" t="n">
        <f aca="false">AQ92*$J$111</f>
        <v>3817.52883870624</v>
      </c>
      <c r="AS92" s="44" t="n">
        <f aca="false">0.24*AH92/$AM$111</f>
        <v>0.00367495655759654</v>
      </c>
      <c r="AT92" s="43" t="n">
        <f aca="false">AS92*$J$111</f>
        <v>39724.9133037791</v>
      </c>
      <c r="AU92" s="44" t="n">
        <f aca="false">0.25*AJ92/$AM$111</f>
        <v>0.00853243486939746</v>
      </c>
      <c r="AV92" s="43" t="n">
        <f aca="false">AU92*$J$111</f>
        <v>92232.4468724151</v>
      </c>
      <c r="AW92" s="44" t="n">
        <f aca="false">0.35*AL92/$AM$111</f>
        <v>0.011602112997765</v>
      </c>
      <c r="AX92" s="43" t="n">
        <f aca="false">AW92*$J$111</f>
        <v>125414.525519804</v>
      </c>
    </row>
    <row r="93" customFormat="false" ht="13.8" hidden="false" customHeight="false" outlineLevel="0" collapsed="false">
      <c r="A93" s="13" t="s">
        <v>68</v>
      </c>
      <c r="B93" s="41"/>
      <c r="C93" s="41"/>
      <c r="D93" s="41"/>
      <c r="E93" s="41"/>
      <c r="F93" s="41"/>
      <c r="G93" s="41"/>
      <c r="H93" s="41"/>
      <c r="I93" s="15" t="n">
        <f aca="false">AO93+AQ93+AS93+AU93+AW93</f>
        <v>0.0256079405957612</v>
      </c>
      <c r="J93" s="43" t="n">
        <f aca="false">ROUND(AP93+AR93+AT93+AV93+AX93,0)</f>
        <v>276812</v>
      </c>
      <c r="K93" s="15" t="n">
        <f aca="false">I93-DatosMinisterio!J93</f>
        <v>-1.07552855510562E-016</v>
      </c>
      <c r="L93" s="43" t="n">
        <f aca="false">J93-DatosMinisterio!K93</f>
        <v>0</v>
      </c>
      <c r="M93" s="44" t="n">
        <f aca="false">P127/P$145</f>
        <v>0.0445717744772457</v>
      </c>
      <c r="N93" s="43" t="n">
        <f aca="false">ROUND((N$111*M93),0)</f>
        <v>9154282</v>
      </c>
      <c r="O93" s="43" t="n">
        <f aca="false">N93-DatosMinisterio!L93</f>
        <v>1251</v>
      </c>
      <c r="P93" s="14" t="n">
        <f aca="false">N93+J93</f>
        <v>9431094</v>
      </c>
      <c r="Q93" s="43" t="n">
        <f aca="false">P93-DatosMinisterio!M93</f>
        <v>1251</v>
      </c>
      <c r="S93" s="14" t="n">
        <f aca="false">B93+DatosMinisterio!B93</f>
        <v>9889</v>
      </c>
      <c r="T93" s="14" t="n">
        <f aca="false">C93+DatosMinisterio!C93</f>
        <v>49</v>
      </c>
      <c r="U93" s="14" t="n">
        <f aca="false">D93+DatosMinisterio!D93</f>
        <v>550.667954545455</v>
      </c>
      <c r="V93" s="14" t="n">
        <f aca="false">E93+DatosMinisterio!E93</f>
        <v>346.824090909091</v>
      </c>
      <c r="W93" s="14" t="n">
        <f aca="false">F93+DatosMinisterio!F93</f>
        <v>66</v>
      </c>
      <c r="X93" s="14" t="n">
        <f aca="false">G93+DatosMinisterio!G93</f>
        <v>286</v>
      </c>
      <c r="Y93" s="14" t="n">
        <f aca="false">H93+DatosMinisterio!H93</f>
        <v>35</v>
      </c>
      <c r="Z93" s="14" t="n">
        <f aca="false">X93+0.33*Y93</f>
        <v>297.55</v>
      </c>
      <c r="AC93" s="49" t="n">
        <f aca="false">IF(T93&gt;0,S93/T93,0)</f>
        <v>201.816326530612</v>
      </c>
      <c r="AD93" s="50" t="n">
        <f aca="false">EXP((((AC93-AC$111)/AC$112+2)/4-1.9)^3)</f>
        <v>0.0591648177920341</v>
      </c>
      <c r="AE93" s="51" t="n">
        <f aca="false">S93/U93</f>
        <v>17.9581904455704</v>
      </c>
      <c r="AF93" s="50" t="n">
        <f aca="false">EXP((((AE93-AE$111)/AE$112+2)/4-1.9)^3)</f>
        <v>0.0753702885515656</v>
      </c>
      <c r="AG93" s="50" t="n">
        <f aca="false">V93/U93</f>
        <v>0.62982435793885</v>
      </c>
      <c r="AH93" s="50" t="n">
        <f aca="false">EXP((((AG93-AG$111)/AG$112+2)/4-1.9)^3)</f>
        <v>0.0558796000610462</v>
      </c>
      <c r="AI93" s="50" t="n">
        <f aca="false">W93/U93</f>
        <v>0.119854441238512</v>
      </c>
      <c r="AJ93" s="50" t="n">
        <f aca="false">EXP((((AI93-AI$111)/AI$112+2)/4-1.9)^3)</f>
        <v>0.0397679290013048</v>
      </c>
      <c r="AK93" s="50" t="n">
        <f aca="false">Z93/U93</f>
        <v>0.540343772583626</v>
      </c>
      <c r="AL93" s="50" t="n">
        <f aca="false">EXP((((AK93-AK$111)/AK$112+2)/4-1.9)^3)</f>
        <v>0.107111741274683</v>
      </c>
      <c r="AM93" s="50" t="n">
        <f aca="false">0.01*AD93+0.15*AF93+0.24*AH93+0.25*AJ93+0.35*AL93</f>
        <v>0.0727393871717717</v>
      </c>
      <c r="AO93" s="44" t="n">
        <f aca="false">0.01*AD93/$AM$111</f>
        <v>0.000208290061036617</v>
      </c>
      <c r="AP93" s="43" t="n">
        <f aca="false">AO93*$J$111</f>
        <v>2251.53807590312</v>
      </c>
      <c r="AQ93" s="44" t="n">
        <f aca="false">0.15*AF93/$AM$111</f>
        <v>0.00398012262742066</v>
      </c>
      <c r="AR93" s="43" t="n">
        <f aca="false">AQ93*$J$111</f>
        <v>43023.6449968</v>
      </c>
      <c r="AS93" s="44" t="n">
        <f aca="false">0.24*AH93/$AM$111</f>
        <v>0.00472138642190865</v>
      </c>
      <c r="AT93" s="43" t="n">
        <f aca="false">AS93*$J$111</f>
        <v>51036.4308650836</v>
      </c>
      <c r="AU93" s="44" t="n">
        <f aca="false">0.25*AJ93/$AM$111</f>
        <v>0.00350008022846344</v>
      </c>
      <c r="AV93" s="43" t="n">
        <f aca="false">AU93*$J$111</f>
        <v>37834.5652398448</v>
      </c>
      <c r="AW93" s="44" t="n">
        <f aca="false">0.35*AL93/$AM$111</f>
        <v>0.0131980612569318</v>
      </c>
      <c r="AX93" s="43" t="n">
        <f aca="false">AW93*$J$111</f>
        <v>142666.132508645</v>
      </c>
    </row>
    <row r="94" customFormat="false" ht="13.8" hidden="false" customHeight="false" outlineLevel="0" collapsed="false">
      <c r="A94" s="13" t="s">
        <v>69</v>
      </c>
      <c r="B94" s="41"/>
      <c r="C94" s="41"/>
      <c r="D94" s="41"/>
      <c r="E94" s="41"/>
      <c r="F94" s="41"/>
      <c r="G94" s="41"/>
      <c r="H94" s="41"/>
      <c r="I94" s="15" t="n">
        <f aca="false">AO94+AQ94+AS94+AU94+AW94</f>
        <v>0.0155454600215982</v>
      </c>
      <c r="J94" s="43" t="n">
        <f aca="false">ROUND(AP94+AR94+AT94+AV94+AX94,0)</f>
        <v>168041</v>
      </c>
      <c r="K94" s="15" t="n">
        <f aca="false">I94-DatosMinisterio!J94</f>
        <v>0</v>
      </c>
      <c r="L94" s="43" t="n">
        <f aca="false">J94-DatosMinisterio!K94</f>
        <v>0</v>
      </c>
      <c r="M94" s="44" t="n">
        <f aca="false">P128/P$145</f>
        <v>0.0193076129946879</v>
      </c>
      <c r="N94" s="43" t="n">
        <f aca="false">ROUND((N$111*M94),0)</f>
        <v>3965454</v>
      </c>
      <c r="O94" s="43" t="n">
        <f aca="false">N94-DatosMinisterio!L94</f>
        <v>325</v>
      </c>
      <c r="P94" s="14" t="n">
        <f aca="false">N94+J94</f>
        <v>4133495</v>
      </c>
      <c r="Q94" s="43" t="n">
        <f aca="false">P94-DatosMinisterio!M94</f>
        <v>325</v>
      </c>
      <c r="S94" s="14" t="n">
        <f aca="false">B94+DatosMinisterio!B94</f>
        <v>14362</v>
      </c>
      <c r="T94" s="14" t="n">
        <f aca="false">C94+DatosMinisterio!C94</f>
        <v>60</v>
      </c>
      <c r="U94" s="14" t="n">
        <f aca="false">D94+DatosMinisterio!D94</f>
        <v>873.374090909091</v>
      </c>
      <c r="V94" s="14" t="n">
        <f aca="false">E94+DatosMinisterio!E94</f>
        <v>488.888863636364</v>
      </c>
      <c r="W94" s="14" t="n">
        <f aca="false">F94+DatosMinisterio!F94</f>
        <v>116</v>
      </c>
      <c r="X94" s="14" t="n">
        <f aca="false">G94+DatosMinisterio!G94</f>
        <v>337</v>
      </c>
      <c r="Y94" s="14" t="n">
        <f aca="false">H94+DatosMinisterio!H94</f>
        <v>45</v>
      </c>
      <c r="Z94" s="14" t="n">
        <f aca="false">X94+0.33*Y94</f>
        <v>351.85</v>
      </c>
      <c r="AC94" s="49" t="n">
        <f aca="false">IF(T94&gt;0,S94/T94,0)</f>
        <v>239.366666666667</v>
      </c>
      <c r="AD94" s="50" t="n">
        <f aca="false">EXP((((AC94-AC$111)/AC$112+2)/4-1.9)^3)</f>
        <v>0.116083083881907</v>
      </c>
      <c r="AE94" s="51" t="n">
        <f aca="false">S94/U94</f>
        <v>16.4442707305991</v>
      </c>
      <c r="AF94" s="50" t="n">
        <f aca="false">EXP((((AE94-AE$111)/AE$112+2)/4-1.9)^3)</f>
        <v>0.0450009355821127</v>
      </c>
      <c r="AG94" s="50" t="n">
        <f aca="false">V94/U94</f>
        <v>0.559770284835771</v>
      </c>
      <c r="AH94" s="50" t="n">
        <f aca="false">EXP((((AG94-AG$111)/AG$112+2)/4-1.9)^3)</f>
        <v>0.022468963973524</v>
      </c>
      <c r="AI94" s="50" t="n">
        <f aca="false">W94/U94</f>
        <v>0.13281822898966</v>
      </c>
      <c r="AJ94" s="50" t="n">
        <f aca="false">EXP((((AI94-AI$111)/AI$112+2)/4-1.9)^3)</f>
        <v>0.0468359791941348</v>
      </c>
      <c r="AK94" s="50" t="n">
        <f aca="false">Z94/U94</f>
        <v>0.402862878189758</v>
      </c>
      <c r="AL94" s="50" t="n">
        <f aca="false">EXP((((AK94-AK$111)/AK$112+2)/4-1.9)^3)</f>
        <v>0.0546982320968644</v>
      </c>
      <c r="AM94" s="50" t="n">
        <f aca="false">0.01*AD94+0.15*AF94+0.24*AH94+0.25*AJ94+0.35*AL94</f>
        <v>0.044156898562218</v>
      </c>
      <c r="AO94" s="44" t="n">
        <f aca="false">0.01*AD94/$AM$111</f>
        <v>0.000408671124655043</v>
      </c>
      <c r="AP94" s="43" t="n">
        <f aca="false">AO94*$J$111</f>
        <v>4417.58283186264</v>
      </c>
      <c r="AQ94" s="44" t="n">
        <f aca="false">0.15*AF94/$AM$111</f>
        <v>0.0023763905566439</v>
      </c>
      <c r="AR94" s="43" t="n">
        <f aca="false">AQ94*$J$111</f>
        <v>25687.8979000335</v>
      </c>
      <c r="AS94" s="44" t="n">
        <f aca="false">0.24*AH94/$AM$111</f>
        <v>0.00189845062067477</v>
      </c>
      <c r="AT94" s="43" t="n">
        <f aca="false">AS94*$J$111</f>
        <v>20521.5449858633</v>
      </c>
      <c r="AU94" s="44" t="n">
        <f aca="false">0.25*AJ94/$AM$111</f>
        <v>0.00412215795176907</v>
      </c>
      <c r="AV94" s="43" t="n">
        <f aca="false">AU94*$J$111</f>
        <v>44558.9940158656</v>
      </c>
      <c r="AW94" s="44" t="n">
        <f aca="false">0.35*AL94/$AM$111</f>
        <v>0.00673978976785543</v>
      </c>
      <c r="AX94" s="43" t="n">
        <f aca="false">AW94*$J$111</f>
        <v>72854.6201887236</v>
      </c>
    </row>
    <row r="95" customFormat="false" ht="13.8" hidden="false" customHeight="false" outlineLevel="0" collapsed="false">
      <c r="A95" s="13" t="s">
        <v>70</v>
      </c>
      <c r="B95" s="41"/>
      <c r="C95" s="41"/>
      <c r="D95" s="41"/>
      <c r="E95" s="41"/>
      <c r="F95" s="41"/>
      <c r="G95" s="41"/>
      <c r="H95" s="41"/>
      <c r="I95" s="15" t="n">
        <f aca="false">AO95+AQ95+AS95+AU95+AW95</f>
        <v>0.0147746348821813</v>
      </c>
      <c r="J95" s="43" t="n">
        <f aca="false">ROUND(AP95+AR95+AT95+AV95+AX95,0)</f>
        <v>159708</v>
      </c>
      <c r="K95" s="15" t="n">
        <f aca="false">I95-DatosMinisterio!J95</f>
        <v>0</v>
      </c>
      <c r="L95" s="43" t="n">
        <f aca="false">J95-DatosMinisterio!K95</f>
        <v>0</v>
      </c>
      <c r="M95" s="44" t="n">
        <f aca="false">P129/P$145</f>
        <v>0.0184836661504512</v>
      </c>
      <c r="N95" s="43" t="n">
        <f aca="false">ROUND((N$111*M95),0)</f>
        <v>3796230</v>
      </c>
      <c r="O95" s="43" t="n">
        <f aca="false">N95-DatosMinisterio!L95</f>
        <v>-179</v>
      </c>
      <c r="P95" s="14" t="n">
        <f aca="false">N95+J95</f>
        <v>3955938</v>
      </c>
      <c r="Q95" s="43" t="n">
        <f aca="false">P95-DatosMinisterio!M95</f>
        <v>-179</v>
      </c>
      <c r="S95" s="14" t="n">
        <f aca="false">B95+DatosMinisterio!B95</f>
        <v>6206</v>
      </c>
      <c r="T95" s="14" t="n">
        <f aca="false">C95+DatosMinisterio!C95</f>
        <v>58</v>
      </c>
      <c r="U95" s="14" t="n">
        <f aca="false">D95+DatosMinisterio!D95</f>
        <v>390.69</v>
      </c>
      <c r="V95" s="14" t="n">
        <f aca="false">E95+DatosMinisterio!E95</f>
        <v>235.713636363636</v>
      </c>
      <c r="W95" s="14" t="n">
        <f aca="false">F95+DatosMinisterio!F95</f>
        <v>47</v>
      </c>
      <c r="X95" s="14" t="n">
        <f aca="false">G95+DatosMinisterio!G95</f>
        <v>146</v>
      </c>
      <c r="Y95" s="14" t="n">
        <f aca="false">H95+DatosMinisterio!H95</f>
        <v>5</v>
      </c>
      <c r="Z95" s="14" t="n">
        <f aca="false">X95+0.33*Y95</f>
        <v>147.65</v>
      </c>
      <c r="AC95" s="49" t="n">
        <f aca="false">IF(T95&gt;0,S95/T95,0)</f>
        <v>107</v>
      </c>
      <c r="AD95" s="50" t="n">
        <f aca="false">EXP((((AC95-AC$111)/AC$112+2)/4-1.9)^3)</f>
        <v>0.00595962855760596</v>
      </c>
      <c r="AE95" s="51" t="n">
        <f aca="false">S95/U95</f>
        <v>15.8847167831273</v>
      </c>
      <c r="AF95" s="50" t="n">
        <f aca="false">EXP((((AE95-AE$111)/AE$112+2)/4-1.9)^3)</f>
        <v>0.0365971168424196</v>
      </c>
      <c r="AG95" s="50" t="n">
        <f aca="false">V95/U95</f>
        <v>0.603326515558719</v>
      </c>
      <c r="AH95" s="50" t="n">
        <f aca="false">EXP((((AG95-AG$111)/AG$112+2)/4-1.9)^3)</f>
        <v>0.0403702853050372</v>
      </c>
      <c r="AI95" s="50" t="n">
        <f aca="false">W95/U95</f>
        <v>0.120299982082981</v>
      </c>
      <c r="AJ95" s="50" t="n">
        <f aca="false">EXP((((AI95-AI$111)/AI$112+2)/4-1.9)^3)</f>
        <v>0.0399959244426806</v>
      </c>
      <c r="AK95" s="50" t="n">
        <f aca="false">Z95/U95</f>
        <v>0.377921113926643</v>
      </c>
      <c r="AL95" s="50" t="n">
        <f aca="false">EXP((((AK95-AK$111)/AK$112+2)/4-1.9)^3)</f>
        <v>0.0478010154210776</v>
      </c>
      <c r="AM95" s="50" t="n">
        <f aca="false">0.01*AD95+0.15*AF95+0.24*AH95+0.25*AJ95+0.35*AL95</f>
        <v>0.0419673687931953</v>
      </c>
      <c r="AO95" s="44" t="n">
        <f aca="false">0.01*AD95/$AM$111</f>
        <v>2.09809045703922E-005</v>
      </c>
      <c r="AP95" s="43" t="n">
        <f aca="false">AO95*$J$111</f>
        <v>226.79577350944</v>
      </c>
      <c r="AQ95" s="44" t="n">
        <f aca="false">0.15*AF95/$AM$111</f>
        <v>0.00193260521675217</v>
      </c>
      <c r="AR95" s="43" t="n">
        <f aca="false">AQ95*$J$111</f>
        <v>20890.7434639504</v>
      </c>
      <c r="AS95" s="44" t="n">
        <f aca="false">0.24*AH95/$AM$111</f>
        <v>0.00341097138632979</v>
      </c>
      <c r="AT95" s="43" t="n">
        <f aca="false">AS95*$J$111</f>
        <v>36871.3318048693</v>
      </c>
      <c r="AU95" s="44" t="n">
        <f aca="false">0.25*AJ95/$AM$111</f>
        <v>0.00352014670807603</v>
      </c>
      <c r="AV95" s="43" t="n">
        <f aca="false">AU95*$J$111</f>
        <v>38051.4764197264</v>
      </c>
      <c r="AW95" s="44" t="n">
        <f aca="false">0.35*AL95/$AM$111</f>
        <v>0.00588993066645288</v>
      </c>
      <c r="AX95" s="43" t="n">
        <f aca="false">AW95*$J$111</f>
        <v>63667.9594501477</v>
      </c>
    </row>
    <row r="96" customFormat="false" ht="13.8" hidden="false" customHeight="false" outlineLevel="0" collapsed="false">
      <c r="A96" s="13" t="s">
        <v>71</v>
      </c>
      <c r="B96" s="41"/>
      <c r="C96" s="41"/>
      <c r="D96" s="41"/>
      <c r="E96" s="41"/>
      <c r="F96" s="41"/>
      <c r="G96" s="41"/>
      <c r="H96" s="41"/>
      <c r="I96" s="15" t="n">
        <f aca="false">AO96+AQ96+AS96+AU96+AW96</f>
        <v>0.0142734092375885</v>
      </c>
      <c r="J96" s="43" t="n">
        <f aca="false">ROUND(AP96+AR96+AT96+AV96+AX96,0)</f>
        <v>154290</v>
      </c>
      <c r="K96" s="15" t="n">
        <f aca="false">I96-DatosMinisterio!J96</f>
        <v>0</v>
      </c>
      <c r="L96" s="43" t="n">
        <f aca="false">J96-DatosMinisterio!K96</f>
        <v>0</v>
      </c>
      <c r="M96" s="44" t="n">
        <f aca="false">P130/P$145</f>
        <v>0.0206079855798883</v>
      </c>
      <c r="N96" s="43" t="n">
        <f aca="false">ROUND((N$111*M96),0)</f>
        <v>4232529</v>
      </c>
      <c r="O96" s="43" t="n">
        <f aca="false">N96-DatosMinisterio!L96</f>
        <v>445</v>
      </c>
      <c r="P96" s="14" t="n">
        <f aca="false">N96+J96</f>
        <v>4386819</v>
      </c>
      <c r="Q96" s="43" t="n">
        <f aca="false">P96-DatosMinisterio!M96</f>
        <v>445</v>
      </c>
      <c r="S96" s="14" t="n">
        <f aca="false">B96+DatosMinisterio!B96</f>
        <v>6880</v>
      </c>
      <c r="T96" s="14" t="n">
        <f aca="false">C96+DatosMinisterio!C96</f>
        <v>41</v>
      </c>
      <c r="U96" s="14" t="n">
        <f aca="false">D96+DatosMinisterio!D96</f>
        <v>337.745909090909</v>
      </c>
      <c r="V96" s="14" t="n">
        <f aca="false">E96+DatosMinisterio!E96</f>
        <v>165.698409090909</v>
      </c>
      <c r="W96" s="14" t="n">
        <f aca="false">F96+DatosMinisterio!F96</f>
        <v>22</v>
      </c>
      <c r="X96" s="14" t="n">
        <f aca="false">G96+DatosMinisterio!G96</f>
        <v>101</v>
      </c>
      <c r="Y96" s="14" t="n">
        <f aca="false">H96+DatosMinisterio!H96</f>
        <v>6</v>
      </c>
      <c r="Z96" s="14" t="n">
        <f aca="false">X96+0.33*Y96</f>
        <v>102.98</v>
      </c>
      <c r="AC96" s="49" t="n">
        <f aca="false">IF(T96&gt;0,S96/T96,0)</f>
        <v>167.804878048781</v>
      </c>
      <c r="AD96" s="50" t="n">
        <f aca="false">EXP((((AC96-AC$111)/AC$112+2)/4-1.9)^3)</f>
        <v>0.028787277768908</v>
      </c>
      <c r="AE96" s="51" t="n">
        <f aca="false">S96/U96</f>
        <v>20.3703429555031</v>
      </c>
      <c r="AF96" s="50" t="n">
        <f aca="false">EXP((((AE96-AE$111)/AE$112+2)/4-1.9)^3)</f>
        <v>0.151482855558952</v>
      </c>
      <c r="AG96" s="50" t="n">
        <f aca="false">V96/U96</f>
        <v>0.49060078784347</v>
      </c>
      <c r="AH96" s="50" t="n">
        <f aca="false">EXP((((AG96-AG$111)/AG$112+2)/4-1.9)^3)</f>
        <v>0.0077047107077401</v>
      </c>
      <c r="AI96" s="50" t="n">
        <f aca="false">W96/U96</f>
        <v>0.0651377245670158</v>
      </c>
      <c r="AJ96" s="50" t="n">
        <f aca="false">EXP((((AI96-AI$111)/AI$112+2)/4-1.9)^3)</f>
        <v>0.018696260374781</v>
      </c>
      <c r="AK96" s="50" t="n">
        <f aca="false">Z96/U96</f>
        <v>0.304903767086877</v>
      </c>
      <c r="AL96" s="50" t="n">
        <f aca="false">EXP((((AK96-AK$111)/AK$112+2)/4-1.9)^3)</f>
        <v>0.0314575427145094</v>
      </c>
      <c r="AM96" s="50" t="n">
        <f aca="false">0.01*AD96+0.15*AF96+0.24*AH96+0.25*AJ96+0.35*AL96</f>
        <v>0.040543636725163</v>
      </c>
      <c r="AO96" s="44" t="n">
        <f aca="false">0.01*AD96/$AM$111</f>
        <v>0.000101345767084762</v>
      </c>
      <c r="AP96" s="43" t="n">
        <f aca="false">AO96*$J$111</f>
        <v>1095.51004156093</v>
      </c>
      <c r="AQ96" s="44" t="n">
        <f aca="false">0.15*AF96/$AM$111</f>
        <v>0.00799944318461754</v>
      </c>
      <c r="AR96" s="43" t="n">
        <f aca="false">AQ96*$J$111</f>
        <v>86471.005032851</v>
      </c>
      <c r="AS96" s="44" t="n">
        <f aca="false">0.24*AH96/$AM$111</f>
        <v>0.000650987417242035</v>
      </c>
      <c r="AT96" s="43" t="n">
        <f aca="false">AS96*$J$111</f>
        <v>7036.93181306719</v>
      </c>
      <c r="AU96" s="44" t="n">
        <f aca="false">0.25*AJ96/$AM$111</f>
        <v>0.00164550714425759</v>
      </c>
      <c r="AV96" s="43" t="n">
        <f aca="false">AU96*$J$111</f>
        <v>17787.3201007669</v>
      </c>
      <c r="AW96" s="44" t="n">
        <f aca="false">0.35*AL96/$AM$111</f>
        <v>0.00387612572438662</v>
      </c>
      <c r="AX96" s="43" t="n">
        <f aca="false">AW96*$J$111</f>
        <v>41899.4771618499</v>
      </c>
    </row>
    <row r="97" customFormat="false" ht="13.8" hidden="false" customHeight="false" outlineLevel="0" collapsed="false">
      <c r="A97" s="13" t="s">
        <v>72</v>
      </c>
      <c r="B97" s="41"/>
      <c r="C97" s="41"/>
      <c r="D97" s="41"/>
      <c r="E97" s="41"/>
      <c r="F97" s="41"/>
      <c r="G97" s="41"/>
      <c r="H97" s="41"/>
      <c r="I97" s="15" t="n">
        <f aca="false">AO97+AQ97+AS97+AU97+AW97</f>
        <v>0.0527624368280379</v>
      </c>
      <c r="J97" s="43" t="n">
        <f aca="false">ROUND(AP97+AR97+AT97+AV97+AX97,0)</f>
        <v>570342</v>
      </c>
      <c r="K97" s="15" t="n">
        <f aca="false">I97-DatosMinisterio!J97</f>
        <v>0</v>
      </c>
      <c r="L97" s="43" t="n">
        <f aca="false">J97-DatosMinisterio!K97</f>
        <v>0</v>
      </c>
      <c r="M97" s="44" t="n">
        <f aca="false">P131/P$145</f>
        <v>0.0263251088752778</v>
      </c>
      <c r="N97" s="43" t="n">
        <f aca="false">ROUND((N$111*M97),0)</f>
        <v>5406728</v>
      </c>
      <c r="O97" s="43" t="n">
        <f aca="false">N97-DatosMinisterio!L97</f>
        <v>-1124</v>
      </c>
      <c r="P97" s="14" t="n">
        <f aca="false">N97+J97</f>
        <v>5977070</v>
      </c>
      <c r="Q97" s="43" t="n">
        <f aca="false">P97-DatosMinisterio!M97</f>
        <v>-1124</v>
      </c>
      <c r="S97" s="14" t="n">
        <f aca="false">B97+DatosMinisterio!B97</f>
        <v>11155</v>
      </c>
      <c r="T97" s="14" t="n">
        <f aca="false">C97+DatosMinisterio!C97</f>
        <v>44</v>
      </c>
      <c r="U97" s="14" t="n">
        <f aca="false">D97+DatosMinisterio!D97</f>
        <v>494.530227272727</v>
      </c>
      <c r="V97" s="14" t="n">
        <f aca="false">E97+DatosMinisterio!E97</f>
        <v>413.317045454545</v>
      </c>
      <c r="W97" s="14" t="n">
        <f aca="false">F97+DatosMinisterio!F97</f>
        <v>77</v>
      </c>
      <c r="X97" s="14" t="n">
        <f aca="false">G97+DatosMinisterio!G97</f>
        <v>156</v>
      </c>
      <c r="Y97" s="14" t="n">
        <f aca="false">H97+DatosMinisterio!H97</f>
        <v>20</v>
      </c>
      <c r="Z97" s="14" t="n">
        <f aca="false">X97+0.33*Y97</f>
        <v>162.6</v>
      </c>
      <c r="AC97" s="49" t="n">
        <f aca="false">IF(T97&gt;0,S97/T97,0)</f>
        <v>253.522727272727</v>
      </c>
      <c r="AD97" s="50" t="n">
        <f aca="false">EXP((((AC97-AC$111)/AC$112+2)/4-1.9)^3)</f>
        <v>0.14511363630981</v>
      </c>
      <c r="AE97" s="51" t="n">
        <f aca="false">S97/U97</f>
        <v>22.5567607090843</v>
      </c>
      <c r="AF97" s="50" t="n">
        <f aca="false">EXP((((AE97-AE$111)/AE$112+2)/4-1.9)^3)</f>
        <v>0.252926723422119</v>
      </c>
      <c r="AG97" s="50" t="n">
        <f aca="false">V97/U97</f>
        <v>0.835777112622493</v>
      </c>
      <c r="AH97" s="50" t="n">
        <f aca="false">EXP((((AG97-AG$111)/AG$112+2)/4-1.9)^3)</f>
        <v>0.343286716140632</v>
      </c>
      <c r="AI97" s="50" t="n">
        <f aca="false">W97/U97</f>
        <v>0.155703323585791</v>
      </c>
      <c r="AJ97" s="50" t="n">
        <f aca="false">EXP((((AI97-AI$111)/AI$112+2)/4-1.9)^3)</f>
        <v>0.0616679051715365</v>
      </c>
      <c r="AK97" s="50" t="n">
        <f aca="false">Z97/U97</f>
        <v>0.328796888507137</v>
      </c>
      <c r="AL97" s="50" t="n">
        <f aca="false">EXP((((AK97-AK$111)/AK$112+2)/4-1.9)^3)</f>
        <v>0.0362166700375549</v>
      </c>
      <c r="AM97" s="50" t="n">
        <f aca="false">0.01*AD97+0.15*AF97+0.24*AH97+0.25*AJ97+0.35*AL97</f>
        <v>0.149871767556196</v>
      </c>
      <c r="AO97" s="44" t="n">
        <f aca="false">0.01*AD97/$AM$111</f>
        <v>0.000510873341492573</v>
      </c>
      <c r="AP97" s="43" t="n">
        <f aca="false">AO97*$J$111</f>
        <v>5522.35077665167</v>
      </c>
      <c r="AQ97" s="44" t="n">
        <f aca="false">0.15*AF97/$AM$111</f>
        <v>0.0133564484668652</v>
      </c>
      <c r="AR97" s="43" t="n">
        <f aca="false">AQ97*$J$111</f>
        <v>144378.239327983</v>
      </c>
      <c r="AS97" s="44" t="n">
        <f aca="false">0.24*AH97/$AM$111</f>
        <v>0.0290050257810962</v>
      </c>
      <c r="AT97" s="43" t="n">
        <f aca="false">AS97*$J$111</f>
        <v>313533.538824059</v>
      </c>
      <c r="AU97" s="44" t="n">
        <f aca="false">0.25*AJ97/$AM$111</f>
        <v>0.00542755484235982</v>
      </c>
      <c r="AV97" s="43" t="n">
        <f aca="false">AU97*$J$111</f>
        <v>58669.8487955083</v>
      </c>
      <c r="AW97" s="44" t="n">
        <f aca="false">0.35*AL97/$AM$111</f>
        <v>0.00446253439622414</v>
      </c>
      <c r="AX97" s="43" t="n">
        <f aca="false">AW97*$J$111</f>
        <v>48238.3367603876</v>
      </c>
    </row>
    <row r="98" customFormat="false" ht="13.8" hidden="false" customHeight="false" outlineLevel="0" collapsed="false">
      <c r="A98" s="13" t="s">
        <v>73</v>
      </c>
      <c r="B98" s="41"/>
      <c r="C98" s="41"/>
      <c r="D98" s="41"/>
      <c r="E98" s="41"/>
      <c r="F98" s="41"/>
      <c r="G98" s="41"/>
      <c r="H98" s="41"/>
      <c r="I98" s="15" t="n">
        <f aca="false">AO98+AQ98+AS98+AU98+AW98</f>
        <v>0.140679798877666</v>
      </c>
      <c r="J98" s="43" t="n">
        <f aca="false">ROUND(AP98+AR98+AT98+AV98+AX98,0)</f>
        <v>1520696</v>
      </c>
      <c r="K98" s="15" t="n">
        <f aca="false">I98-DatosMinisterio!J98</f>
        <v>7.7715611723761E-016</v>
      </c>
      <c r="L98" s="43" t="n">
        <f aca="false">J98-DatosMinisterio!K98</f>
        <v>0</v>
      </c>
      <c r="M98" s="44" t="n">
        <f aca="false">P132/P$145</f>
        <v>0.0416747714193279</v>
      </c>
      <c r="N98" s="43" t="n">
        <f aca="false">ROUND((N$111*M98),0)</f>
        <v>8559287</v>
      </c>
      <c r="O98" s="43" t="n">
        <f aca="false">N98-DatosMinisterio!L98</f>
        <v>-630</v>
      </c>
      <c r="P98" s="14" t="n">
        <f aca="false">N98+J98</f>
        <v>10079983</v>
      </c>
      <c r="Q98" s="43" t="n">
        <f aca="false">P98-DatosMinisterio!M98</f>
        <v>-630</v>
      </c>
      <c r="S98" s="14" t="n">
        <f aca="false">B98+DatosMinisterio!B98</f>
        <v>8998</v>
      </c>
      <c r="T98" s="14" t="n">
        <f aca="false">C98+DatosMinisterio!C98</f>
        <v>50</v>
      </c>
      <c r="U98" s="14" t="n">
        <f aca="false">D98+DatosMinisterio!D98</f>
        <v>370.591136363636</v>
      </c>
      <c r="V98" s="14" t="n">
        <f aca="false">E98+DatosMinisterio!E98</f>
        <v>271.260227272727</v>
      </c>
      <c r="W98" s="14" t="n">
        <f aca="false">F98+DatosMinisterio!F98</f>
        <v>145</v>
      </c>
      <c r="X98" s="14" t="n">
        <f aca="false">G98+DatosMinisterio!G98</f>
        <v>390</v>
      </c>
      <c r="Y98" s="14" t="n">
        <f aca="false">H98+DatosMinisterio!H98</f>
        <v>50</v>
      </c>
      <c r="Z98" s="14" t="n">
        <f aca="false">X98+0.33*Y98</f>
        <v>406.5</v>
      </c>
      <c r="AC98" s="49" t="n">
        <f aca="false">IF(T98&gt;0,S98/T98,0)</f>
        <v>179.96</v>
      </c>
      <c r="AD98" s="50" t="n">
        <f aca="false">EXP((((AC98-AC$111)/AC$112+2)/4-1.9)^3)</f>
        <v>0.0377105551520355</v>
      </c>
      <c r="AE98" s="51" t="n">
        <f aca="false">S98/U98</f>
        <v>24.2801273886132</v>
      </c>
      <c r="AF98" s="50" t="n">
        <f aca="false">EXP((((AE98-AE$111)/AE$112+2)/4-1.9)^3)</f>
        <v>0.35227835070128</v>
      </c>
      <c r="AG98" s="50" t="n">
        <f aca="false">V98/U98</f>
        <v>0.731966311807732</v>
      </c>
      <c r="AH98" s="50" t="n">
        <f aca="false">EXP((((AG98-AG$111)/AG$112+2)/4-1.9)^3)</f>
        <v>0.159341457907997</v>
      </c>
      <c r="AI98" s="50" t="n">
        <f aca="false">W98/U98</f>
        <v>0.39126677832284</v>
      </c>
      <c r="AJ98" s="50" t="n">
        <f aca="false">EXP((((AI98-AI$111)/AI$112+2)/4-1.9)^3)</f>
        <v>0.429749251514143</v>
      </c>
      <c r="AK98" s="50" t="n">
        <f aca="false">Z98/U98</f>
        <v>1.09689617509127</v>
      </c>
      <c r="AL98" s="50" t="n">
        <f aca="false">EXP((((AK98-AK$111)/AK$112+2)/4-1.9)^3)</f>
        <v>0.573437208791309</v>
      </c>
      <c r="AM98" s="50" t="n">
        <f aca="false">0.01*AD98+0.15*AF98+0.24*AH98+0.25*AJ98+0.35*AL98</f>
        <v>0.399601144010125</v>
      </c>
      <c r="AO98" s="44" t="n">
        <f aca="false">0.01*AD98/$AM$111</f>
        <v>0.000132760213374641</v>
      </c>
      <c r="AP98" s="43" t="n">
        <f aca="false">AO98*$J$111</f>
        <v>1435.08851978049</v>
      </c>
      <c r="AQ98" s="44" t="n">
        <f aca="false">0.15*AF98/$AM$111</f>
        <v>0.018602967584731</v>
      </c>
      <c r="AR98" s="43" t="n">
        <f aca="false">AQ98*$J$111</f>
        <v>201091.159287001</v>
      </c>
      <c r="AS98" s="44" t="n">
        <f aca="false">0.24*AH98/$AM$111</f>
        <v>0.0134630991451635</v>
      </c>
      <c r="AT98" s="43" t="n">
        <f aca="false">AS98*$J$111</f>
        <v>145531.093486335</v>
      </c>
      <c r="AU98" s="44" t="n">
        <f aca="false">0.25*AJ98/$AM$111</f>
        <v>0.0378233641076019</v>
      </c>
      <c r="AV98" s="43" t="n">
        <f aca="false">AU98*$J$111</f>
        <v>408856.495711729</v>
      </c>
      <c r="AW98" s="44" t="n">
        <f aca="false">0.35*AL98/$AM$111</f>
        <v>0.0706576078267948</v>
      </c>
      <c r="AX98" s="43" t="n">
        <f aca="false">AW98*$J$111</f>
        <v>763782.45597754</v>
      </c>
    </row>
    <row r="99" customFormat="false" ht="13.8" hidden="false" customHeight="false" outlineLevel="0" collapsed="false">
      <c r="A99" s="13" t="s">
        <v>74</v>
      </c>
      <c r="B99" s="41"/>
      <c r="C99" s="41"/>
      <c r="D99" s="41"/>
      <c r="E99" s="41"/>
      <c r="F99" s="41"/>
      <c r="G99" s="41"/>
      <c r="H99" s="41"/>
      <c r="I99" s="15" t="n">
        <f aca="false">AO99+AQ99+AS99+AU99+AW99</f>
        <v>0.00583094595209576</v>
      </c>
      <c r="J99" s="43" t="n">
        <f aca="false">ROUND(AP99+AR99+AT99+AV99+AX99,0)</f>
        <v>63030</v>
      </c>
      <c r="K99" s="15" t="n">
        <f aca="false">I99-DatosMinisterio!J99</f>
        <v>0</v>
      </c>
      <c r="L99" s="43" t="n">
        <f aca="false">J99-DatosMinisterio!K99</f>
        <v>0</v>
      </c>
      <c r="M99" s="44" t="n">
        <f aca="false">P133/P$145</f>
        <v>0.00958370547817679</v>
      </c>
      <c r="N99" s="43" t="n">
        <f aca="false">ROUND((N$111*M99),0)</f>
        <v>1968330</v>
      </c>
      <c r="O99" s="43" t="n">
        <f aca="false">N99-DatosMinisterio!L99</f>
        <v>-217</v>
      </c>
      <c r="P99" s="14" t="n">
        <f aca="false">N99+J99</f>
        <v>2031360</v>
      </c>
      <c r="Q99" s="43" t="n">
        <f aca="false">P99-DatosMinisterio!M99</f>
        <v>-217</v>
      </c>
      <c r="S99" s="14" t="n">
        <f aca="false">B99+DatosMinisterio!B99</f>
        <v>2737</v>
      </c>
      <c r="T99" s="14" t="n">
        <f aca="false">C99+DatosMinisterio!C99</f>
        <v>27</v>
      </c>
      <c r="U99" s="14" t="n">
        <f aca="false">D99+DatosMinisterio!D99</f>
        <v>262.665681818182</v>
      </c>
      <c r="V99" s="14" t="n">
        <f aca="false">E99+DatosMinisterio!E99</f>
        <v>114.018409090909</v>
      </c>
      <c r="W99" s="14" t="n">
        <f aca="false">F99+DatosMinisterio!F99</f>
        <v>18</v>
      </c>
      <c r="X99" s="14" t="n">
        <f aca="false">G99+DatosMinisterio!G99</f>
        <v>73</v>
      </c>
      <c r="Y99" s="14" t="n">
        <f aca="false">H99+DatosMinisterio!H99</f>
        <v>15</v>
      </c>
      <c r="Z99" s="14" t="n">
        <f aca="false">X99+0.33*Y99</f>
        <v>77.95</v>
      </c>
      <c r="AC99" s="49" t="n">
        <f aca="false">IF(T99&gt;0,S99/T99,0)</f>
        <v>101.37037037037</v>
      </c>
      <c r="AD99" s="50" t="n">
        <f aca="false">EXP((((AC99-AC$111)/AC$112+2)/4-1.9)^3)</f>
        <v>0.00504936971019866</v>
      </c>
      <c r="AE99" s="51" t="n">
        <f aca="false">S99/U99</f>
        <v>10.4200898307475</v>
      </c>
      <c r="AF99" s="50" t="n">
        <f aca="false">EXP((((AE99-AE$111)/AE$112+2)/4-1.9)^3)</f>
        <v>0.0029426461349793</v>
      </c>
      <c r="AG99" s="50" t="n">
        <f aca="false">V99/U99</f>
        <v>0.434081865212346</v>
      </c>
      <c r="AH99" s="50" t="n">
        <f aca="false">EXP((((AG99-AG$111)/AG$112+2)/4-1.9)^3)</f>
        <v>0.00280405647113301</v>
      </c>
      <c r="AI99" s="50" t="n">
        <f aca="false">W99/U99</f>
        <v>0.0685281757228554</v>
      </c>
      <c r="AJ99" s="50" t="n">
        <f aca="false">EXP((((AI99-AI$111)/AI$112+2)/4-1.9)^3)</f>
        <v>0.0196522918698574</v>
      </c>
      <c r="AK99" s="50" t="n">
        <f aca="false">Z99/U99</f>
        <v>0.296765072088699</v>
      </c>
      <c r="AL99" s="50" t="n">
        <f aca="false">EXP((((AK99-AK$111)/AK$112+2)/4-1.9)^3)</f>
        <v>0.02995677744246</v>
      </c>
      <c r="AM99" s="50" t="n">
        <f aca="false">0.01*AD99+0.15*AF99+0.24*AH99+0.25*AJ99+0.35*AL99</f>
        <v>0.0165628092427462</v>
      </c>
      <c r="AO99" s="44" t="n">
        <f aca="false">0.01*AD99/$AM$111</f>
        <v>1.77763333748546E-005</v>
      </c>
      <c r="AP99" s="43" t="n">
        <f aca="false">AO99*$J$111</f>
        <v>192.155550986162</v>
      </c>
      <c r="AQ99" s="44" t="n">
        <f aca="false">0.15*AF99/$AM$111</f>
        <v>0.00015539402450755</v>
      </c>
      <c r="AR99" s="43" t="n">
        <f aca="false">AQ99*$J$111</f>
        <v>1679.75159834949</v>
      </c>
      <c r="AS99" s="44" t="n">
        <f aca="false">0.24*AH99/$AM$111</f>
        <v>0.000236920703344501</v>
      </c>
      <c r="AT99" s="43" t="n">
        <f aca="false">AS99*$J$111</f>
        <v>2561.02466865242</v>
      </c>
      <c r="AU99" s="44" t="n">
        <f aca="false">0.25*AJ99/$AM$111</f>
        <v>0.00172964999548817</v>
      </c>
      <c r="AV99" s="43" t="n">
        <f aca="false">AU99*$J$111</f>
        <v>18696.8730214288</v>
      </c>
      <c r="AW99" s="44" t="n">
        <f aca="false">0.35*AL99/$AM$111</f>
        <v>0.00369120489538068</v>
      </c>
      <c r="AX99" s="43" t="n">
        <f aca="false">AW99*$J$111</f>
        <v>39900.5517908441</v>
      </c>
    </row>
    <row r="100" customFormat="false" ht="13.8" hidden="false" customHeight="false" outlineLevel="0" collapsed="false">
      <c r="A100" s="13" t="s">
        <v>75</v>
      </c>
      <c r="B100" s="41"/>
      <c r="C100" s="41"/>
      <c r="D100" s="41"/>
      <c r="E100" s="41"/>
      <c r="F100" s="41"/>
      <c r="G100" s="41"/>
      <c r="H100" s="41"/>
      <c r="I100" s="15" t="n">
        <f aca="false">AO100+AQ100+AS100+AU100+AW100</f>
        <v>0.097016695601684</v>
      </c>
      <c r="J100" s="43" t="n">
        <f aca="false">ROUND(AP100+AR100+AT100+AV100+AX100,0)</f>
        <v>1048714</v>
      </c>
      <c r="K100" s="15" t="n">
        <f aca="false">I100-DatosMinisterio!J100</f>
        <v>0</v>
      </c>
      <c r="L100" s="43" t="n">
        <f aca="false">J100-DatosMinisterio!K100</f>
        <v>0</v>
      </c>
      <c r="M100" s="44" t="n">
        <f aca="false">P134/P$145</f>
        <v>0.0669183354310985</v>
      </c>
      <c r="N100" s="43" t="n">
        <f aca="false">ROUND((N$111*M100),0)</f>
        <v>13743884</v>
      </c>
      <c r="O100" s="43" t="n">
        <f aca="false">N100-DatosMinisterio!L100</f>
        <v>-788</v>
      </c>
      <c r="P100" s="14" t="n">
        <f aca="false">N100+J100</f>
        <v>14792598</v>
      </c>
      <c r="Q100" s="43" t="n">
        <f aca="false">P100-DatosMinisterio!M100</f>
        <v>-788</v>
      </c>
      <c r="S100" s="14" t="n">
        <f aca="false">B100+DatosMinisterio!B100</f>
        <v>8848</v>
      </c>
      <c r="T100" s="14" t="n">
        <f aca="false">C100+DatosMinisterio!C100</f>
        <v>32</v>
      </c>
      <c r="U100" s="14" t="n">
        <f aca="false">D100+DatosMinisterio!D100</f>
        <v>426.389772727273</v>
      </c>
      <c r="V100" s="14" t="n">
        <f aca="false">E100+DatosMinisterio!E100</f>
        <v>394.798863636364</v>
      </c>
      <c r="W100" s="14" t="n">
        <f aca="false">F100+DatosMinisterio!F100</f>
        <v>126</v>
      </c>
      <c r="X100" s="14" t="n">
        <f aca="false">G100+DatosMinisterio!G100</f>
        <v>262</v>
      </c>
      <c r="Y100" s="14" t="n">
        <f aca="false">H100+DatosMinisterio!H100</f>
        <v>48</v>
      </c>
      <c r="Z100" s="14" t="n">
        <f aca="false">X100+0.33*Y100</f>
        <v>277.84</v>
      </c>
      <c r="AC100" s="49" t="n">
        <f aca="false">IF(T100&gt;0,S100/T100,0)</f>
        <v>276.5</v>
      </c>
      <c r="AD100" s="50" t="n">
        <f aca="false">EXP((((AC100-AC$111)/AC$112+2)/4-1.9)^3)</f>
        <v>0.201553843916944</v>
      </c>
      <c r="AE100" s="51" t="n">
        <f aca="false">S100/U100</f>
        <v>20.7509667584343</v>
      </c>
      <c r="AF100" s="50" t="n">
        <f aca="false">EXP((((AE100-AE$111)/AE$112+2)/4-1.9)^3)</f>
        <v>0.166930034272071</v>
      </c>
      <c r="AG100" s="50" t="n">
        <f aca="false">V100/U100</f>
        <v>0.925910725088814</v>
      </c>
      <c r="AH100" s="50" t="n">
        <f aca="false">EXP((((AG100-AG$111)/AG$112+2)/4-1.9)^3)</f>
        <v>0.544543481770239</v>
      </c>
      <c r="AI100" s="50" t="n">
        <f aca="false">W100/U100</f>
        <v>0.295504273458716</v>
      </c>
      <c r="AJ100" s="50" t="n">
        <f aca="false">EXP((((AI100-AI$111)/AI$112+2)/4-1.9)^3)</f>
        <v>0.233535595447558</v>
      </c>
      <c r="AK100" s="50" t="n">
        <f aca="false">Z100/U100</f>
        <v>0.651610375696585</v>
      </c>
      <c r="AL100" s="50" t="n">
        <f aca="false">EXP((((AK100-AK$111)/AK$112+2)/4-1.9)^3)</f>
        <v>0.169847619086584</v>
      </c>
      <c r="AM100" s="50" t="n">
        <f aca="false">0.01*AD100+0.15*AF100+0.24*AH100+0.25*AJ100+0.35*AL100</f>
        <v>0.275576044747031</v>
      </c>
      <c r="AO100" s="44" t="n">
        <f aca="false">0.01*AD100/$AM$111</f>
        <v>0.000709571397636882</v>
      </c>
      <c r="AP100" s="43" t="n">
        <f aca="false">AO100*$J$111</f>
        <v>7670.20284789478</v>
      </c>
      <c r="AQ100" s="44" t="n">
        <f aca="false">0.15*AF100/$AM$111</f>
        <v>0.00881517132772839</v>
      </c>
      <c r="AR100" s="43" t="n">
        <f aca="false">AQ100*$J$111</f>
        <v>95288.72280901</v>
      </c>
      <c r="AS100" s="44" t="n">
        <f aca="false">0.24*AH100/$AM$111</f>
        <v>0.0460096385471649</v>
      </c>
      <c r="AT100" s="43" t="n">
        <f aca="false">AS100*$J$111</f>
        <v>497347.077109313</v>
      </c>
      <c r="AU100" s="44" t="n">
        <f aca="false">0.25*AJ100/$AM$111</f>
        <v>0.0205540831719352</v>
      </c>
      <c r="AV100" s="43" t="n">
        <f aca="false">AU100*$J$111</f>
        <v>222181.99296968</v>
      </c>
      <c r="AW100" s="44" t="n">
        <f aca="false">0.35*AL100/$AM$111</f>
        <v>0.0209282311572185</v>
      </c>
      <c r="AX100" s="43" t="n">
        <f aca="false">AW100*$J$111</f>
        <v>226226.393507542</v>
      </c>
    </row>
    <row r="101" customFormat="false" ht="13.8" hidden="false" customHeight="false" outlineLevel="0" collapsed="false">
      <c r="A101" s="13" t="s">
        <v>76</v>
      </c>
      <c r="B101" s="41"/>
      <c r="C101" s="41"/>
      <c r="D101" s="41"/>
      <c r="E101" s="41"/>
      <c r="F101" s="41"/>
      <c r="G101" s="41"/>
      <c r="H101" s="41"/>
      <c r="I101" s="15" t="n">
        <f aca="false">AO101+AQ101+AS101+AU101+AW101</f>
        <v>0.0038058207148541</v>
      </c>
      <c r="J101" s="43" t="n">
        <f aca="false">ROUND(AP101+AR101+AT101+AV101+AX101,0)</f>
        <v>41140</v>
      </c>
      <c r="K101" s="15" t="n">
        <f aca="false">I101-DatosMinisterio!J101</f>
        <v>0</v>
      </c>
      <c r="L101" s="43" t="n">
        <f aca="false">J101-DatosMinisterio!K101</f>
        <v>-1</v>
      </c>
      <c r="M101" s="44" t="n">
        <f aca="false">P135/P$145</f>
        <v>0.00810971878023468</v>
      </c>
      <c r="N101" s="43" t="n">
        <f aca="false">ROUND((N$111*M101),0)</f>
        <v>1665598</v>
      </c>
      <c r="O101" s="43" t="n">
        <f aca="false">N101-DatosMinisterio!L101</f>
        <v>-29</v>
      </c>
      <c r="P101" s="14" t="n">
        <f aca="false">N101+J101</f>
        <v>1706738</v>
      </c>
      <c r="Q101" s="43" t="n">
        <f aca="false">P101-DatosMinisterio!M101</f>
        <v>-30</v>
      </c>
      <c r="S101" s="14" t="n">
        <f aca="false">B101+DatosMinisterio!B101</f>
        <v>3958</v>
      </c>
      <c r="T101" s="14" t="n">
        <f aca="false">C101+DatosMinisterio!C101</f>
        <v>30</v>
      </c>
      <c r="U101" s="14" t="n">
        <f aca="false">D101+DatosMinisterio!D101</f>
        <v>247.090909090909</v>
      </c>
      <c r="V101" s="14" t="n">
        <f aca="false">E101+DatosMinisterio!E101</f>
        <v>78.6590909090909</v>
      </c>
      <c r="W101" s="14" t="n">
        <f aca="false">F101+DatosMinisterio!F101</f>
        <v>3</v>
      </c>
      <c r="X101" s="14" t="n">
        <f aca="false">G101+DatosMinisterio!G101</f>
        <v>25</v>
      </c>
      <c r="Y101" s="14" t="n">
        <f aca="false">H101+DatosMinisterio!H101</f>
        <v>1</v>
      </c>
      <c r="Z101" s="14" t="n">
        <f aca="false">X101+0.33*Y101</f>
        <v>25.33</v>
      </c>
      <c r="AC101" s="49" t="n">
        <f aca="false">IF(T101&gt;0,S101/T101,0)</f>
        <v>131.933333333333</v>
      </c>
      <c r="AD101" s="50" t="n">
        <f aca="false">EXP((((AC101-AC$111)/AC$112+2)/4-1.9)^3)</f>
        <v>0.0119117039953333</v>
      </c>
      <c r="AE101" s="51" t="n">
        <f aca="false">S101/U101</f>
        <v>16.018395879323</v>
      </c>
      <c r="AF101" s="50" t="n">
        <f aca="false">EXP((((AE101-AE$111)/AE$112+2)/4-1.9)^3)</f>
        <v>0.0384809747174362</v>
      </c>
      <c r="AG101" s="50" t="n">
        <f aca="false">V101/U101</f>
        <v>0.318340691685063</v>
      </c>
      <c r="AH101" s="50" t="n">
        <f aca="false">EXP((((AG101-AG$111)/AG$112+2)/4-1.9)^3)</f>
        <v>0.000233022227556825</v>
      </c>
      <c r="AI101" s="50" t="n">
        <f aca="false">W101/U101</f>
        <v>0.0121412803532009</v>
      </c>
      <c r="AJ101" s="50" t="n">
        <f aca="false">EXP((((AI101-AI$111)/AI$112+2)/4-1.9)^3)</f>
        <v>0.00810971997586934</v>
      </c>
      <c r="AK101" s="50" t="n">
        <f aca="false">Z101/U101</f>
        <v>0.102512877115526</v>
      </c>
      <c r="AL101" s="50" t="n">
        <f aca="false">EXP((((AK101-AK$111)/AK$112+2)/4-1.9)^3)</f>
        <v>0.00810234259070242</v>
      </c>
      <c r="AM101" s="50" t="n">
        <f aca="false">0.01*AD101+0.15*AF101+0.24*AH101+0.25*AJ101+0.35*AL101</f>
        <v>0.0108104384828956</v>
      </c>
      <c r="AO101" s="44" t="n">
        <f aca="false">0.01*AD101/$AM$111</f>
        <v>4.19352183413998E-005</v>
      </c>
      <c r="AP101" s="43" t="n">
        <f aca="false">AO101*$J$111</f>
        <v>453.304110369309</v>
      </c>
      <c r="AQ101" s="44" t="n">
        <f aca="false">0.15*AF101/$AM$111</f>
        <v>0.00203208719432306</v>
      </c>
      <c r="AR101" s="43" t="n">
        <f aca="false">AQ101*$J$111</f>
        <v>21966.106634196</v>
      </c>
      <c r="AS101" s="44" t="n">
        <f aca="false">0.24*AH101/$AM$111</f>
        <v>1.96885442985954E-005</v>
      </c>
      <c r="AT101" s="43" t="n">
        <f aca="false">AS101*$J$111</f>
        <v>212.825839729337</v>
      </c>
      <c r="AU101" s="44" t="n">
        <f aca="false">0.25*AJ101/$AM$111</f>
        <v>0.000713757825935165</v>
      </c>
      <c r="AV101" s="43" t="n">
        <f aca="false">AU101*$J$111</f>
        <v>7715.45658044789</v>
      </c>
      <c r="AW101" s="44" t="n">
        <f aca="false">0.35*AL101/$AM$111</f>
        <v>0.000998351931955876</v>
      </c>
      <c r="AX101" s="43" t="n">
        <f aca="false">AW101*$J$111</f>
        <v>10791.8129975243</v>
      </c>
    </row>
    <row r="102" customFormat="false" ht="13.8" hidden="false" customHeight="false" outlineLevel="0" collapsed="false">
      <c r="A102" s="13" t="s">
        <v>77</v>
      </c>
      <c r="B102" s="41"/>
      <c r="C102" s="41"/>
      <c r="D102" s="41"/>
      <c r="E102" s="41"/>
      <c r="F102" s="41"/>
      <c r="G102" s="41"/>
      <c r="H102" s="41"/>
      <c r="I102" s="15" t="n">
        <f aca="false">AO102+AQ102+AS102+AU102+AW102</f>
        <v>0.0631853271827478</v>
      </c>
      <c r="J102" s="43" t="n">
        <f aca="false">ROUND(AP102+AR102+AT102+AV102+AX102,0)</f>
        <v>683010</v>
      </c>
      <c r="K102" s="15" t="n">
        <f aca="false">I102-DatosMinisterio!J102</f>
        <v>0</v>
      </c>
      <c r="L102" s="43" t="n">
        <f aca="false">J102-DatosMinisterio!K102</f>
        <v>0</v>
      </c>
      <c r="M102" s="44" t="n">
        <f aca="false">P136/P$145</f>
        <v>0.0431632723723258</v>
      </c>
      <c r="N102" s="43" t="n">
        <f aca="false">ROUND((N$111*M102),0)</f>
        <v>8865000</v>
      </c>
      <c r="O102" s="43" t="n">
        <f aca="false">N102-DatosMinisterio!L102</f>
        <v>-18</v>
      </c>
      <c r="P102" s="14" t="n">
        <f aca="false">N102+J102</f>
        <v>9548010</v>
      </c>
      <c r="Q102" s="43" t="n">
        <f aca="false">P102-DatosMinisterio!M102</f>
        <v>-18</v>
      </c>
      <c r="S102" s="14" t="n">
        <f aca="false">B102+DatosMinisterio!B102</f>
        <v>8611</v>
      </c>
      <c r="T102" s="14" t="n">
        <f aca="false">C102+DatosMinisterio!C102</f>
        <v>76</v>
      </c>
      <c r="U102" s="14" t="n">
        <f aca="false">D102+DatosMinisterio!D102</f>
        <v>358.795454545455</v>
      </c>
      <c r="V102" s="14" t="n">
        <f aca="false">E102+DatosMinisterio!E102</f>
        <v>294.568181818182</v>
      </c>
      <c r="W102" s="14" t="n">
        <f aca="false">F102+DatosMinisterio!F102</f>
        <v>32</v>
      </c>
      <c r="X102" s="14" t="n">
        <f aca="false">G102+DatosMinisterio!G102</f>
        <v>198</v>
      </c>
      <c r="Y102" s="14" t="n">
        <f aca="false">H102+DatosMinisterio!H102</f>
        <v>47</v>
      </c>
      <c r="Z102" s="14" t="n">
        <f aca="false">X102+0.33*Y102</f>
        <v>213.51</v>
      </c>
      <c r="AC102" s="49" t="n">
        <f aca="false">IF(T102&gt;0,S102/T102,0)</f>
        <v>113.302631578947</v>
      </c>
      <c r="AD102" s="50" t="n">
        <f aca="false">EXP((((AC102-AC$111)/AC$112+2)/4-1.9)^3)</f>
        <v>0.00714502665388525</v>
      </c>
      <c r="AE102" s="51" t="n">
        <f aca="false">S102/U102</f>
        <v>23.9997466269715</v>
      </c>
      <c r="AF102" s="50" t="n">
        <f aca="false">EXP((((AE102-AE$111)/AE$112+2)/4-1.9)^3)</f>
        <v>0.335163382115195</v>
      </c>
      <c r="AG102" s="50" t="n">
        <f aca="false">V102/U102</f>
        <v>0.820991955406346</v>
      </c>
      <c r="AH102" s="50" t="n">
        <f aca="false">EXP((((AG102-AG$111)/AG$112+2)/4-1.9)^3)</f>
        <v>0.312845380242835</v>
      </c>
      <c r="AI102" s="50" t="n">
        <f aca="false">W102/U102</f>
        <v>0.089187306011275</v>
      </c>
      <c r="AJ102" s="50" t="n">
        <f aca="false">EXP((((AI102-AI$111)/AI$112+2)/4-1.9)^3)</f>
        <v>0.0263928592046308</v>
      </c>
      <c r="AK102" s="50" t="n">
        <f aca="false">Z102/U102</f>
        <v>0.595074428327104</v>
      </c>
      <c r="AL102" s="50" t="n">
        <f aca="false">EXP((((AK102-AK$111)/AK$112+2)/4-1.9)^3)</f>
        <v>0.135574105580674</v>
      </c>
      <c r="AM102" s="50" t="n">
        <f aca="false">0.01*AD102+0.15*AF102+0.24*AH102+0.25*AJ102+0.35*AL102</f>
        <v>0.179478000596492</v>
      </c>
      <c r="AO102" s="44" t="n">
        <f aca="false">0.01*AD102/$AM$111</f>
        <v>2.51541049797062E-005</v>
      </c>
      <c r="AP102" s="43" t="n">
        <f aca="false">AO102*$J$111</f>
        <v>271.906517503572</v>
      </c>
      <c r="AQ102" s="44" t="n">
        <f aca="false">0.15*AF102/$AM$111</f>
        <v>0.017699167492597</v>
      </c>
      <c r="AR102" s="43" t="n">
        <f aca="false">AQ102*$J$111</f>
        <v>191321.416504666</v>
      </c>
      <c r="AS102" s="44" t="n">
        <f aca="false">0.24*AH102/$AM$111</f>
        <v>0.0264329724769279</v>
      </c>
      <c r="AT102" s="43" t="n">
        <f aca="false">AS102*$J$111</f>
        <v>285730.599409829</v>
      </c>
      <c r="AU102" s="44" t="n">
        <f aca="false">0.25*AJ102/$AM$111</f>
        <v>0.00232290508946837</v>
      </c>
      <c r="AV102" s="43" t="n">
        <f aca="false">AU102*$J$111</f>
        <v>25109.7398964598</v>
      </c>
      <c r="AW102" s="44" t="n">
        <f aca="false">0.35*AL102/$AM$111</f>
        <v>0.0167051280187748</v>
      </c>
      <c r="AX102" s="43" t="n">
        <f aca="false">AW102*$J$111</f>
        <v>180576.219575333</v>
      </c>
    </row>
    <row r="103" customFormat="false" ht="13.8" hidden="false" customHeight="false" outlineLevel="0" collapsed="false">
      <c r="A103" s="13" t="s">
        <v>78</v>
      </c>
      <c r="B103" s="41"/>
      <c r="C103" s="41"/>
      <c r="D103" s="41"/>
      <c r="E103" s="41"/>
      <c r="F103" s="41"/>
      <c r="G103" s="41"/>
      <c r="H103" s="41"/>
      <c r="I103" s="15" t="n">
        <f aca="false">AO103+AQ103+AS103+AU103+AW103</f>
        <v>0.00425659168436581</v>
      </c>
      <c r="J103" s="43" t="n">
        <f aca="false">ROUND(AP103+AR103+AT103+AV103+AX103,0)</f>
        <v>46012</v>
      </c>
      <c r="K103" s="15" t="n">
        <f aca="false">I103-DatosMinisterio!J103</f>
        <v>0</v>
      </c>
      <c r="L103" s="43" t="n">
        <f aca="false">J103-DatosMinisterio!K103</f>
        <v>0</v>
      </c>
      <c r="M103" s="44" t="n">
        <f aca="false">P137/P$145</f>
        <v>0.0120174526931191</v>
      </c>
      <c r="N103" s="43" t="n">
        <f aca="false">ROUND((N$111*M103),0)</f>
        <v>2468180</v>
      </c>
      <c r="O103" s="43" t="n">
        <f aca="false">N103-DatosMinisterio!L103</f>
        <v>-592</v>
      </c>
      <c r="P103" s="14" t="n">
        <f aca="false">N103+J103</f>
        <v>2514192</v>
      </c>
      <c r="Q103" s="43" t="n">
        <f aca="false">P103-DatosMinisterio!M103</f>
        <v>-592</v>
      </c>
      <c r="S103" s="14" t="n">
        <f aca="false">B103+DatosMinisterio!B103</f>
        <v>4097</v>
      </c>
      <c r="T103" s="14" t="n">
        <f aca="false">C103+DatosMinisterio!C103</f>
        <v>37</v>
      </c>
      <c r="U103" s="14" t="n">
        <f aca="false">D103+DatosMinisterio!D103</f>
        <v>364.879318181818</v>
      </c>
      <c r="V103" s="14" t="n">
        <f aca="false">E103+DatosMinisterio!E103</f>
        <v>188.754772727273</v>
      </c>
      <c r="W103" s="14" t="n">
        <f aca="false">F103+DatosMinisterio!F103</f>
        <v>20</v>
      </c>
      <c r="X103" s="14" t="n">
        <f aca="false">G103+DatosMinisterio!G103</f>
        <v>52</v>
      </c>
      <c r="Y103" s="14" t="n">
        <f aca="false">H103+DatosMinisterio!H103</f>
        <v>26</v>
      </c>
      <c r="Z103" s="14" t="n">
        <f aca="false">X103+0.33*Y103</f>
        <v>60.58</v>
      </c>
      <c r="AC103" s="49" t="n">
        <f aca="false">IF(T103&gt;0,S103/T103,0)</f>
        <v>110.72972972973</v>
      </c>
      <c r="AD103" s="50" t="n">
        <f aca="false">EXP((((AC103-AC$111)/AC$112+2)/4-1.9)^3)</f>
        <v>0.00663850836801027</v>
      </c>
      <c r="AE103" s="51" t="n">
        <f aca="false">S103/U103</f>
        <v>11.2283700276991</v>
      </c>
      <c r="AF103" s="50" t="n">
        <f aca="false">EXP((((AE103-AE$111)/AE$112+2)/4-1.9)^3)</f>
        <v>0.00454075957778941</v>
      </c>
      <c r="AG103" s="50" t="n">
        <f aca="false">V103/U103</f>
        <v>0.517307403630965</v>
      </c>
      <c r="AH103" s="50" t="n">
        <f aca="false">EXP((((AG103-AG$111)/AG$112+2)/4-1.9)^3)</f>
        <v>0.0118951231261025</v>
      </c>
      <c r="AI103" s="50" t="n">
        <f aca="false">W103/U103</f>
        <v>0.0548126435328244</v>
      </c>
      <c r="AJ103" s="50" t="n">
        <f aca="false">EXP((((AI103-AI$111)/AI$112+2)/4-1.9)^3)</f>
        <v>0.0160202812953409</v>
      </c>
      <c r="AK103" s="50" t="n">
        <f aca="false">Z103/U103</f>
        <v>0.166027497260925</v>
      </c>
      <c r="AL103" s="50" t="n">
        <f aca="false">EXP((((AK103-AK$111)/AK$112+2)/4-1.9)^3)</f>
        <v>0.0128098716829755</v>
      </c>
      <c r="AM103" s="50" t="n">
        <f aca="false">0.01*AD103+0.15*AF103+0.24*AH103+0.25*AJ103+0.35*AL103</f>
        <v>0.0120908539834898</v>
      </c>
      <c r="AO103" s="44" t="n">
        <f aca="false">0.01*AD103/$AM$111</f>
        <v>2.33709046147206E-005</v>
      </c>
      <c r="AP103" s="43" t="n">
        <f aca="false">AO103*$J$111</f>
        <v>252.630784908613</v>
      </c>
      <c r="AQ103" s="44" t="n">
        <f aca="false">0.15*AF103/$AM$111</f>
        <v>0.000239786529792466</v>
      </c>
      <c r="AR103" s="43" t="n">
        <f aca="false">AQ103*$J$111</f>
        <v>2592.00318646747</v>
      </c>
      <c r="AS103" s="44" t="n">
        <f aca="false">0.24*AH103/$AM$111</f>
        <v>0.00100504428723824</v>
      </c>
      <c r="AT103" s="43" t="n">
        <f aca="false">AS103*$J$111</f>
        <v>10864.1548685705</v>
      </c>
      <c r="AU103" s="44" t="n">
        <f aca="false">0.25*AJ103/$AM$111</f>
        <v>0.00140998717369481</v>
      </c>
      <c r="AV103" s="43" t="n">
        <f aca="false">AU103*$J$111</f>
        <v>15241.4368324123</v>
      </c>
      <c r="AW103" s="44" t="n">
        <f aca="false">0.35*AL103/$AM$111</f>
        <v>0.00157840278902558</v>
      </c>
      <c r="AX103" s="43" t="n">
        <f aca="false">AW103*$J$111</f>
        <v>17061.946983529</v>
      </c>
    </row>
    <row r="104" customFormat="false" ht="13.8" hidden="false" customHeight="false" outlineLevel="0" collapsed="false">
      <c r="A104" s="13" t="s">
        <v>79</v>
      </c>
      <c r="B104" s="41"/>
      <c r="C104" s="41"/>
      <c r="D104" s="41"/>
      <c r="E104" s="41"/>
      <c r="F104" s="41"/>
      <c r="G104" s="41"/>
      <c r="H104" s="41"/>
      <c r="I104" s="15" t="n">
        <f aca="false">AO104+AQ104+AS104+AU104+AW104</f>
        <v>0.00691857749415889</v>
      </c>
      <c r="J104" s="43" t="n">
        <f aca="false">ROUND(AP104+AR104+AT104+AV104+AX104,0)</f>
        <v>74787</v>
      </c>
      <c r="K104" s="15" t="n">
        <f aca="false">I104-DatosMinisterio!J104</f>
        <v>-2.68882138776405E-017</v>
      </c>
      <c r="L104" s="43" t="n">
        <f aca="false">J104-DatosMinisterio!K104</f>
        <v>0</v>
      </c>
      <c r="M104" s="44" t="n">
        <f aca="false">P138/P$145</f>
        <v>0.0210863414334992</v>
      </c>
      <c r="N104" s="43" t="n">
        <f aca="false">ROUND((N$111*M104),0)</f>
        <v>4330775</v>
      </c>
      <c r="O104" s="43" t="n">
        <f aca="false">N104-DatosMinisterio!L104</f>
        <v>116</v>
      </c>
      <c r="P104" s="14" t="n">
        <f aca="false">N104+J104</f>
        <v>4405562</v>
      </c>
      <c r="Q104" s="43" t="n">
        <f aca="false">P104-DatosMinisterio!M104</f>
        <v>116</v>
      </c>
      <c r="S104" s="14" t="n">
        <f aca="false">B104+DatosMinisterio!B104</f>
        <v>4525</v>
      </c>
      <c r="T104" s="14" t="n">
        <f aca="false">C104+DatosMinisterio!C104</f>
        <v>25</v>
      </c>
      <c r="U104" s="14" t="n">
        <f aca="false">D104+DatosMinisterio!D104</f>
        <v>318.5775</v>
      </c>
      <c r="V104" s="14" t="n">
        <f aca="false">E104+DatosMinisterio!E104</f>
        <v>194.603409090909</v>
      </c>
      <c r="W104" s="14" t="n">
        <f aca="false">F104+DatosMinisterio!F104</f>
        <v>7</v>
      </c>
      <c r="X104" s="14" t="n">
        <f aca="false">G104+DatosMinisterio!G104</f>
        <v>39</v>
      </c>
      <c r="Y104" s="14" t="n">
        <f aca="false">H104+DatosMinisterio!H104</f>
        <v>6</v>
      </c>
      <c r="Z104" s="14" t="n">
        <f aca="false">X104+0.33*Y104</f>
        <v>40.98</v>
      </c>
      <c r="AC104" s="49" t="n">
        <f aca="false">IF(T104&gt;0,S104/T104,0)</f>
        <v>181</v>
      </c>
      <c r="AD104" s="50" t="n">
        <f aca="false">EXP((((AC104-AC$111)/AC$112+2)/4-1.9)^3)</f>
        <v>0.0385664887700275</v>
      </c>
      <c r="AE104" s="51" t="n">
        <f aca="false">S104/U104</f>
        <v>14.203765174879</v>
      </c>
      <c r="AF104" s="50" t="n">
        <f aca="false">EXP((((AE104-AE$111)/AE$112+2)/4-1.9)^3)</f>
        <v>0.018618527708437</v>
      </c>
      <c r="AG104" s="50" t="n">
        <f aca="false">V104/U104</f>
        <v>0.610851077338823</v>
      </c>
      <c r="AH104" s="50" t="n">
        <f aca="false">EXP((((AG104-AG$111)/AG$112+2)/4-1.9)^3)</f>
        <v>0.044379271815315</v>
      </c>
      <c r="AI104" s="50" t="n">
        <f aca="false">W104/U104</f>
        <v>0.0219726754086525</v>
      </c>
      <c r="AJ104" s="50" t="n">
        <f aca="false">EXP((((AI104-AI$111)/AI$112+2)/4-1.9)^3)</f>
        <v>0.00954556037409185</v>
      </c>
      <c r="AK104" s="50" t="n">
        <f aca="false">Z104/U104</f>
        <v>0.128634319749512</v>
      </c>
      <c r="AL104" s="50" t="n">
        <f aca="false">EXP((((AK104-AK$111)/AK$112+2)/4-1.9)^3)</f>
        <v>0.00981819605739064</v>
      </c>
      <c r="AM104" s="50" t="n">
        <f aca="false">0.01*AD104+0.15*AF104+0.24*AH104+0.25*AJ104+0.35*AL104</f>
        <v>0.0196522279932511</v>
      </c>
      <c r="AO104" s="44" t="n">
        <f aca="false">0.01*AD104/$AM$111</f>
        <v>0.000135773532306197</v>
      </c>
      <c r="AP104" s="43" t="n">
        <f aca="false">AO104*$J$111</f>
        <v>1467.66137647598</v>
      </c>
      <c r="AQ104" s="44" t="n">
        <f aca="false">0.15*AF104/$AM$111</f>
        <v>0.000983199412470202</v>
      </c>
      <c r="AR104" s="43" t="n">
        <f aca="false">AQ104*$J$111</f>
        <v>10628.0198986214</v>
      </c>
      <c r="AS104" s="44" t="n">
        <f aca="false">0.24*AH104/$AM$111</f>
        <v>0.0037496991949498</v>
      </c>
      <c r="AT104" s="43" t="n">
        <f aca="false">AS104*$J$111</f>
        <v>40532.8534093068</v>
      </c>
      <c r="AU104" s="44" t="n">
        <f aca="false">0.25*AJ104/$AM$111</f>
        <v>0.000840129923131445</v>
      </c>
      <c r="AV104" s="43" t="n">
        <f aca="false">AU104*$J$111</f>
        <v>9081.49194071952</v>
      </c>
      <c r="AW104" s="44" t="n">
        <f aca="false">0.35*AL104/$AM$111</f>
        <v>0.00120977543130125</v>
      </c>
      <c r="AX104" s="43" t="n">
        <f aca="false">AW104*$J$111</f>
        <v>13077.2223759061</v>
      </c>
    </row>
    <row r="105" customFormat="false" ht="13.8" hidden="false" customHeight="false" outlineLevel="0" collapsed="false">
      <c r="A105" s="13" t="s">
        <v>80</v>
      </c>
      <c r="B105" s="41"/>
      <c r="C105" s="41"/>
      <c r="D105" s="41"/>
      <c r="E105" s="41"/>
      <c r="F105" s="41"/>
      <c r="G105" s="41"/>
      <c r="H105" s="41"/>
      <c r="I105" s="15" t="n">
        <f aca="false">AO105+AQ105+AS105+AU105+AW105</f>
        <v>0.0213037882124265</v>
      </c>
      <c r="J105" s="43" t="n">
        <f aca="false">ROUND(AP105+AR105+AT105+AV105+AX105,0)</f>
        <v>230286</v>
      </c>
      <c r="K105" s="15" t="n">
        <f aca="false">I105-DatosMinisterio!J105</f>
        <v>0</v>
      </c>
      <c r="L105" s="43" t="n">
        <f aca="false">J105-DatosMinisterio!K105</f>
        <v>0</v>
      </c>
      <c r="M105" s="44" t="n">
        <f aca="false">P139/P$145</f>
        <v>0.0126634594756213</v>
      </c>
      <c r="N105" s="43" t="n">
        <f aca="false">ROUND((N$111*M105),0)</f>
        <v>2600858</v>
      </c>
      <c r="O105" s="43" t="n">
        <f aca="false">N105-DatosMinisterio!L105</f>
        <v>591</v>
      </c>
      <c r="P105" s="14" t="n">
        <f aca="false">N105+J105</f>
        <v>2831144</v>
      </c>
      <c r="Q105" s="43" t="n">
        <f aca="false">P105-DatosMinisterio!M105</f>
        <v>591</v>
      </c>
      <c r="S105" s="14" t="n">
        <f aca="false">B105+DatosMinisterio!B105</f>
        <v>6688</v>
      </c>
      <c r="T105" s="14" t="n">
        <f aca="false">C105+DatosMinisterio!C105</f>
        <v>45</v>
      </c>
      <c r="U105" s="14" t="n">
        <f aca="false">D105+DatosMinisterio!D105</f>
        <v>384.155</v>
      </c>
      <c r="V105" s="14" t="n">
        <f aca="false">E105+DatosMinisterio!E105</f>
        <v>287.383409090909</v>
      </c>
      <c r="W105" s="14" t="n">
        <f aca="false">F105+DatosMinisterio!F105</f>
        <v>15</v>
      </c>
      <c r="X105" s="14" t="n">
        <f aca="false">G105+DatosMinisterio!G105</f>
        <v>50</v>
      </c>
      <c r="Y105" s="14" t="n">
        <f aca="false">H105+DatosMinisterio!H105</f>
        <v>17</v>
      </c>
      <c r="Z105" s="14" t="n">
        <f aca="false">X105+0.33*Y105</f>
        <v>55.61</v>
      </c>
      <c r="AC105" s="49" t="n">
        <f aca="false">IF(T105&gt;0,S105/T105,0)</f>
        <v>148.622222222222</v>
      </c>
      <c r="AD105" s="50" t="n">
        <f aca="false">EXP((((AC105-AC$111)/AC$112+2)/4-1.9)^3)</f>
        <v>0.0182526199210777</v>
      </c>
      <c r="AE105" s="51" t="n">
        <f aca="false">S105/U105</f>
        <v>17.4096393382879</v>
      </c>
      <c r="AF105" s="50" t="n">
        <f aca="false">EXP((((AE105-AE$111)/AE$112+2)/4-1.9)^3)</f>
        <v>0.0629754246823478</v>
      </c>
      <c r="AG105" s="50" t="n">
        <f aca="false">V105/U105</f>
        <v>0.74809233015556</v>
      </c>
      <c r="AH105" s="50" t="n">
        <f aca="false">EXP((((AG105-AG$111)/AG$112+2)/4-1.9)^3)</f>
        <v>0.182858822420984</v>
      </c>
      <c r="AI105" s="50" t="n">
        <f aca="false">W105/U105</f>
        <v>0.039046738946519</v>
      </c>
      <c r="AJ105" s="50" t="n">
        <f aca="false">EXP((((AI105-AI$111)/AI$112+2)/4-1.9)^3)</f>
        <v>0.0125580214213377</v>
      </c>
      <c r="AK105" s="50" t="n">
        <f aca="false">Z105/U105</f>
        <v>0.144759276854395</v>
      </c>
      <c r="AL105" s="50" t="n">
        <f aca="false">EXP((((AK105-AK$111)/AK$112+2)/4-1.9)^3)</f>
        <v>0.0110256409304653</v>
      </c>
      <c r="AM105" s="50" t="n">
        <f aca="false">0.01*AD105+0.15*AF105+0.24*AH105+0.25*AJ105+0.35*AL105</f>
        <v>0.0605134369635964</v>
      </c>
      <c r="AO105" s="44" t="n">
        <f aca="false">0.01*AD105/$AM$111</f>
        <v>6.42584471535603E-005</v>
      </c>
      <c r="AP105" s="43" t="n">
        <f aca="false">AO105*$J$111</f>
        <v>694.609909587645</v>
      </c>
      <c r="AQ105" s="44" t="n">
        <f aca="false">0.15*AF105/$AM$111</f>
        <v>0.00332557984806112</v>
      </c>
      <c r="AR105" s="43" t="n">
        <f aca="false">AQ105*$J$111</f>
        <v>35948.2810418372</v>
      </c>
      <c r="AS105" s="44" t="n">
        <f aca="false">0.24*AH105/$AM$111</f>
        <v>0.015450131360308</v>
      </c>
      <c r="AT105" s="43" t="n">
        <f aca="false">AS105*$J$111</f>
        <v>167010.172556064</v>
      </c>
      <c r="AU105" s="44" t="n">
        <f aca="false">0.25*AJ105/$AM$111</f>
        <v>0.00110526455838327</v>
      </c>
      <c r="AV105" s="43" t="n">
        <f aca="false">AU105*$J$111</f>
        <v>11947.4987177075</v>
      </c>
      <c r="AW105" s="44" t="n">
        <f aca="false">0.35*AL105/$AM$111</f>
        <v>0.00135855399852051</v>
      </c>
      <c r="AX105" s="43" t="n">
        <f aca="false">AW105*$J$111</f>
        <v>14685.4633419193</v>
      </c>
    </row>
    <row r="106" customFormat="false" ht="13.8" hidden="false" customHeight="false" outlineLevel="0" collapsed="false">
      <c r="A106" s="13" t="s">
        <v>81</v>
      </c>
      <c r="B106" s="41"/>
      <c r="C106" s="41"/>
      <c r="D106" s="41"/>
      <c r="E106" s="41"/>
      <c r="F106" s="41"/>
      <c r="G106" s="41"/>
      <c r="H106" s="41"/>
      <c r="I106" s="15" t="n">
        <f aca="false">AO106+AQ106+AS106+AU106+AW106</f>
        <v>0.017341824889445</v>
      </c>
      <c r="J106" s="43" t="n">
        <f aca="false">ROUND(AP106+AR106+AT106+AV106+AX106,0)</f>
        <v>187459</v>
      </c>
      <c r="K106" s="15" t="n">
        <f aca="false">I106-DatosMinisterio!J106</f>
        <v>0</v>
      </c>
      <c r="L106" s="43" t="n">
        <f aca="false">J106-DatosMinisterio!K106</f>
        <v>0</v>
      </c>
      <c r="M106" s="44" t="n">
        <f aca="false">P140/P$145</f>
        <v>0.0190502598404549</v>
      </c>
      <c r="N106" s="43" t="n">
        <f aca="false">ROUND((N$111*M106),0)</f>
        <v>3912598</v>
      </c>
      <c r="O106" s="43" t="n">
        <f aca="false">N106-DatosMinisterio!L106</f>
        <v>558</v>
      </c>
      <c r="P106" s="14" t="n">
        <f aca="false">N106+J106</f>
        <v>4100057</v>
      </c>
      <c r="Q106" s="43" t="n">
        <f aca="false">P106-DatosMinisterio!M106</f>
        <v>558</v>
      </c>
      <c r="S106" s="14" t="n">
        <f aca="false">B106+DatosMinisterio!B106</f>
        <v>6649</v>
      </c>
      <c r="T106" s="14" t="n">
        <f aca="false">C106+DatosMinisterio!C106</f>
        <v>36</v>
      </c>
      <c r="U106" s="14" t="n">
        <f aca="false">D106+DatosMinisterio!D106</f>
        <v>295.811363636364</v>
      </c>
      <c r="V106" s="14" t="n">
        <f aca="false">E106+DatosMinisterio!E106</f>
        <v>173.150681818182</v>
      </c>
      <c r="W106" s="14" t="n">
        <f aca="false">F106+DatosMinisterio!F106</f>
        <v>3</v>
      </c>
      <c r="X106" s="14" t="n">
        <f aca="false">G106+DatosMinisterio!G106</f>
        <v>15</v>
      </c>
      <c r="Y106" s="14" t="n">
        <f aca="false">H106+DatosMinisterio!H106</f>
        <v>0</v>
      </c>
      <c r="Z106" s="14" t="n">
        <f aca="false">X106+0.33*Y106</f>
        <v>15</v>
      </c>
      <c r="AC106" s="49" t="n">
        <f aca="false">IF(T106&gt;0,S106/T106,0)</f>
        <v>184.694444444444</v>
      </c>
      <c r="AD106" s="50" t="n">
        <f aca="false">EXP((((AC106-AC$111)/AC$112+2)/4-1.9)^3)</f>
        <v>0.0417326148488348</v>
      </c>
      <c r="AE106" s="51" t="n">
        <f aca="false">S106/U106</f>
        <v>22.4771621964243</v>
      </c>
      <c r="AF106" s="50" t="n">
        <f aca="false">EXP((((AE106-AE$111)/AE$112+2)/4-1.9)^3)</f>
        <v>0.248713725337305</v>
      </c>
      <c r="AG106" s="50" t="n">
        <f aca="false">V106/U106</f>
        <v>0.585341549052298</v>
      </c>
      <c r="AH106" s="50" t="n">
        <f aca="false">EXP((((AG106-AG$111)/AG$112+2)/4-1.9)^3)</f>
        <v>0.0319466074518598</v>
      </c>
      <c r="AI106" s="50" t="n">
        <f aca="false">W106/U106</f>
        <v>0.0101415982236837</v>
      </c>
      <c r="AJ106" s="50" t="n">
        <f aca="false">EXP((((AI106-AI$111)/AI$112+2)/4-1.9)^3)</f>
        <v>0.00784163683552078</v>
      </c>
      <c r="AK106" s="50" t="n">
        <f aca="false">Z106/U106</f>
        <v>0.0507079911184185</v>
      </c>
      <c r="AL106" s="50" t="n">
        <f aca="false">EXP((((AK106-AK$111)/AK$112+2)/4-1.9)^3)</f>
        <v>0.00544998646096686</v>
      </c>
      <c r="AM106" s="50" t="n">
        <f aca="false">0.01*AD106+0.15*AF106+0.24*AH106+0.25*AJ106+0.35*AL106</f>
        <v>0.0492594752077491</v>
      </c>
      <c r="AO106" s="44" t="n">
        <f aca="false">0.01*AD106/$AM$111</f>
        <v>0.000146919896290998</v>
      </c>
      <c r="AP106" s="43" t="n">
        <f aca="false">AO106*$J$111</f>
        <v>1588.14942470427</v>
      </c>
      <c r="AQ106" s="44" t="n">
        <f aca="false">0.15*AF106/$AM$111</f>
        <v>0.0131339702287041</v>
      </c>
      <c r="AR106" s="43" t="n">
        <f aca="false">AQ106*$J$111</f>
        <v>141973.332335366</v>
      </c>
      <c r="AS106" s="44" t="n">
        <f aca="false">0.24*AH106/$AM$111</f>
        <v>0.00269923690370866</v>
      </c>
      <c r="AT106" s="43" t="n">
        <f aca="false">AS106*$J$111</f>
        <v>29177.7468129624</v>
      </c>
      <c r="AU106" s="44" t="n">
        <f aca="false">0.25*AJ106/$AM$111</f>
        <v>0.00069016312229627</v>
      </c>
      <c r="AV106" s="43" t="n">
        <f aca="false">AU106*$J$111</f>
        <v>7460.40661134119</v>
      </c>
      <c r="AW106" s="44" t="n">
        <f aca="false">0.35*AL106/$AM$111</f>
        <v>0.000671534738445061</v>
      </c>
      <c r="AX106" s="43" t="n">
        <f aca="false">AW106*$J$111</f>
        <v>7259.04071166841</v>
      </c>
    </row>
    <row r="107" customFormat="false" ht="13.8" hidden="false" customHeight="false" outlineLevel="0" collapsed="false">
      <c r="A107" s="13" t="s">
        <v>82</v>
      </c>
      <c r="B107" s="41"/>
      <c r="C107" s="41"/>
      <c r="D107" s="41"/>
      <c r="E107" s="41"/>
      <c r="F107" s="41"/>
      <c r="G107" s="41"/>
      <c r="H107" s="41"/>
      <c r="I107" s="15" t="n">
        <f aca="false">AO107+AQ107+AS107+AU107+AW107</f>
        <v>0.00624285914112892</v>
      </c>
      <c r="J107" s="43" t="n">
        <f aca="false">ROUND(AP107+AR107+AT107+AV107+AX107,0)</f>
        <v>67483</v>
      </c>
      <c r="K107" s="15" t="n">
        <f aca="false">I107-DatosMinisterio!J107</f>
        <v>-2.77555756156289E-017</v>
      </c>
      <c r="L107" s="43" t="n">
        <f aca="false">J107-DatosMinisterio!K107</f>
        <v>0</v>
      </c>
      <c r="M107" s="44" t="n">
        <f aca="false">P141/P$145</f>
        <v>0.0128784269720202</v>
      </c>
      <c r="N107" s="43" t="n">
        <f aca="false">ROUND((N$111*M107),0)</f>
        <v>2645009</v>
      </c>
      <c r="O107" s="43" t="n">
        <f aca="false">N107-DatosMinisterio!L107</f>
        <v>1012</v>
      </c>
      <c r="P107" s="14" t="n">
        <f aca="false">N107+J107</f>
        <v>2712492</v>
      </c>
      <c r="Q107" s="43" t="n">
        <f aca="false">P107-DatosMinisterio!M107</f>
        <v>1012</v>
      </c>
      <c r="S107" s="14" t="n">
        <f aca="false">B107+DatosMinisterio!B107</f>
        <v>3171</v>
      </c>
      <c r="T107" s="14" t="n">
        <f aca="false">C107+DatosMinisterio!C107</f>
        <v>28</v>
      </c>
      <c r="U107" s="14" t="n">
        <f aca="false">D107+DatosMinisterio!D107</f>
        <v>363.6175</v>
      </c>
      <c r="V107" s="14" t="n">
        <f aca="false">E107+DatosMinisterio!E107</f>
        <v>206.119318181818</v>
      </c>
      <c r="W107" s="14" t="n">
        <f aca="false">F107+DatosMinisterio!F107</f>
        <v>32</v>
      </c>
      <c r="X107" s="14" t="n">
        <f aca="false">G107+DatosMinisterio!G107</f>
        <v>61</v>
      </c>
      <c r="Y107" s="14" t="n">
        <f aca="false">H107+DatosMinisterio!H107</f>
        <v>17</v>
      </c>
      <c r="Z107" s="14" t="n">
        <f aca="false">X107+0.33*Y107</f>
        <v>66.61</v>
      </c>
      <c r="AC107" s="49" t="n">
        <f aca="false">IF(T107&gt;0,S107/T107,0)</f>
        <v>113.25</v>
      </c>
      <c r="AD107" s="50" t="n">
        <f aca="false">EXP((((AC107-AC$111)/AC$112+2)/4-1.9)^3)</f>
        <v>0.00713433944751394</v>
      </c>
      <c r="AE107" s="51" t="n">
        <f aca="false">S107/U107</f>
        <v>8.7207023864363</v>
      </c>
      <c r="AF107" s="50" t="n">
        <f aca="false">EXP((((AE107-AE$111)/AE$112+2)/4-1.9)^3)</f>
        <v>0.00109715337554221</v>
      </c>
      <c r="AG107" s="50" t="n">
        <f aca="false">V107/U107</f>
        <v>0.566857530734406</v>
      </c>
      <c r="AH107" s="50" t="n">
        <f aca="false">EXP((((AG107-AG$111)/AG$112+2)/4-1.9)^3)</f>
        <v>0.0248278736866176</v>
      </c>
      <c r="AI107" s="50" t="n">
        <f aca="false">W107/U107</f>
        <v>0.0880045652368217</v>
      </c>
      <c r="AJ107" s="50" t="n">
        <f aca="false">EXP((((AI107-AI$111)/AI$112+2)/4-1.9)^3)</f>
        <v>0.0259617076222808</v>
      </c>
      <c r="AK107" s="50" t="n">
        <f aca="false">Z107/U107</f>
        <v>0.183187002825772</v>
      </c>
      <c r="AL107" s="50" t="n">
        <f aca="false">EXP((((AK107-AK$111)/AK$112+2)/4-1.9)^3)</f>
        <v>0.0144223319380179</v>
      </c>
      <c r="AM107" s="50" t="n">
        <f aca="false">0.01*AD107+0.15*AF107+0.24*AH107+0.25*AJ107+0.35*AL107</f>
        <v>0.0177328491694712</v>
      </c>
      <c r="AO107" s="44" t="n">
        <f aca="false">0.01*AD107/$AM$111</f>
        <v>2.5116480611873E-005</v>
      </c>
      <c r="AP107" s="43" t="n">
        <f aca="false">AO107*$J$111</f>
        <v>271.49981208356</v>
      </c>
      <c r="AQ107" s="44" t="n">
        <f aca="false">0.15*AF107/$AM$111</f>
        <v>5.79380158901593E-005</v>
      </c>
      <c r="AR107" s="43" t="n">
        <f aca="false">AQ107*$J$111</f>
        <v>626.288398830711</v>
      </c>
      <c r="AS107" s="44" t="n">
        <f aca="false">0.24*AH107/$AM$111</f>
        <v>0.00209775992635594</v>
      </c>
      <c r="AT107" s="43" t="n">
        <f aca="false">AS107*$J$111</f>
        <v>22676.0044372151</v>
      </c>
      <c r="AU107" s="44" t="n">
        <f aca="false">0.25*AJ107/$AM$111</f>
        <v>0.00228495830252846</v>
      </c>
      <c r="AV107" s="43" t="n">
        <f aca="false">AU107*$J$111</f>
        <v>24699.5492458441</v>
      </c>
      <c r="AW107" s="44" t="n">
        <f aca="false">0.35*AL107/$AM$111</f>
        <v>0.00177708641574249</v>
      </c>
      <c r="AX107" s="43" t="n">
        <f aca="false">AW107*$J$111</f>
        <v>19209.6430780297</v>
      </c>
    </row>
    <row r="108" customFormat="false" ht="13.8" hidden="false" customHeight="false" outlineLevel="0" collapsed="false">
      <c r="A108" s="13" t="s">
        <v>83</v>
      </c>
      <c r="B108" s="41"/>
      <c r="C108" s="41"/>
      <c r="D108" s="41"/>
      <c r="E108" s="41"/>
      <c r="F108" s="41"/>
      <c r="G108" s="41"/>
      <c r="H108" s="41"/>
      <c r="I108" s="15" t="n">
        <f aca="false">AO108+AQ108+AS108+AU108+AW108</f>
        <v>0.0150092060276555</v>
      </c>
      <c r="J108" s="43" t="n">
        <f aca="false">ROUND(AP108+AR108+AT108+AV108+AX108,0)</f>
        <v>162244</v>
      </c>
      <c r="K108" s="15" t="n">
        <f aca="false">I108-DatosMinisterio!J108</f>
        <v>-1.09287578986539E-016</v>
      </c>
      <c r="L108" s="43" t="n">
        <f aca="false">J108-DatosMinisterio!K108</f>
        <v>0</v>
      </c>
      <c r="M108" s="44" t="n">
        <f aca="false">P142/P$145</f>
        <v>0.0104796378421131</v>
      </c>
      <c r="N108" s="43" t="n">
        <f aca="false">ROUND((N$111*M108),0)</f>
        <v>2152339</v>
      </c>
      <c r="O108" s="43" t="n">
        <f aca="false">N108-DatosMinisterio!L108</f>
        <v>-1155</v>
      </c>
      <c r="P108" s="14" t="n">
        <f aca="false">N108+J108</f>
        <v>2314583</v>
      </c>
      <c r="Q108" s="43" t="n">
        <f aca="false">P108-DatosMinisterio!M108</f>
        <v>-1155</v>
      </c>
      <c r="S108" s="14" t="n">
        <f aca="false">B108+DatosMinisterio!B108</f>
        <v>6622</v>
      </c>
      <c r="T108" s="14" t="n">
        <f aca="false">C108+DatosMinisterio!C108</f>
        <v>26</v>
      </c>
      <c r="U108" s="14" t="n">
        <f aca="false">D108+DatosMinisterio!D108</f>
        <v>378.357954545455</v>
      </c>
      <c r="V108" s="14" t="n">
        <f aca="false">E108+DatosMinisterio!E108</f>
        <v>258.4925</v>
      </c>
      <c r="W108" s="14" t="n">
        <f aca="false">F108+DatosMinisterio!F108</f>
        <v>19</v>
      </c>
      <c r="X108" s="14" t="n">
        <f aca="false">G108+DatosMinisterio!G108</f>
        <v>47</v>
      </c>
      <c r="Y108" s="14" t="n">
        <f aca="false">H108+DatosMinisterio!H108</f>
        <v>11</v>
      </c>
      <c r="Z108" s="14" t="n">
        <f aca="false">X108+0.33*Y108</f>
        <v>50.63</v>
      </c>
      <c r="AC108" s="49" t="n">
        <f aca="false">IF(T108&gt;0,S108/T108,0)</f>
        <v>254.692307692308</v>
      </c>
      <c r="AD108" s="50" t="n">
        <f aca="false">EXP((((AC108-AC$111)/AC$112+2)/4-1.9)^3)</f>
        <v>0.14770779904019</v>
      </c>
      <c r="AE108" s="51" t="n">
        <f aca="false">S108/U108</f>
        <v>17.5019447072427</v>
      </c>
      <c r="AF108" s="50" t="n">
        <f aca="false">EXP((((AE108-AE$111)/AE$112+2)/4-1.9)^3)</f>
        <v>0.0649450883281794</v>
      </c>
      <c r="AG108" s="50" t="n">
        <f aca="false">V108/U108</f>
        <v>0.683195627036686</v>
      </c>
      <c r="AH108" s="50" t="n">
        <f aca="false">EXP((((AG108-AG$111)/AG$112+2)/4-1.9)^3)</f>
        <v>0.100470795801593</v>
      </c>
      <c r="AI108" s="50" t="n">
        <f aca="false">W108/U108</f>
        <v>0.05021699629079</v>
      </c>
      <c r="AJ108" s="50" t="n">
        <f aca="false">EXP((((AI108-AI$111)/AI$112+2)/4-1.9)^3)</f>
        <v>0.0149369237612774</v>
      </c>
      <c r="AK108" s="50" t="n">
        <f aca="false">Z108/U108</f>
        <v>0.133815080115931</v>
      </c>
      <c r="AL108" s="50" t="n">
        <f aca="false">EXP((((AK108-AK$111)/AK$112+2)/4-1.9)^3)</f>
        <v>0.0101931578625097</v>
      </c>
      <c r="AM108" s="50" t="n">
        <f aca="false">0.01*AD108+0.15*AF108+0.24*AH108+0.25*AJ108+0.35*AL108</f>
        <v>0.0426336684242089</v>
      </c>
      <c r="AO108" s="44" t="n">
        <f aca="false">0.01*AD108/$AM$111</f>
        <v>0.000520006105415706</v>
      </c>
      <c r="AP108" s="43" t="n">
        <f aca="false">AO108*$J$111</f>
        <v>5621.07255727257</v>
      </c>
      <c r="AQ108" s="44" t="n">
        <f aca="false">0.15*AF108/$AM$111</f>
        <v>0.00342959302083568</v>
      </c>
      <c r="AR108" s="43" t="n">
        <f aca="false">AQ108*$J$111</f>
        <v>37072.6247466299</v>
      </c>
      <c r="AS108" s="44" t="n">
        <f aca="false">0.24*AH108/$AM$111</f>
        <v>0.00848899152065833</v>
      </c>
      <c r="AT108" s="43" t="n">
        <f aca="false">AS108*$J$111</f>
        <v>91762.8404334708</v>
      </c>
      <c r="AU108" s="44" t="n">
        <f aca="false">0.25*AJ108/$AM$111</f>
        <v>0.00131463802224142</v>
      </c>
      <c r="AV108" s="43" t="n">
        <f aca="false">AU108*$J$111</f>
        <v>14210.7479750855</v>
      </c>
      <c r="AW108" s="44" t="n">
        <f aca="false">0.35*AL108/$AM$111</f>
        <v>0.00125597735850436</v>
      </c>
      <c r="AX108" s="43" t="n">
        <f aca="false">AW108*$J$111</f>
        <v>13576.6480218547</v>
      </c>
    </row>
    <row r="109" customFormat="false" ht="13.8" hidden="false" customHeight="false" outlineLevel="0" collapsed="false">
      <c r="A109" s="13" t="s">
        <v>84</v>
      </c>
      <c r="B109" s="41"/>
      <c r="C109" s="41"/>
      <c r="D109" s="41"/>
      <c r="E109" s="41"/>
      <c r="F109" s="41"/>
      <c r="G109" s="41"/>
      <c r="H109" s="41"/>
      <c r="I109" s="15" t="n">
        <f aca="false">AO109+AQ109+AS109+AU109+AW109</f>
        <v>0.0167276249288388</v>
      </c>
      <c r="J109" s="43" t="n">
        <f aca="false">ROUND(AP109+AR109+AT109+AV109+AX109,0)</f>
        <v>180819</v>
      </c>
      <c r="K109" s="15" t="n">
        <f aca="false">I109-DatosMinisterio!J109</f>
        <v>0</v>
      </c>
      <c r="L109" s="43" t="n">
        <f aca="false">J109-DatosMinisterio!K109</f>
        <v>0</v>
      </c>
      <c r="M109" s="44" t="n">
        <f aca="false">P143/P$145</f>
        <v>0.00763355230813409</v>
      </c>
      <c r="N109" s="43" t="n">
        <f aca="false">ROUND((N$111*M109),0)</f>
        <v>1567801</v>
      </c>
      <c r="O109" s="43" t="n">
        <f aca="false">N109-DatosMinisterio!L109</f>
        <v>597</v>
      </c>
      <c r="P109" s="14" t="n">
        <f aca="false">N109+J109</f>
        <v>1748620</v>
      </c>
      <c r="Q109" s="43" t="n">
        <f aca="false">P109-DatosMinisterio!M109</f>
        <v>597</v>
      </c>
      <c r="S109" s="14" t="n">
        <f aca="false">B109+DatosMinisterio!B109</f>
        <v>8100</v>
      </c>
      <c r="T109" s="14" t="n">
        <f aca="false">C109+DatosMinisterio!C109</f>
        <v>52</v>
      </c>
      <c r="U109" s="14" t="n">
        <f aca="false">D109+DatosMinisterio!D109</f>
        <v>427.685</v>
      </c>
      <c r="V109" s="14" t="n">
        <f aca="false">E109+DatosMinisterio!E109</f>
        <v>276.100681818182</v>
      </c>
      <c r="W109" s="14" t="n">
        <f aca="false">F109+DatosMinisterio!F109</f>
        <v>43</v>
      </c>
      <c r="X109" s="14" t="n">
        <f aca="false">G109+DatosMinisterio!G109</f>
        <v>107</v>
      </c>
      <c r="Y109" s="14" t="n">
        <f aca="false">H109+DatosMinisterio!H109</f>
        <v>9</v>
      </c>
      <c r="Z109" s="14" t="n">
        <f aca="false">X109+0.33*Y109</f>
        <v>109.97</v>
      </c>
      <c r="AC109" s="49" t="n">
        <f aca="false">IF(T109&gt;0,S109/T109,0)</f>
        <v>155.769230769231</v>
      </c>
      <c r="AD109" s="50" t="n">
        <f aca="false">EXP((((AC109-AC$111)/AC$112+2)/4-1.9)^3)</f>
        <v>0.0217227368814185</v>
      </c>
      <c r="AE109" s="51" t="n">
        <f aca="false">S109/U109</f>
        <v>18.9391725218327</v>
      </c>
      <c r="AF109" s="50" t="n">
        <f aca="false">EXP((((AE109-AE$111)/AE$112+2)/4-1.9)^3)</f>
        <v>0.101900557788374</v>
      </c>
      <c r="AG109" s="50" t="n">
        <f aca="false">V109/U109</f>
        <v>0.64557017856175</v>
      </c>
      <c r="AH109" s="50" t="n">
        <f aca="false">EXP((((AG109-AG$111)/AG$112+2)/4-1.9)^3)</f>
        <v>0.0670586598484996</v>
      </c>
      <c r="AI109" s="50" t="n">
        <f aca="false">W109/U109</f>
        <v>0.100541286227013</v>
      </c>
      <c r="AJ109" s="50" t="n">
        <f aca="false">EXP((((AI109-AI$111)/AI$112+2)/4-1.9)^3)</f>
        <v>0.0308363956282823</v>
      </c>
      <c r="AK109" s="50" t="n">
        <f aca="false">Z109/U109</f>
        <v>0.257128494101968</v>
      </c>
      <c r="AL109" s="50" t="n">
        <f aca="false">EXP((((AK109-AK$111)/AK$112+2)/4-1.9)^3)</f>
        <v>0.0234552889900708</v>
      </c>
      <c r="AM109" s="50" t="n">
        <f aca="false">0.01*AD109+0.15*AF109+0.24*AH109+0.25*AJ109+0.35*AL109</f>
        <v>0.0475148394543055</v>
      </c>
      <c r="AO109" s="44" t="n">
        <f aca="false">0.01*AD109/$AM$111</f>
        <v>7.64750126809691E-005</v>
      </c>
      <c r="AP109" s="43" t="n">
        <f aca="false">AO109*$J$111</f>
        <v>826.666438376558</v>
      </c>
      <c r="AQ109" s="44" t="n">
        <f aca="false">0.15*AF109/$AM$111</f>
        <v>0.00538112197252386</v>
      </c>
      <c r="AR109" s="43" t="n">
        <f aca="false">AQ109*$J$111</f>
        <v>58167.9267456091</v>
      </c>
      <c r="AS109" s="44" t="n">
        <f aca="false">0.24*AH109/$AM$111</f>
        <v>0.00566592899258788</v>
      </c>
      <c r="AT109" s="43" t="n">
        <f aca="false">AS109*$J$111</f>
        <v>61246.5846842898</v>
      </c>
      <c r="AU109" s="44" t="n">
        <f aca="false">0.25*AJ109/$AM$111</f>
        <v>0.00271399243978952</v>
      </c>
      <c r="AV109" s="43" t="n">
        <f aca="false">AU109*$J$111</f>
        <v>29337.2486689371</v>
      </c>
      <c r="AW109" s="44" t="n">
        <f aca="false">0.35*AL109/$AM$111</f>
        <v>0.00289010651125658</v>
      </c>
      <c r="AX109" s="43" t="n">
        <f aca="false">AW109*$J$111</f>
        <v>31240.9762670614</v>
      </c>
    </row>
    <row r="110" customFormat="false" ht="13.8" hidden="false" customHeight="false" outlineLevel="0" collapsed="false">
      <c r="A110" s="16" t="s">
        <v>85</v>
      </c>
      <c r="B110" s="41"/>
      <c r="C110" s="41"/>
      <c r="D110" s="41"/>
      <c r="E110" s="41"/>
      <c r="F110" s="41"/>
      <c r="G110" s="41"/>
      <c r="H110" s="41"/>
      <c r="I110" s="18" t="n">
        <f aca="false">AO110+AQ110+AS110+AU110+AW110</f>
        <v>0.0118584398856352</v>
      </c>
      <c r="J110" s="52" t="n">
        <f aca="false">ROUND(AP110+AR110+AT110+AV110+AX110,0)</f>
        <v>128185</v>
      </c>
      <c r="K110" s="15" t="n">
        <f aca="false">I110-DatosMinisterio!J110</f>
        <v>-4.33680868994202E-017</v>
      </c>
      <c r="L110" s="43" t="n">
        <f aca="false">J110-DatosMinisterio!K110</f>
        <v>0</v>
      </c>
      <c r="M110" s="44" t="n">
        <f aca="false">P144/P$145</f>
        <v>0.00698908193370919</v>
      </c>
      <c r="N110" s="43" t="n">
        <f aca="false">ROUND((N$111*M110),0)</f>
        <v>1435438</v>
      </c>
      <c r="O110" s="43" t="n">
        <f aca="false">N110-DatosMinisterio!L110</f>
        <v>1171</v>
      </c>
      <c r="P110" s="14" t="n">
        <f aca="false">N110+J110</f>
        <v>1563623</v>
      </c>
      <c r="Q110" s="43" t="n">
        <f aca="false">P110-DatosMinisterio!M110</f>
        <v>1171</v>
      </c>
      <c r="S110" s="17" t="n">
        <f aca="false">B110+DatosMinisterio!B110</f>
        <v>8323</v>
      </c>
      <c r="T110" s="17" t="n">
        <f aca="false">C110+DatosMinisterio!C110</f>
        <v>32</v>
      </c>
      <c r="U110" s="17" t="n">
        <f aca="false">D110+DatosMinisterio!D110</f>
        <v>437.795681818182</v>
      </c>
      <c r="V110" s="17" t="n">
        <f aca="false">E110+DatosMinisterio!E110</f>
        <v>256.476590909091</v>
      </c>
      <c r="W110" s="17" t="n">
        <f aca="false">F110+DatosMinisterio!F110</f>
        <v>24</v>
      </c>
      <c r="X110" s="17" t="n">
        <f aca="false">G110+DatosMinisterio!G110</f>
        <v>73</v>
      </c>
      <c r="Y110" s="17" t="n">
        <f aca="false">H110+DatosMinisterio!H110</f>
        <v>10</v>
      </c>
      <c r="Z110" s="17" t="n">
        <f aca="false">X110+0.33*Y110</f>
        <v>76.3</v>
      </c>
      <c r="AC110" s="49" t="n">
        <f aca="false">IF(T110&gt;0,S110/T110,0)</f>
        <v>260.09375</v>
      </c>
      <c r="AD110" s="50" t="n">
        <f aca="false">EXP((((AC110-AC$111)/AC$112+2)/4-1.9)^3)</f>
        <v>0.160077916146644</v>
      </c>
      <c r="AE110" s="51" t="n">
        <f aca="false">S110/U110</f>
        <v>19.0111514244139</v>
      </c>
      <c r="AF110" s="50" t="n">
        <f aca="false">EXP((((AE110-AE$111)/AE$112+2)/4-1.9)^3)</f>
        <v>0.104079179881055</v>
      </c>
      <c r="AG110" s="50" t="n">
        <f aca="false">V110/U110</f>
        <v>0.585836273770299</v>
      </c>
      <c r="AH110" s="50" t="n">
        <f aca="false">EXP((((AG110-AG$111)/AG$112+2)/4-1.9)^3)</f>
        <v>0.0321576688524554</v>
      </c>
      <c r="AI110" s="50" t="n">
        <f aca="false">W110/U110</f>
        <v>0.054820093017654</v>
      </c>
      <c r="AJ110" s="50" t="n">
        <f aca="false">EXP((((AI110-AI$111)/AI$112+2)/4-1.9)^3)</f>
        <v>0.0160220895170868</v>
      </c>
      <c r="AK110" s="50" t="n">
        <f aca="false">Z110/U110</f>
        <v>0.174282212385292</v>
      </c>
      <c r="AL110" s="50" t="n">
        <f aca="false">EXP((((AK110-AK$111)/AK$112+2)/4-1.9)^3)</f>
        <v>0.0135654120691761</v>
      </c>
      <c r="AM110" s="50" t="n">
        <f aca="false">0.01*AD110+0.15*AF110+0.24*AH110+0.25*AJ110+0.35*AL110</f>
        <v>0.0336839132716973</v>
      </c>
      <c r="AO110" s="44" t="n">
        <f aca="false">0.01*AD110/$AM$111</f>
        <v>0.000563555169594186</v>
      </c>
      <c r="AP110" s="43" t="n">
        <f aca="false">AO110*$J$111</f>
        <v>6091.82174079006</v>
      </c>
      <c r="AQ110" s="44" t="n">
        <f aca="false">0.15*AF110/$AM$111</f>
        <v>0.00549616973543305</v>
      </c>
      <c r="AR110" s="43" t="n">
        <f aca="false">AQ110*$J$111</f>
        <v>59411.5502648897</v>
      </c>
      <c r="AS110" s="44" t="n">
        <f aca="false">0.24*AH110/$AM$111</f>
        <v>0.00271706993096499</v>
      </c>
      <c r="AT110" s="43" t="n">
        <f aca="false">AS110*$J$111</f>
        <v>29370.5152037172</v>
      </c>
      <c r="AU110" s="44" t="n">
        <f aca="false">0.25*AJ110/$AM$111</f>
        <v>0.00141014632005571</v>
      </c>
      <c r="AV110" s="43" t="n">
        <f aca="false">AU110*$J$111</f>
        <v>15243.1571453712</v>
      </c>
      <c r="AW110" s="44" t="n">
        <f aca="false">0.35*AL110/$AM$111</f>
        <v>0.00167149872958722</v>
      </c>
      <c r="AX110" s="43" t="n">
        <f aca="false">AW110*$J$111</f>
        <v>18068.2794693104</v>
      </c>
    </row>
    <row r="111" customFormat="false" ht="13.8" hidden="false" customHeight="false" outlineLevel="0" collapsed="false">
      <c r="A111" s="19" t="s">
        <v>49</v>
      </c>
      <c r="B111" s="41"/>
      <c r="C111" s="41"/>
      <c r="D111" s="41"/>
      <c r="E111" s="41"/>
      <c r="F111" s="41"/>
      <c r="G111" s="41"/>
      <c r="H111" s="41"/>
      <c r="I111" s="21" t="n">
        <f aca="false">SUM(I84:I110)</f>
        <v>1</v>
      </c>
      <c r="J111" s="59" t="n">
        <f aca="false">DatosMinisterio!K111</f>
        <v>10809628</v>
      </c>
      <c r="K111" s="57" t="n">
        <f aca="false">I111-DatosMinisterio!J111</f>
        <v>0</v>
      </c>
      <c r="L111" s="59" t="n">
        <f aca="false">J111-DatosMinisterio!K111</f>
        <v>0</v>
      </c>
      <c r="M111" s="60"/>
      <c r="N111" s="59" t="n">
        <f aca="false">DatosMinisterio!L111</f>
        <v>205382935</v>
      </c>
      <c r="O111" s="59"/>
      <c r="P111" s="20" t="n">
        <f aca="false">DatosMinisterio!M111</f>
        <v>216192563</v>
      </c>
      <c r="Q111" s="59"/>
      <c r="S111" s="20"/>
      <c r="T111" s="20"/>
      <c r="U111" s="20"/>
      <c r="V111" s="20"/>
      <c r="W111" s="20"/>
      <c r="X111" s="20"/>
      <c r="Y111" s="20"/>
      <c r="Z111" s="20"/>
      <c r="AB111" s="62" t="s">
        <v>207</v>
      </c>
      <c r="AC111" s="62" t="n">
        <f aca="false">AVERAGE(AC86:AC110)</f>
        <v>206.115397109073</v>
      </c>
      <c r="AD111" s="20"/>
      <c r="AE111" s="62" t="n">
        <f aca="false">AVERAGE(AE86:AE110)</f>
        <v>17.4725371293995</v>
      </c>
      <c r="AF111" s="20"/>
      <c r="AG111" s="64" t="n">
        <f aca="false">AVERAGE(AG86:AG110)</f>
        <v>0.641898893625018</v>
      </c>
      <c r="AH111" s="20"/>
      <c r="AI111" s="64" t="n">
        <f aca="false">AVERAGE(AI86:AI110)</f>
        <v>0.159327226524575</v>
      </c>
      <c r="AJ111" s="20"/>
      <c r="AK111" s="64" t="n">
        <f aca="false">AVERAGE(AK86:AK110)</f>
        <v>0.433868601828838</v>
      </c>
      <c r="AL111" s="20"/>
      <c r="AM111" s="64" t="n">
        <f aca="false">SUM(AM86:AM110)</f>
        <v>2.84050124607881</v>
      </c>
      <c r="AO111" s="60" t="n">
        <f aca="false">SUM(AO84:AO110)</f>
        <v>0.00987362905710696</v>
      </c>
      <c r="AP111" s="59" t="n">
        <f aca="false">SUM(AP84:AP110)</f>
        <v>106730.257117317</v>
      </c>
      <c r="AQ111" s="60" t="n">
        <f aca="false">SUM(AQ84:AQ110)</f>
        <v>0.147075695694606</v>
      </c>
      <c r="AR111" s="59" t="n">
        <f aca="false">SUM(AR84:AR110)</f>
        <v>1589833.55829989</v>
      </c>
      <c r="AS111" s="60" t="n">
        <f aca="false">SUM(AS84:AS110)</f>
        <v>0.231899414113025</v>
      </c>
      <c r="AT111" s="59" t="n">
        <f aca="false">SUM(AT84:AT110)</f>
        <v>2506746.39997975</v>
      </c>
      <c r="AU111" s="60" t="n">
        <f aca="false">SUM(AU84:AU110)</f>
        <v>0.256457805950087</v>
      </c>
      <c r="AV111" s="59" t="n">
        <f aca="false">SUM(AV84:AV110)</f>
        <v>2772213.48001662</v>
      </c>
      <c r="AW111" s="60" t="n">
        <f aca="false">SUM(AW84:AW110)</f>
        <v>0.354693455185176</v>
      </c>
      <c r="AX111" s="59" t="n">
        <f aca="false">SUM(AX84:AX110)</f>
        <v>3834104.30458642</v>
      </c>
    </row>
    <row r="112" s="28" customFormat="true" ht="13.8" hidden="false" customHeight="false" outlineLevel="0" collapsed="false">
      <c r="A112" s="23" t="s">
        <v>50</v>
      </c>
      <c r="B112" s="25"/>
      <c r="C112" s="25"/>
      <c r="D112" s="25"/>
      <c r="E112" s="25"/>
      <c r="F112" s="25"/>
      <c r="G112" s="25"/>
      <c r="H112" s="25"/>
      <c r="I112" s="25"/>
      <c r="J112" s="70"/>
      <c r="K112" s="71"/>
      <c r="L112" s="70"/>
      <c r="M112" s="71"/>
      <c r="N112" s="70"/>
      <c r="O112" s="70"/>
      <c r="Q112" s="70"/>
      <c r="S112" s="25"/>
      <c r="T112" s="25"/>
      <c r="U112" s="25"/>
      <c r="V112" s="25"/>
      <c r="W112" s="25"/>
      <c r="X112" s="25"/>
      <c r="Y112" s="25"/>
      <c r="Z112" s="25"/>
      <c r="AB112" s="62" t="s">
        <v>208</v>
      </c>
      <c r="AC112" s="62" t="n">
        <f aca="false">_xlfn.STDEV.P(AC86:AC110)</f>
        <v>76.5119465364527</v>
      </c>
      <c r="AD112" s="20"/>
      <c r="AE112" s="62" t="n">
        <f aca="false">_xlfn.STDEV.P(AE86:AE110)</f>
        <v>4.41181313175147</v>
      </c>
      <c r="AF112" s="20"/>
      <c r="AG112" s="64" t="n">
        <f aca="false">_xlfn.STDEV.P(AG86:AG110)</f>
        <v>0.12841342930389</v>
      </c>
      <c r="AH112" s="20"/>
      <c r="AI112" s="64" t="n">
        <f aca="false">_xlfn.STDEV.P(AI86:AI110)</f>
        <v>0.127506738808283</v>
      </c>
      <c r="AJ112" s="20"/>
      <c r="AK112" s="64" t="n">
        <f aca="false">_xlfn.STDEV.P(AK86:AK110)</f>
        <v>0.286946673511762</v>
      </c>
      <c r="AL112" s="20"/>
      <c r="AM112" s="64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MI112" s="0"/>
      <c r="AMJ112" s="0"/>
    </row>
    <row r="113" s="28" customFormat="true" ht="13.8" hidden="false" customHeight="false" outlineLevel="0" collapsed="false">
      <c r="A113" s="23" t="s">
        <v>51</v>
      </c>
      <c r="B113" s="25"/>
      <c r="C113" s="25"/>
      <c r="D113" s="25"/>
      <c r="E113" s="25"/>
      <c r="F113" s="25"/>
      <c r="G113" s="25"/>
      <c r="H113" s="25"/>
      <c r="I113" s="26"/>
      <c r="J113" s="70"/>
      <c r="K113" s="71"/>
      <c r="L113" s="70"/>
      <c r="M113" s="71"/>
      <c r="N113" s="70"/>
      <c r="O113" s="70"/>
      <c r="Q113" s="70"/>
      <c r="S113" s="25"/>
      <c r="T113" s="25"/>
      <c r="U113" s="25"/>
      <c r="V113" s="25"/>
      <c r="W113" s="25"/>
      <c r="X113" s="25"/>
      <c r="Y113" s="25"/>
      <c r="Z113" s="25"/>
      <c r="AMI113" s="0"/>
      <c r="AMJ113" s="0"/>
    </row>
    <row r="114" customFormat="false" ht="13.8" hidden="false" customHeight="false" outlineLevel="0" collapsed="false">
      <c r="A114" s="27"/>
      <c r="B114" s="22"/>
      <c r="C114" s="22"/>
      <c r="D114" s="22"/>
      <c r="E114" s="22"/>
      <c r="F114" s="22"/>
      <c r="G114" s="22"/>
      <c r="H114" s="22"/>
      <c r="I114" s="22"/>
      <c r="S114" s="22"/>
      <c r="T114" s="22"/>
      <c r="U114" s="22"/>
      <c r="V114" s="22"/>
      <c r="W114" s="22"/>
      <c r="X114" s="22"/>
      <c r="Y114" s="22"/>
      <c r="Z114" s="22"/>
    </row>
    <row r="115" customFormat="false" ht="13.8" hidden="false" customHeight="false" outlineLevel="0" collapsed="false">
      <c r="A115" s="6" t="s">
        <v>95</v>
      </c>
      <c r="B115" s="6"/>
      <c r="C115" s="6"/>
      <c r="D115" s="6"/>
      <c r="E115" s="6"/>
      <c r="F115" s="6"/>
      <c r="G115" s="6"/>
      <c r="H115" s="6"/>
      <c r="I115" s="6"/>
      <c r="J115" s="6"/>
      <c r="S115" s="24"/>
      <c r="T115" s="24"/>
      <c r="U115" s="24"/>
      <c r="V115" s="24"/>
      <c r="W115" s="24"/>
      <c r="X115" s="24"/>
      <c r="Y115" s="24"/>
      <c r="Z115" s="24"/>
    </row>
    <row r="116" customFormat="false" ht="12.75" hidden="false" customHeight="true" outlineLevel="0" collapsed="false">
      <c r="A116" s="6" t="s">
        <v>96</v>
      </c>
      <c r="B116" s="6"/>
      <c r="C116" s="6"/>
      <c r="D116" s="6"/>
      <c r="E116" s="6"/>
      <c r="F116" s="6"/>
      <c r="G116" s="6"/>
      <c r="H116" s="6"/>
      <c r="I116" s="6"/>
      <c r="J116" s="6"/>
      <c r="S116" s="24"/>
      <c r="T116" s="24"/>
      <c r="U116" s="24"/>
      <c r="V116" s="24"/>
      <c r="W116" s="24"/>
      <c r="X116" s="24"/>
      <c r="Y116" s="24"/>
      <c r="Z116" s="24"/>
    </row>
    <row r="117" customFormat="false" ht="9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72"/>
      <c r="S117" s="27"/>
      <c r="T117" s="27"/>
      <c r="U117" s="27"/>
      <c r="V117" s="27"/>
      <c r="W117" s="27"/>
      <c r="X117" s="27"/>
      <c r="Y117" s="27"/>
      <c r="Z117" s="27"/>
    </row>
    <row r="118" customFormat="false" ht="15.8" hidden="false" customHeight="true" outlineLevel="0" collapsed="false">
      <c r="A118" s="7" t="s">
        <v>8</v>
      </c>
      <c r="B118" s="8" t="s">
        <v>188</v>
      </c>
      <c r="C118" s="8"/>
      <c r="D118" s="8"/>
      <c r="E118" s="8"/>
      <c r="F118" s="8"/>
      <c r="G118" s="8"/>
      <c r="H118" s="8"/>
      <c r="I118" s="7" t="s">
        <v>10</v>
      </c>
      <c r="J118" s="37" t="s">
        <v>11</v>
      </c>
      <c r="K118" s="38" t="s">
        <v>189</v>
      </c>
      <c r="L118" s="37" t="s">
        <v>190</v>
      </c>
      <c r="M118" s="38" t="s">
        <v>191</v>
      </c>
      <c r="N118" s="37" t="s">
        <v>12</v>
      </c>
      <c r="O118" s="37" t="s">
        <v>192</v>
      </c>
      <c r="P118" s="7" t="s">
        <v>193</v>
      </c>
      <c r="Q118" s="37" t="s">
        <v>194</v>
      </c>
      <c r="S118" s="8" t="s">
        <v>188</v>
      </c>
      <c r="T118" s="8"/>
      <c r="U118" s="8"/>
      <c r="V118" s="8"/>
      <c r="W118" s="8"/>
      <c r="X118" s="8"/>
      <c r="Y118" s="8"/>
      <c r="Z118" s="8"/>
      <c r="AC118" s="9" t="s">
        <v>196</v>
      </c>
      <c r="AD118" s="9"/>
      <c r="AE118" s="9" t="s">
        <v>197</v>
      </c>
      <c r="AF118" s="9"/>
      <c r="AG118" s="9" t="s">
        <v>198</v>
      </c>
      <c r="AH118" s="9"/>
      <c r="AI118" s="9" t="s">
        <v>199</v>
      </c>
      <c r="AJ118" s="9"/>
      <c r="AK118" s="9" t="s">
        <v>200</v>
      </c>
      <c r="AL118" s="9"/>
      <c r="AM118" s="39" t="s">
        <v>201</v>
      </c>
      <c r="AO118" s="9" t="s">
        <v>196</v>
      </c>
      <c r="AP118" s="9"/>
      <c r="AQ118" s="9" t="s">
        <v>197</v>
      </c>
      <c r="AR118" s="9"/>
      <c r="AS118" s="9" t="s">
        <v>198</v>
      </c>
      <c r="AT118" s="9"/>
      <c r="AU118" s="9" t="s">
        <v>199</v>
      </c>
      <c r="AV118" s="9"/>
      <c r="AW118" s="39" t="s">
        <v>200</v>
      </c>
      <c r="AX118" s="39"/>
    </row>
    <row r="119" customFormat="false" ht="37.75" hidden="false" customHeight="false" outlineLevel="0" collapsed="false">
      <c r="A119" s="7"/>
      <c r="B119" s="9" t="s">
        <v>97</v>
      </c>
      <c r="C119" s="9" t="s">
        <v>98</v>
      </c>
      <c r="D119" s="9" t="s">
        <v>99</v>
      </c>
      <c r="E119" s="9" t="s">
        <v>100</v>
      </c>
      <c r="F119" s="9" t="s">
        <v>101</v>
      </c>
      <c r="G119" s="9" t="s">
        <v>102</v>
      </c>
      <c r="H119" s="9" t="s">
        <v>103</v>
      </c>
      <c r="I119" s="7"/>
      <c r="J119" s="37"/>
      <c r="K119" s="38"/>
      <c r="L119" s="37"/>
      <c r="M119" s="38"/>
      <c r="N119" s="37"/>
      <c r="O119" s="37"/>
      <c r="P119" s="7"/>
      <c r="Q119" s="37"/>
      <c r="S119" s="9" t="s">
        <v>97</v>
      </c>
      <c r="T119" s="9" t="s">
        <v>98</v>
      </c>
      <c r="U119" s="9" t="s">
        <v>99</v>
      </c>
      <c r="V119" s="9" t="s">
        <v>100</v>
      </c>
      <c r="W119" s="9" t="s">
        <v>101</v>
      </c>
      <c r="X119" s="9" t="s">
        <v>102</v>
      </c>
      <c r="Y119" s="9" t="s">
        <v>103</v>
      </c>
      <c r="Z119" s="7" t="s">
        <v>21</v>
      </c>
      <c r="AC119" s="9" t="s">
        <v>202</v>
      </c>
      <c r="AD119" s="9" t="s">
        <v>203</v>
      </c>
      <c r="AE119" s="9" t="s">
        <v>202</v>
      </c>
      <c r="AF119" s="9" t="s">
        <v>203</v>
      </c>
      <c r="AG119" s="9" t="s">
        <v>202</v>
      </c>
      <c r="AH119" s="9" t="s">
        <v>203</v>
      </c>
      <c r="AI119" s="9" t="s">
        <v>202</v>
      </c>
      <c r="AJ119" s="9" t="s">
        <v>203</v>
      </c>
      <c r="AK119" s="9" t="s">
        <v>202</v>
      </c>
      <c r="AL119" s="9" t="s">
        <v>203</v>
      </c>
      <c r="AM119" s="40" t="s">
        <v>204</v>
      </c>
      <c r="AO119" s="9" t="s">
        <v>205</v>
      </c>
      <c r="AP119" s="9" t="s">
        <v>206</v>
      </c>
      <c r="AQ119" s="9" t="s">
        <v>205</v>
      </c>
      <c r="AR119" s="9" t="s">
        <v>206</v>
      </c>
      <c r="AS119" s="9" t="s">
        <v>205</v>
      </c>
      <c r="AT119" s="9" t="s">
        <v>206</v>
      </c>
      <c r="AU119" s="9" t="s">
        <v>205</v>
      </c>
      <c r="AV119" s="9" t="s">
        <v>206</v>
      </c>
      <c r="AW119" s="9" t="s">
        <v>205</v>
      </c>
      <c r="AX119" s="40" t="s">
        <v>206</v>
      </c>
    </row>
    <row r="120" customFormat="false" ht="13.8" hidden="false" customHeight="false" outlineLevel="0" collapsed="false">
      <c r="A120" s="10" t="s">
        <v>61</v>
      </c>
      <c r="B120" s="41" t="n">
        <v>0</v>
      </c>
      <c r="C120" s="41"/>
      <c r="D120" s="41"/>
      <c r="E120" s="41"/>
      <c r="F120" s="41"/>
      <c r="G120" s="41"/>
      <c r="H120" s="41"/>
      <c r="I120" s="12" t="n">
        <f aca="false">AO120+AQ120+AS120+AU120+AW120</f>
        <v>0.129260026110301</v>
      </c>
      <c r="J120" s="42" t="n">
        <f aca="false">ROUND(AP120+AR120+AT120+AV120+AX120,0)</f>
        <v>1346101</v>
      </c>
      <c r="K120" s="12" t="n">
        <f aca="false">I120-DatosMinisterio!J120</f>
        <v>0</v>
      </c>
      <c r="L120" s="42" t="n">
        <f aca="false">J120-DatosMinisterio!K120</f>
        <v>0</v>
      </c>
      <c r="M120" s="44" t="n">
        <f aca="false">P154/P$179</f>
        <v>0.18982409668498</v>
      </c>
      <c r="N120" s="43" t="n">
        <f aca="false">ROUND((N$145*M120),0)</f>
        <v>37559374</v>
      </c>
      <c r="O120" s="43" t="n">
        <f aca="false">N120-DatosMinisterio!L120</f>
        <v>-530</v>
      </c>
      <c r="P120" s="14" t="n">
        <f aca="false">N120+J120</f>
        <v>38905475</v>
      </c>
      <c r="Q120" s="43" t="n">
        <f aca="false">P120-DatosMinisterio!M120</f>
        <v>-530</v>
      </c>
      <c r="S120" s="11" t="n">
        <f aca="false">B120+DatosMinisterio!B120</f>
        <v>27618</v>
      </c>
      <c r="T120" s="11" t="n">
        <f aca="false">C120+DatosMinisterio!C120</f>
        <v>69</v>
      </c>
      <c r="U120" s="11" t="n">
        <f aca="false">D120+DatosMinisterio!D120</f>
        <v>2057.64318181818</v>
      </c>
      <c r="V120" s="11" t="n">
        <f aca="false">E120+DatosMinisterio!E120</f>
        <v>1376.31045454545</v>
      </c>
      <c r="W120" s="11" t="n">
        <f aca="false">F120+DatosMinisterio!F120</f>
        <v>937</v>
      </c>
      <c r="X120" s="11" t="n">
        <f aca="false">G120+DatosMinisterio!G120</f>
        <v>1878</v>
      </c>
      <c r="Y120" s="11" t="n">
        <f aca="false">H120+DatosMinisterio!H120</f>
        <v>226</v>
      </c>
      <c r="Z120" s="11" t="n">
        <f aca="false">X120+0.33*Y120</f>
        <v>1952.58</v>
      </c>
      <c r="AC120" s="45" t="n">
        <f aca="false">IF(T120&gt;0,S120/T120,0)</f>
        <v>400.260869565217</v>
      </c>
      <c r="AD120" s="46" t="n">
        <f aca="false">EXP((((AC120-AC$145)/AC$146+2)/4-1.9)^3)</f>
        <v>0.514383189177013</v>
      </c>
      <c r="AE120" s="47" t="n">
        <f aca="false">S120/U120</f>
        <v>13.422152219607</v>
      </c>
      <c r="AF120" s="46" t="n">
        <f aca="false">EXP((((AE120-AE$145)/AE$146+2)/4-1.9)^3)</f>
        <v>0.0104741152533134</v>
      </c>
      <c r="AG120" s="46" t="n">
        <f aca="false">V120/U120</f>
        <v>0.668877124424124</v>
      </c>
      <c r="AH120" s="46" t="n">
        <f aca="false">EXP((((AG120-AG$145)/AG$146+2)/4-1.9)^3)</f>
        <v>0.0999522664043321</v>
      </c>
      <c r="AI120" s="46" t="n">
        <f aca="false">W120/U120</f>
        <v>0.455375357729442</v>
      </c>
      <c r="AJ120" s="46" t="n">
        <f aca="false">EXP((((AI120-AI$145)/AI$146+2)/4-1.9)^3)</f>
        <v>0.636850830883795</v>
      </c>
      <c r="AK120" s="46" t="n">
        <f aca="false">Z120/U120</f>
        <v>0.948940038415531</v>
      </c>
      <c r="AL120" s="46" t="n">
        <f aca="false">EXP((((AK120-AK$145)/AK$146+2)/4-1.9)^3)</f>
        <v>0.506524921362667</v>
      </c>
      <c r="AM120" s="46" t="n">
        <f aca="false">0.01*AD120+0.15*AF120+0.24*AH120+0.25*AJ120+0.35*AL120</f>
        <v>0.367199923314689</v>
      </c>
      <c r="AO120" s="48" t="n">
        <f aca="false">0.01*AD120/$AM$145</f>
        <v>0.00181070801604551</v>
      </c>
      <c r="AP120" s="42" t="n">
        <f aca="false">AO120*$J$145</f>
        <v>18856.5322082964</v>
      </c>
      <c r="AQ120" s="48" t="n">
        <f aca="false">0.15*AF120/$AM$145</f>
        <v>0.000553057472985358</v>
      </c>
      <c r="AR120" s="42" t="n">
        <f aca="false">AQ120*$J$145</f>
        <v>5759.48521792222</v>
      </c>
      <c r="AS120" s="48" t="n">
        <f aca="false">0.24*AH120/$AM$145</f>
        <v>0.00844433677343802</v>
      </c>
      <c r="AT120" s="42" t="n">
        <f aca="false">AS120*$J$145</f>
        <v>87938.4787249062</v>
      </c>
      <c r="AU120" s="48" t="n">
        <f aca="false">0.25*AJ120/$AM$145</f>
        <v>0.0560453242237327</v>
      </c>
      <c r="AV120" s="42" t="n">
        <f aca="false">AU120*$J$145</f>
        <v>583650.40193353</v>
      </c>
      <c r="AW120" s="48" t="n">
        <f aca="false">0.35*AL120/$AM$145</f>
        <v>0.0624065996240993</v>
      </c>
      <c r="AX120" s="42" t="n">
        <f aca="false">AW120*$J$145</f>
        <v>649896.087825408</v>
      </c>
    </row>
    <row r="121" customFormat="false" ht="13.8" hidden="false" customHeight="false" outlineLevel="0" collapsed="false">
      <c r="A121" s="13" t="s">
        <v>62</v>
      </c>
      <c r="B121" s="41"/>
      <c r="C121" s="41"/>
      <c r="D121" s="41"/>
      <c r="E121" s="41"/>
      <c r="F121" s="41"/>
      <c r="G121" s="41"/>
      <c r="H121" s="41"/>
      <c r="I121" s="15" t="n">
        <f aca="false">AO121+AQ121+AS121+AU121+AW121</f>
        <v>0.100445497003692</v>
      </c>
      <c r="J121" s="43" t="n">
        <f aca="false">ROUND(AP121+AR121+AT121+AV121+AX121,0)</f>
        <v>1046029</v>
      </c>
      <c r="K121" s="15" t="n">
        <f aca="false">I121-DatosMinisterio!J121</f>
        <v>-1.13797860024079E-015</v>
      </c>
      <c r="L121" s="43" t="n">
        <f aca="false">J121-DatosMinisterio!K121</f>
        <v>0</v>
      </c>
      <c r="M121" s="44" t="n">
        <f aca="false">P155/P$179</f>
        <v>0.121059442819095</v>
      </c>
      <c r="N121" s="43" t="n">
        <f aca="false">ROUND((N$145*M121),0)</f>
        <v>23953318</v>
      </c>
      <c r="O121" s="43" t="n">
        <f aca="false">N121-DatosMinisterio!L121</f>
        <v>-646</v>
      </c>
      <c r="P121" s="14" t="n">
        <f aca="false">N121+J121</f>
        <v>24999347</v>
      </c>
      <c r="Q121" s="43" t="n">
        <f aca="false">P121-DatosMinisterio!M121</f>
        <v>-646</v>
      </c>
      <c r="S121" s="14" t="n">
        <f aca="false">B121+DatosMinisterio!B121</f>
        <v>23273</v>
      </c>
      <c r="T121" s="14" t="n">
        <f aca="false">C121+DatosMinisterio!C121</f>
        <v>48</v>
      </c>
      <c r="U121" s="14" t="n">
        <f aca="false">D121+DatosMinisterio!D121</f>
        <v>2011.50272727273</v>
      </c>
      <c r="V121" s="14" t="n">
        <f aca="false">E121+DatosMinisterio!E121</f>
        <v>1364.53386363636</v>
      </c>
      <c r="W121" s="14" t="n">
        <f aca="false">F121+DatosMinisterio!F121</f>
        <v>734</v>
      </c>
      <c r="X121" s="14" t="n">
        <f aca="false">G121+DatosMinisterio!G121</f>
        <v>1693</v>
      </c>
      <c r="Y121" s="14" t="n">
        <f aca="false">H121+DatosMinisterio!H121</f>
        <v>154</v>
      </c>
      <c r="Z121" s="14" t="n">
        <f aca="false">X121+0.33*Y121</f>
        <v>1743.82</v>
      </c>
      <c r="AC121" s="49" t="n">
        <f aca="false">IF(T121&gt;0,S121/T121,0)</f>
        <v>484.854166666667</v>
      </c>
      <c r="AD121" s="50" t="n">
        <f aca="false">EXP((((AC121-AC$145)/AC$146+2)/4-1.9)^3)</f>
        <v>0.774265727968242</v>
      </c>
      <c r="AE121" s="51" t="n">
        <f aca="false">S121/U121</f>
        <v>11.5699569702072</v>
      </c>
      <c r="AF121" s="50" t="n">
        <f aca="false">EXP((((AE121-AE$145)/AE$146+2)/4-1.9)^3)</f>
        <v>0.0041895626798506</v>
      </c>
      <c r="AG121" s="50" t="n">
        <f aca="false">V121/U121</f>
        <v>0.678365405691717</v>
      </c>
      <c r="AH121" s="50" t="n">
        <f aca="false">EXP((((AG121-AG$145)/AG$146+2)/4-1.9)^3)</f>
        <v>0.10987808184795</v>
      </c>
      <c r="AI121" s="50" t="n">
        <f aca="false">W121/U121</f>
        <v>0.364901319818335</v>
      </c>
      <c r="AJ121" s="50" t="n">
        <f aca="false">EXP((((AI121-AI$145)/AI$146+2)/4-1.9)^3)</f>
        <v>0.418720370301963</v>
      </c>
      <c r="AK121" s="50" t="n">
        <f aca="false">Z121/U121</f>
        <v>0.866924004803282</v>
      </c>
      <c r="AL121" s="50" t="n">
        <f aca="false">EXP((((AK121-AK$145)/AK$146+2)/4-1.9)^3)</f>
        <v>0.416920347986195</v>
      </c>
      <c r="AM121" s="50" t="n">
        <f aca="false">0.01*AD121+0.15*AF121+0.24*AH121+0.25*AJ121+0.35*AL121</f>
        <v>0.285344045695827</v>
      </c>
      <c r="AO121" s="44" t="n">
        <f aca="false">0.01*AD121/$AM$145</f>
        <v>0.00272553456193716</v>
      </c>
      <c r="AP121" s="43" t="n">
        <f aca="false">AO121*$J$145</f>
        <v>28383.4443745574</v>
      </c>
      <c r="AQ121" s="44" t="n">
        <f aca="false">0.15*AF121/$AM$145</f>
        <v>0.000221218584347632</v>
      </c>
      <c r="AR121" s="43" t="n">
        <f aca="false">AQ121*$J$145</f>
        <v>2303.74821553781</v>
      </c>
      <c r="AS121" s="44" t="n">
        <f aca="false">0.24*AH121/$AM$145</f>
        <v>0.00928290633641165</v>
      </c>
      <c r="AT121" s="43" t="n">
        <f aca="false">AS121*$J$145</f>
        <v>96671.2582967573</v>
      </c>
      <c r="AU121" s="44" t="n">
        <f aca="false">0.25*AJ121/$AM$145</f>
        <v>0.0368490041539052</v>
      </c>
      <c r="AV121" s="43" t="n">
        <f aca="false">AU121*$J$145</f>
        <v>383741.844358353</v>
      </c>
      <c r="AW121" s="44" t="n">
        <f aca="false">0.35*AL121/$AM$145</f>
        <v>0.0513668333670903</v>
      </c>
      <c r="AX121" s="43" t="n">
        <f aca="false">AW121*$J$145</f>
        <v>534929.066001541</v>
      </c>
    </row>
    <row r="122" customFormat="false" ht="13.8" hidden="false" customHeight="false" outlineLevel="0" collapsed="false">
      <c r="A122" s="13" t="s">
        <v>63</v>
      </c>
      <c r="B122" s="41"/>
      <c r="C122" s="41"/>
      <c r="D122" s="41"/>
      <c r="E122" s="41"/>
      <c r="F122" s="41"/>
      <c r="G122" s="41"/>
      <c r="H122" s="41"/>
      <c r="I122" s="15" t="n">
        <f aca="false">AO122+AQ122+AS122+AU122+AW122</f>
        <v>0.06731282767107</v>
      </c>
      <c r="J122" s="43" t="n">
        <f aca="false">ROUND(AP122+AR122+AT122+AV122+AX122,0)</f>
        <v>700989</v>
      </c>
      <c r="K122" s="15" t="n">
        <f aca="false">I122-DatosMinisterio!J122</f>
        <v>7.21644966006352E-016</v>
      </c>
      <c r="L122" s="43" t="n">
        <f aca="false">J122-DatosMinisterio!K122</f>
        <v>0</v>
      </c>
      <c r="M122" s="44" t="n">
        <f aca="false">P156/P$179</f>
        <v>0.0734637846488856</v>
      </c>
      <c r="N122" s="43" t="n">
        <f aca="false">ROUND((N$145*M122),0)</f>
        <v>14535846</v>
      </c>
      <c r="O122" s="43" t="n">
        <f aca="false">N122-DatosMinisterio!L122</f>
        <v>672</v>
      </c>
      <c r="P122" s="14" t="n">
        <f aca="false">N122+J122</f>
        <v>15236835</v>
      </c>
      <c r="Q122" s="43" t="n">
        <f aca="false">P122-DatosMinisterio!M122</f>
        <v>672</v>
      </c>
      <c r="S122" s="14" t="n">
        <f aca="false">B122+DatosMinisterio!B122</f>
        <v>24450</v>
      </c>
      <c r="T122" s="14" t="n">
        <f aca="false">C122+DatosMinisterio!C122</f>
        <v>92</v>
      </c>
      <c r="U122" s="14" t="n">
        <f aca="false">D122+DatosMinisterio!D122</f>
        <v>1373.07886363636</v>
      </c>
      <c r="V122" s="14" t="n">
        <f aca="false">E122+DatosMinisterio!E122</f>
        <v>1028.72090909091</v>
      </c>
      <c r="W122" s="14" t="n">
        <f aca="false">F122+DatosMinisterio!F122</f>
        <v>408</v>
      </c>
      <c r="X122" s="14" t="n">
        <f aca="false">G122+DatosMinisterio!G122</f>
        <v>829</v>
      </c>
      <c r="Y122" s="14" t="n">
        <f aca="false">H122+DatosMinisterio!H122</f>
        <v>50</v>
      </c>
      <c r="Z122" s="14" t="n">
        <f aca="false">X122+0.33*Y122</f>
        <v>845.5</v>
      </c>
      <c r="AC122" s="49" t="n">
        <f aca="false">IF(T122&gt;0,S122/T122,0)</f>
        <v>265.760869565217</v>
      </c>
      <c r="AD122" s="50" t="n">
        <f aca="false">EXP((((AC122-AC$145)/AC$146+2)/4-1.9)^3)</f>
        <v>0.141127633575639</v>
      </c>
      <c r="AE122" s="51" t="n">
        <f aca="false">S122/U122</f>
        <v>17.806697523002</v>
      </c>
      <c r="AF122" s="50" t="n">
        <f aca="false">EXP((((AE122-AE$145)/AE$146+2)/4-1.9)^3)</f>
        <v>0.0602425673743836</v>
      </c>
      <c r="AG122" s="50" t="n">
        <f aca="false">V122/U122</f>
        <v>0.749207446370941</v>
      </c>
      <c r="AH122" s="50" t="n">
        <f aca="false">EXP((((AG122-AG$145)/AG$146+2)/4-1.9)^3)</f>
        <v>0.205539323592656</v>
      </c>
      <c r="AI122" s="50" t="n">
        <f aca="false">W122/U122</f>
        <v>0.297142437193653</v>
      </c>
      <c r="AJ122" s="50" t="n">
        <f aca="false">EXP((((AI122-AI$145)/AI$146+2)/4-1.9)^3)</f>
        <v>0.268524964702587</v>
      </c>
      <c r="AK122" s="50" t="n">
        <f aca="false">Z122/U122</f>
        <v>0.615769437860867</v>
      </c>
      <c r="AL122" s="50" t="n">
        <f aca="false">EXP((((AK122-AK$145)/AK$146+2)/4-1.9)^3)</f>
        <v>0.183751201377079</v>
      </c>
      <c r="AM122" s="50" t="n">
        <f aca="false">0.01*AD122+0.15*AF122+0.24*AH122+0.25*AJ122+0.35*AL122</f>
        <v>0.191221260761776</v>
      </c>
      <c r="AO122" s="44" t="n">
        <f aca="false">0.01*AD122/$AM$145</f>
        <v>0.00049679099701877</v>
      </c>
      <c r="AP122" s="43" t="n">
        <f aca="false">AO122*$J$145</f>
        <v>5173.53176385377</v>
      </c>
      <c r="AQ122" s="44" t="n">
        <f aca="false">0.15*AF122/$AM$145</f>
        <v>0.00318094667401019</v>
      </c>
      <c r="AR122" s="43" t="n">
        <f aca="false">AQ122*$J$145</f>
        <v>33126.0605684747</v>
      </c>
      <c r="AS122" s="44" t="n">
        <f aca="false">0.24*AH122/$AM$145</f>
        <v>0.0173647214919562</v>
      </c>
      <c r="AT122" s="43" t="n">
        <f aca="false">AS122*$J$145</f>
        <v>180834.473145083</v>
      </c>
      <c r="AU122" s="44" t="n">
        <f aca="false">0.25*AJ122/$AM$145</f>
        <v>0.0236312303903847</v>
      </c>
      <c r="AV122" s="43" t="n">
        <f aca="false">AU122*$J$145</f>
        <v>246093.270162427</v>
      </c>
      <c r="AW122" s="44" t="n">
        <f aca="false">0.35*AL122/$AM$145</f>
        <v>0.0226391381177001</v>
      </c>
      <c r="AX122" s="43" t="n">
        <f aca="false">AW122*$J$145</f>
        <v>235761.720443917</v>
      </c>
    </row>
    <row r="123" customFormat="false" ht="13.8" hidden="false" customHeight="false" outlineLevel="0" collapsed="false">
      <c r="A123" s="13" t="s">
        <v>64</v>
      </c>
      <c r="B123" s="41"/>
      <c r="C123" s="41"/>
      <c r="D123" s="41"/>
      <c r="E123" s="41"/>
      <c r="F123" s="41"/>
      <c r="G123" s="41"/>
      <c r="H123" s="41"/>
      <c r="I123" s="15" t="n">
        <f aca="false">AO123+AQ123+AS123+AU123+AW123</f>
        <v>0.0761166856006748</v>
      </c>
      <c r="J123" s="43" t="n">
        <f aca="false">ROUND(AP123+AR123+AT123+AV123+AX123,0)</f>
        <v>792672</v>
      </c>
      <c r="K123" s="15" t="n">
        <f aca="false">I123-DatosMinisterio!J123</f>
        <v>0</v>
      </c>
      <c r="L123" s="43" t="n">
        <f aca="false">J123-DatosMinisterio!K123</f>
        <v>0</v>
      </c>
      <c r="M123" s="44" t="n">
        <f aca="false">P157/P$179</f>
        <v>0.0572525809489513</v>
      </c>
      <c r="N123" s="43" t="n">
        <f aca="false">ROUND((N$145*M123),0)</f>
        <v>11328230</v>
      </c>
      <c r="O123" s="43" t="n">
        <f aca="false">N123-DatosMinisterio!L123</f>
        <v>-841</v>
      </c>
      <c r="P123" s="14" t="n">
        <f aca="false">N123+J123</f>
        <v>12120902</v>
      </c>
      <c r="Q123" s="43" t="n">
        <f aca="false">P123-DatosMinisterio!M123</f>
        <v>-841</v>
      </c>
      <c r="S123" s="14" t="n">
        <f aca="false">B123+DatosMinisterio!B123</f>
        <v>13417</v>
      </c>
      <c r="T123" s="14" t="n">
        <f aca="false">C123+DatosMinisterio!C123</f>
        <v>51</v>
      </c>
      <c r="U123" s="14" t="n">
        <f aca="false">D123+DatosMinisterio!D123</f>
        <v>603.412272727273</v>
      </c>
      <c r="V123" s="14" t="n">
        <f aca="false">E123+DatosMinisterio!E123</f>
        <v>458.718181818182</v>
      </c>
      <c r="W123" s="14" t="n">
        <f aca="false">F123+DatosMinisterio!F123</f>
        <v>184</v>
      </c>
      <c r="X123" s="14" t="n">
        <f aca="false">G123+DatosMinisterio!G123</f>
        <v>342</v>
      </c>
      <c r="Y123" s="14" t="n">
        <f aca="false">H123+DatosMinisterio!H123</f>
        <v>49</v>
      </c>
      <c r="Z123" s="14" t="n">
        <f aca="false">X123+0.33*Y123</f>
        <v>358.17</v>
      </c>
      <c r="AC123" s="49" t="n">
        <f aca="false">IF(T123&gt;0,S123/T123,0)</f>
        <v>263.078431372549</v>
      </c>
      <c r="AD123" s="50" t="n">
        <f aca="false">EXP((((AC123-AC$145)/AC$146+2)/4-1.9)^3)</f>
        <v>0.136186433403352</v>
      </c>
      <c r="AE123" s="51" t="n">
        <f aca="false">S123/U123</f>
        <v>22.2352123190311</v>
      </c>
      <c r="AF123" s="50" t="n">
        <f aca="false">EXP((((AE123-AE$145)/AE$146+2)/4-1.9)^3)</f>
        <v>0.208716603040045</v>
      </c>
      <c r="AG123" s="50" t="n">
        <f aca="false">V123/U123</f>
        <v>0.760206914163164</v>
      </c>
      <c r="AH123" s="50" t="n">
        <f aca="false">EXP((((AG123-AG$145)/AG$146+2)/4-1.9)^3)</f>
        <v>0.223791786495571</v>
      </c>
      <c r="AI123" s="50" t="n">
        <f aca="false">W123/U123</f>
        <v>0.304932478698794</v>
      </c>
      <c r="AJ123" s="50" t="n">
        <f aca="false">EXP((((AI123-AI$145)/AI$146+2)/4-1.9)^3)</f>
        <v>0.284382865429997</v>
      </c>
      <c r="AK123" s="50" t="n">
        <f aca="false">Z123/U123</f>
        <v>0.593574271171451</v>
      </c>
      <c r="AL123" s="50" t="n">
        <f aca="false">EXP((((AK123-AK$145)/AK$146+2)/4-1.9)^3)</f>
        <v>0.167874362984132</v>
      </c>
      <c r="AM123" s="50" t="n">
        <f aca="false">0.01*AD123+0.15*AF123+0.24*AH123+0.25*AJ123+0.35*AL123</f>
        <v>0.216231126950923</v>
      </c>
      <c r="AO123" s="44" t="n">
        <f aca="false">0.01*AD123/$AM$145</f>
        <v>0.000479397211706384</v>
      </c>
      <c r="AP123" s="43" t="n">
        <f aca="false">AO123*$J$145</f>
        <v>4992.39462298912</v>
      </c>
      <c r="AQ123" s="44" t="n">
        <f aca="false">0.15*AF123/$AM$145</f>
        <v>0.0110207186245062</v>
      </c>
      <c r="AR123" s="43" t="n">
        <f aca="false">AQ123*$J$145</f>
        <v>114768.661683745</v>
      </c>
      <c r="AS123" s="44" t="n">
        <f aca="false">0.24*AH123/$AM$145</f>
        <v>0.0189067569979187</v>
      </c>
      <c r="AT123" s="43" t="n">
        <f aca="false">AS123*$J$145</f>
        <v>196893.076700626</v>
      </c>
      <c r="AU123" s="44" t="n">
        <f aca="false">0.25*AJ123/$AM$145</f>
        <v>0.0250267866881477</v>
      </c>
      <c r="AV123" s="43" t="n">
        <f aca="false">AU123*$J$145</f>
        <v>260626.453891701</v>
      </c>
      <c r="AW123" s="44" t="n">
        <f aca="false">0.35*AL123/$AM$145</f>
        <v>0.0206830260783958</v>
      </c>
      <c r="AX123" s="43" t="n">
        <f aca="false">AW123*$J$145</f>
        <v>215390.965277806</v>
      </c>
    </row>
    <row r="124" customFormat="false" ht="13.8" hidden="false" customHeight="false" outlineLevel="0" collapsed="false">
      <c r="A124" s="13" t="s">
        <v>65</v>
      </c>
      <c r="B124" s="41"/>
      <c r="C124" s="41"/>
      <c r="D124" s="41"/>
      <c r="E124" s="41"/>
      <c r="F124" s="41"/>
      <c r="G124" s="41"/>
      <c r="H124" s="41"/>
      <c r="I124" s="15" t="n">
        <f aca="false">AO124+AQ124+AS124+AU124+AW124</f>
        <v>0.047452957960178</v>
      </c>
      <c r="J124" s="43" t="n">
        <f aca="false">ROUND(AP124+AR124+AT124+AV124+AX124,0)</f>
        <v>494170</v>
      </c>
      <c r="K124" s="15" t="n">
        <f aca="false">I124-DatosMinisterio!J124</f>
        <v>0</v>
      </c>
      <c r="L124" s="43" t="n">
        <f aca="false">J124-DatosMinisterio!K124</f>
        <v>0</v>
      </c>
      <c r="M124" s="44" t="n">
        <f aca="false">P158/P$179</f>
        <v>0.0565413593115968</v>
      </c>
      <c r="N124" s="43" t="n">
        <f aca="false">ROUND((N$145*M124),0)</f>
        <v>11187505</v>
      </c>
      <c r="O124" s="43" t="n">
        <f aca="false">N124-DatosMinisterio!L124</f>
        <v>-156</v>
      </c>
      <c r="P124" s="14" t="n">
        <f aca="false">N124+J124</f>
        <v>11681675</v>
      </c>
      <c r="Q124" s="43" t="n">
        <f aca="false">P124-DatosMinisterio!M124</f>
        <v>-156</v>
      </c>
      <c r="S124" s="14" t="n">
        <f aca="false">B124+DatosMinisterio!B124</f>
        <v>15303</v>
      </c>
      <c r="T124" s="14" t="n">
        <f aca="false">C124+DatosMinisterio!C124</f>
        <v>65</v>
      </c>
      <c r="U124" s="14" t="n">
        <f aca="false">D124+DatosMinisterio!D124</f>
        <v>635.724090909091</v>
      </c>
      <c r="V124" s="14" t="n">
        <f aca="false">E124+DatosMinisterio!E124</f>
        <v>359.082272727273</v>
      </c>
      <c r="W124" s="14" t="n">
        <f aca="false">F124+DatosMinisterio!F124</f>
        <v>143</v>
      </c>
      <c r="X124" s="14" t="n">
        <f aca="false">G124+DatosMinisterio!G124</f>
        <v>336</v>
      </c>
      <c r="Y124" s="14" t="n">
        <f aca="false">H124+DatosMinisterio!H124</f>
        <v>4</v>
      </c>
      <c r="Z124" s="14" t="n">
        <f aca="false">X124+0.33*Y124</f>
        <v>337.32</v>
      </c>
      <c r="AC124" s="49" t="n">
        <f aca="false">IF(T124&gt;0,S124/T124,0)</f>
        <v>235.430769230769</v>
      </c>
      <c r="AD124" s="50" t="n">
        <f aca="false">EXP((((AC124-AC$145)/AC$146+2)/4-1.9)^3)</f>
        <v>0.0919434483390772</v>
      </c>
      <c r="AE124" s="51" t="n">
        <f aca="false">S124/U124</f>
        <v>24.0717635509401</v>
      </c>
      <c r="AF124" s="50" t="n">
        <f aca="false">EXP((((AE124-AE$145)/AE$146+2)/4-1.9)^3)</f>
        <v>0.306012013553237</v>
      </c>
      <c r="AG124" s="50" t="n">
        <f aca="false">V124/U124</f>
        <v>0.564839806863041</v>
      </c>
      <c r="AH124" s="50" t="n">
        <f aca="false">EXP((((AG124-AG$145)/AG$146+2)/4-1.9)^3)</f>
        <v>0.0294726293673914</v>
      </c>
      <c r="AI124" s="50" t="n">
        <f aca="false">W124/U124</f>
        <v>0.224940350766806</v>
      </c>
      <c r="AJ124" s="50" t="n">
        <f aca="false">EXP((((AI124-AI$145)/AI$146+2)/4-1.9)^3)</f>
        <v>0.144891857473278</v>
      </c>
      <c r="AK124" s="50" t="n">
        <f aca="false">Z124/U124</f>
        <v>0.530607546298315</v>
      </c>
      <c r="AL124" s="50" t="n">
        <f aca="false">EXP((((AK124-AK$145)/AK$146+2)/4-1.9)^3)</f>
        <v>0.127674319768044</v>
      </c>
      <c r="AM124" s="50" t="n">
        <f aca="false">0.01*AD124+0.15*AF124+0.24*AH124+0.25*AJ124+0.35*AL124</f>
        <v>0.134803643851685</v>
      </c>
      <c r="AO124" s="44" t="n">
        <f aca="false">0.01*AD124/$AM$145</f>
        <v>0.000323655092999438</v>
      </c>
      <c r="AP124" s="43" t="n">
        <f aca="false">AO124*$J$145</f>
        <v>3370.51177298685</v>
      </c>
      <c r="AQ124" s="44" t="n">
        <f aca="false">0.15*AF124/$AM$145</f>
        <v>0.0161581409814424</v>
      </c>
      <c r="AR124" s="43" t="n">
        <f aca="false">AQ124*$J$145</f>
        <v>168269.264366643</v>
      </c>
      <c r="AS124" s="44" t="n">
        <f aca="false">0.24*AH124/$AM$145</f>
        <v>0.0024899566255977</v>
      </c>
      <c r="AT124" s="43" t="n">
        <f aca="false">AS124*$J$145</f>
        <v>25930.1593033119</v>
      </c>
      <c r="AU124" s="44" t="n">
        <f aca="false">0.25*AJ124/$AM$145</f>
        <v>0.0127510411161738</v>
      </c>
      <c r="AV124" s="43" t="n">
        <f aca="false">AU124*$J$145</f>
        <v>132788.067079723</v>
      </c>
      <c r="AW124" s="44" t="n">
        <f aca="false">0.35*AL124/$AM$145</f>
        <v>0.0157301641439647</v>
      </c>
      <c r="AX124" s="43" t="n">
        <f aca="false">AW124*$J$145</f>
        <v>163812.356378834</v>
      </c>
    </row>
    <row r="125" customFormat="false" ht="13.8" hidden="false" customHeight="false" outlineLevel="0" collapsed="false">
      <c r="A125" s="13" t="s">
        <v>66</v>
      </c>
      <c r="B125" s="41"/>
      <c r="C125" s="41"/>
      <c r="D125" s="41"/>
      <c r="E125" s="41"/>
      <c r="F125" s="41"/>
      <c r="G125" s="41"/>
      <c r="H125" s="41"/>
      <c r="I125" s="15" t="n">
        <f aca="false">AO125+AQ125+AS125+AU125+AW125</f>
        <v>0.0303396302474881</v>
      </c>
      <c r="J125" s="43" t="n">
        <f aca="false">ROUND(AP125+AR125+AT125+AV125+AX125,0)</f>
        <v>315954</v>
      </c>
      <c r="K125" s="15" t="n">
        <f aca="false">I125-DatosMinisterio!J125</f>
        <v>0</v>
      </c>
      <c r="L125" s="43" t="n">
        <f aca="false">J125-DatosMinisterio!K125</f>
        <v>0</v>
      </c>
      <c r="M125" s="44" t="n">
        <f aca="false">P159/P$179</f>
        <v>0.0605559163029438</v>
      </c>
      <c r="N125" s="43" t="n">
        <f aca="false">ROUND((N$145*M125),0)</f>
        <v>11981842</v>
      </c>
      <c r="O125" s="43" t="n">
        <f aca="false">N125-DatosMinisterio!L125</f>
        <v>1029</v>
      </c>
      <c r="P125" s="14" t="n">
        <f aca="false">N125+J125</f>
        <v>12297796</v>
      </c>
      <c r="Q125" s="43" t="n">
        <f aca="false">P125-DatosMinisterio!M125</f>
        <v>1029</v>
      </c>
      <c r="S125" s="14" t="n">
        <f aca="false">B125+DatosMinisterio!B125</f>
        <v>18215</v>
      </c>
      <c r="T125" s="14" t="n">
        <f aca="false">C125+DatosMinisterio!C125</f>
        <v>65</v>
      </c>
      <c r="U125" s="14" t="n">
        <f aca="false">D125+DatosMinisterio!D125</f>
        <v>980.007045454545</v>
      </c>
      <c r="V125" s="14" t="n">
        <f aca="false">E125+DatosMinisterio!E125</f>
        <v>625.271363636364</v>
      </c>
      <c r="W125" s="14" t="n">
        <f aca="false">F125+DatosMinisterio!F125</f>
        <v>206</v>
      </c>
      <c r="X125" s="14" t="n">
        <f aca="false">G125+DatosMinisterio!G125</f>
        <v>386</v>
      </c>
      <c r="Y125" s="14" t="n">
        <f aca="false">H125+DatosMinisterio!H125</f>
        <v>41</v>
      </c>
      <c r="Z125" s="14" t="n">
        <f aca="false">X125+0.33*Y125</f>
        <v>399.53</v>
      </c>
      <c r="AC125" s="49" t="n">
        <f aca="false">IF(T125&gt;0,S125/T125,0)</f>
        <v>280.230769230769</v>
      </c>
      <c r="AD125" s="50" t="n">
        <f aca="false">EXP((((AC125-AC$145)/AC$146+2)/4-1.9)^3)</f>
        <v>0.169798645887918</v>
      </c>
      <c r="AE125" s="51" t="n">
        <f aca="false">S125/U125</f>
        <v>18.5866010703541</v>
      </c>
      <c r="AF125" s="50" t="n">
        <f aca="false">EXP((((AE125-AE$145)/AE$146+2)/4-1.9)^3)</f>
        <v>0.0776970392621686</v>
      </c>
      <c r="AG125" s="50" t="n">
        <f aca="false">V125/U125</f>
        <v>0.638027416778776</v>
      </c>
      <c r="AH125" s="50" t="n">
        <f aca="false">EXP((((AG125-AG$145)/AG$146+2)/4-1.9)^3)</f>
        <v>0.0721124670982162</v>
      </c>
      <c r="AI125" s="50" t="n">
        <f aca="false">W125/U125</f>
        <v>0.210202570436066</v>
      </c>
      <c r="AJ125" s="50" t="n">
        <f aca="false">EXP((((AI125-AI$145)/AI$146+2)/4-1.9)^3)</f>
        <v>0.125220796314824</v>
      </c>
      <c r="AK125" s="50" t="n">
        <f aca="false">Z125/U125</f>
        <v>0.407680742554959</v>
      </c>
      <c r="AL125" s="50" t="n">
        <f aca="false">EXP((((AK125-AK$145)/AK$146+2)/4-1.9)^3)</f>
        <v>0.0692103665639453</v>
      </c>
      <c r="AM125" s="50" t="n">
        <f aca="false">0.01*AD125+0.15*AF125+0.24*AH125+0.25*AJ125+0.35*AL125</f>
        <v>0.0861883618278633</v>
      </c>
      <c r="AO125" s="44" t="n">
        <f aca="false">0.01*AD125/$AM$145</f>
        <v>0.000597717374307742</v>
      </c>
      <c r="AP125" s="43" t="n">
        <f aca="false">AO125*$J$145</f>
        <v>6224.5689643034</v>
      </c>
      <c r="AQ125" s="44" t="n">
        <f aca="false">0.15*AF125/$AM$145</f>
        <v>0.00410258309685732</v>
      </c>
      <c r="AR125" s="43" t="n">
        <f aca="false">AQ125*$J$145</f>
        <v>42723.8901123625</v>
      </c>
      <c r="AS125" s="44" t="n">
        <f aca="false">0.24*AH125/$AM$145</f>
        <v>0.00609232766446219</v>
      </c>
      <c r="AT125" s="43" t="n">
        <f aca="false">AS125*$J$145</f>
        <v>63444.8910649428</v>
      </c>
      <c r="AU125" s="44" t="n">
        <f aca="false">0.25*AJ125/$AM$145</f>
        <v>0.0110199120244202</v>
      </c>
      <c r="AV125" s="43" t="n">
        <f aca="false">AU125*$J$145</f>
        <v>114760.261831109</v>
      </c>
      <c r="AW125" s="44" t="n">
        <f aca="false">0.35*AL125/$AM$145</f>
        <v>0.0085270900874407</v>
      </c>
      <c r="AX125" s="43" t="n">
        <f aca="false">AW125*$J$145</f>
        <v>88800.2634615987</v>
      </c>
    </row>
    <row r="126" customFormat="false" ht="13.8" hidden="false" customHeight="false" outlineLevel="0" collapsed="false">
      <c r="A126" s="13" t="s">
        <v>67</v>
      </c>
      <c r="B126" s="41"/>
      <c r="C126" s="41"/>
      <c r="D126" s="41"/>
      <c r="E126" s="41"/>
      <c r="F126" s="41"/>
      <c r="G126" s="41"/>
      <c r="H126" s="41"/>
      <c r="I126" s="15" t="n">
        <f aca="false">AO126+AQ126+AS126+AU126+AW126</f>
        <v>0.0251454481165735</v>
      </c>
      <c r="J126" s="43" t="n">
        <f aca="false">ROUND(AP126+AR126+AT126+AV126+AX126,0)</f>
        <v>261862</v>
      </c>
      <c r="K126" s="15" t="n">
        <f aca="false">I126-DatosMinisterio!J126</f>
        <v>0</v>
      </c>
      <c r="L126" s="43" t="n">
        <f aca="false">J126-DatosMinisterio!K126</f>
        <v>0</v>
      </c>
      <c r="M126" s="44" t="n">
        <f aca="false">P160/P$179</f>
        <v>0.0461998932773119</v>
      </c>
      <c r="N126" s="43" t="n">
        <f aca="false">ROUND((N$145*M126),0)</f>
        <v>9141300</v>
      </c>
      <c r="O126" s="43" t="n">
        <f aca="false">N126-DatosMinisterio!L126</f>
        <v>-871</v>
      </c>
      <c r="P126" s="14" t="n">
        <f aca="false">N126+J126</f>
        <v>9403162</v>
      </c>
      <c r="Q126" s="43" t="n">
        <f aca="false">P126-DatosMinisterio!M126</f>
        <v>-871</v>
      </c>
      <c r="S126" s="14" t="n">
        <f aca="false">B126+DatosMinisterio!B126</f>
        <v>12165</v>
      </c>
      <c r="T126" s="14" t="n">
        <f aca="false">C126+DatosMinisterio!C126</f>
        <v>59</v>
      </c>
      <c r="U126" s="14" t="n">
        <f aca="false">D126+DatosMinisterio!D126</f>
        <v>896.880681818182</v>
      </c>
      <c r="V126" s="14" t="n">
        <f aca="false">E126+DatosMinisterio!E126</f>
        <v>522.280454545455</v>
      </c>
      <c r="W126" s="14" t="n">
        <f aca="false">F126+DatosMinisterio!F126</f>
        <v>184</v>
      </c>
      <c r="X126" s="14" t="n">
        <f aca="false">G126+DatosMinisterio!G126</f>
        <v>392</v>
      </c>
      <c r="Y126" s="14" t="n">
        <f aca="false">H126+DatosMinisterio!H126</f>
        <v>40</v>
      </c>
      <c r="Z126" s="14" t="n">
        <f aca="false">X126+0.33*Y126</f>
        <v>405.2</v>
      </c>
      <c r="AC126" s="49" t="n">
        <f aca="false">IF(T126&gt;0,S126/T126,0)</f>
        <v>206.186440677966</v>
      </c>
      <c r="AD126" s="50" t="n">
        <f aca="false">EXP((((AC126-AC$145)/AC$146+2)/4-1.9)^3)</f>
        <v>0.0575588882498404</v>
      </c>
      <c r="AE126" s="51" t="n">
        <f aca="false">S126/U126</f>
        <v>13.5636771385674</v>
      </c>
      <c r="AF126" s="50" t="n">
        <f aca="false">EXP((((AE126-AE$145)/AE$146+2)/4-1.9)^3)</f>
        <v>0.011182805650941</v>
      </c>
      <c r="AG126" s="50" t="n">
        <f aca="false">V126/U126</f>
        <v>0.582329918720819</v>
      </c>
      <c r="AH126" s="50" t="n">
        <f aca="false">EXP((((AG126-AG$145)/AG$146+2)/4-1.9)^3)</f>
        <v>0.0370877043382778</v>
      </c>
      <c r="AI126" s="50" t="n">
        <f aca="false">W126/U126</f>
        <v>0.205155494738709</v>
      </c>
      <c r="AJ126" s="50" t="n">
        <f aca="false">EXP((((AI126-AI$145)/AI$146+2)/4-1.9)^3)</f>
        <v>0.118922461035624</v>
      </c>
      <c r="AK126" s="50" t="n">
        <f aca="false">Z126/U126</f>
        <v>0.451788078631114</v>
      </c>
      <c r="AL126" s="50" t="n">
        <f aca="false">EXP((((AK126-AK$145)/AK$146+2)/4-1.9)^3)</f>
        <v>0.0872803826139858</v>
      </c>
      <c r="AM126" s="50" t="n">
        <f aca="false">0.01*AD126+0.15*AF126+0.24*AH126+0.25*AJ126+0.35*AL126</f>
        <v>0.0714328079451273</v>
      </c>
      <c r="AO126" s="44" t="n">
        <f aca="false">0.01*AD126/$AM$145</f>
        <v>0.000202616147925449</v>
      </c>
      <c r="AP126" s="43" t="n">
        <f aca="false">AO126*$J$145</f>
        <v>2110.02430288083</v>
      </c>
      <c r="AQ126" s="44" t="n">
        <f aca="false">0.15*AF126/$AM$145</f>
        <v>0.00059047796254097</v>
      </c>
      <c r="AR126" s="43" t="n">
        <f aca="false">AQ126*$J$145</f>
        <v>6149.17845410541</v>
      </c>
      <c r="AS126" s="44" t="n">
        <f aca="false">0.24*AH126/$AM$145</f>
        <v>0.00313330629561935</v>
      </c>
      <c r="AT126" s="43" t="n">
        <f aca="false">AS126*$J$145</f>
        <v>32629.9384319503</v>
      </c>
      <c r="AU126" s="44" t="n">
        <f aca="false">0.25*AJ126/$AM$145</f>
        <v>0.0104656342788724</v>
      </c>
      <c r="AV126" s="43" t="n">
        <f aca="false">AU126*$J$145</f>
        <v>108988.068816749</v>
      </c>
      <c r="AW126" s="44" t="n">
        <f aca="false">0.35*AL126/$AM$145</f>
        <v>0.0107534134316153</v>
      </c>
      <c r="AX126" s="43" t="n">
        <f aca="false">AW126*$J$145</f>
        <v>111984.972135499</v>
      </c>
    </row>
    <row r="127" customFormat="false" ht="13.8" hidden="false" customHeight="false" outlineLevel="0" collapsed="false">
      <c r="A127" s="13" t="s">
        <v>68</v>
      </c>
      <c r="B127" s="41"/>
      <c r="C127" s="41"/>
      <c r="D127" s="41"/>
      <c r="E127" s="41"/>
      <c r="F127" s="41"/>
      <c r="G127" s="41"/>
      <c r="H127" s="41"/>
      <c r="I127" s="15" t="n">
        <f aca="false">AO127+AQ127+AS127+AU127+AW127</f>
        <v>0.0234788938795746</v>
      </c>
      <c r="J127" s="43" t="n">
        <f aca="false">ROUND(AP127+AR127+AT127+AV127+AX127,0)</f>
        <v>244507</v>
      </c>
      <c r="K127" s="15" t="n">
        <f aca="false">I127-DatosMinisterio!J127</f>
        <v>0</v>
      </c>
      <c r="L127" s="43" t="n">
        <f aca="false">J127-DatosMinisterio!K127</f>
        <v>0</v>
      </c>
      <c r="M127" s="44" t="n">
        <f aca="false">P161/P$179</f>
        <v>0.0456819245041593</v>
      </c>
      <c r="N127" s="43" t="n">
        <f aca="false">ROUND((N$145*M127),0)</f>
        <v>9038813</v>
      </c>
      <c r="O127" s="43" t="n">
        <f aca="false">N127-DatosMinisterio!L127</f>
        <v>1268</v>
      </c>
      <c r="P127" s="14" t="n">
        <f aca="false">N127+J127</f>
        <v>9283320</v>
      </c>
      <c r="Q127" s="43" t="n">
        <f aca="false">P127-DatosMinisterio!M127</f>
        <v>1268</v>
      </c>
      <c r="S127" s="14" t="n">
        <f aca="false">B127+DatosMinisterio!B127</f>
        <v>9557</v>
      </c>
      <c r="T127" s="14" t="n">
        <f aca="false">C127+DatosMinisterio!C127</f>
        <v>51</v>
      </c>
      <c r="U127" s="14" t="n">
        <f aca="false">D127+DatosMinisterio!D127</f>
        <v>558.524318181818</v>
      </c>
      <c r="V127" s="14" t="n">
        <f aca="false">E127+DatosMinisterio!E127</f>
        <v>340.024545454545</v>
      </c>
      <c r="W127" s="14" t="n">
        <f aca="false">F127+DatosMinisterio!F127</f>
        <v>58</v>
      </c>
      <c r="X127" s="14" t="n">
        <f aca="false">G127+DatosMinisterio!G127</f>
        <v>268</v>
      </c>
      <c r="Y127" s="14" t="n">
        <f aca="false">H127+DatosMinisterio!H127</f>
        <v>28</v>
      </c>
      <c r="Z127" s="14" t="n">
        <f aca="false">X127+0.33*Y127</f>
        <v>277.24</v>
      </c>
      <c r="AC127" s="49" t="n">
        <f aca="false">IF(T127&gt;0,S127/T127,0)</f>
        <v>187.392156862745</v>
      </c>
      <c r="AD127" s="50" t="n">
        <f aca="false">EXP((((AC127-AC$145)/AC$146+2)/4-1.9)^3)</f>
        <v>0.0413312943844293</v>
      </c>
      <c r="AE127" s="51" t="n">
        <f aca="false">S127/U127</f>
        <v>17.1111618400273</v>
      </c>
      <c r="AF127" s="50" t="n">
        <f aca="false">EXP((((AE127-AE$145)/AE$146+2)/4-1.9)^3)</f>
        <v>0.0473555513795667</v>
      </c>
      <c r="AG127" s="50" t="n">
        <f aca="false">V127/U127</f>
        <v>0.608790941388976</v>
      </c>
      <c r="AH127" s="50" t="n">
        <f aca="false">EXP((((AG127-AG$145)/AG$146+2)/4-1.9)^3)</f>
        <v>0.0515033077697482</v>
      </c>
      <c r="AI127" s="50" t="n">
        <f aca="false">W127/U127</f>
        <v>0.103845075517588</v>
      </c>
      <c r="AJ127" s="50" t="n">
        <f aca="false">EXP((((AI127-AI$145)/AI$146+2)/4-1.9)^3)</f>
        <v>0.0349534835659922</v>
      </c>
      <c r="AK127" s="50" t="n">
        <f aca="false">Z127/U127</f>
        <v>0.496379460974069</v>
      </c>
      <c r="AL127" s="50" t="n">
        <f aca="false">EXP((((AK127-AK$145)/AK$146+2)/4-1.9)^3)</f>
        <v>0.108807644335116</v>
      </c>
      <c r="AM127" s="50" t="n">
        <f aca="false">0.01*AD127+0.15*AF127+0.24*AH127+0.25*AJ127+0.35*AL127</f>
        <v>0.0666984859243075</v>
      </c>
      <c r="AO127" s="44" t="n">
        <f aca="false">0.01*AD127/$AM$145</f>
        <v>0.000145492519254297</v>
      </c>
      <c r="AP127" s="43" t="n">
        <f aca="false">AO127*$J$145</f>
        <v>1515.14454626232</v>
      </c>
      <c r="AQ127" s="44" t="n">
        <f aca="false">0.15*AF127/$AM$145</f>
        <v>0.00250048246982257</v>
      </c>
      <c r="AR127" s="43" t="n">
        <f aca="false">AQ127*$J$145</f>
        <v>26039.7743924853</v>
      </c>
      <c r="AS127" s="44" t="n">
        <f aca="false">0.24*AH127/$AM$145</f>
        <v>0.00435118973685354</v>
      </c>
      <c r="AT127" s="43" t="n">
        <f aca="false">AS127*$J$145</f>
        <v>45312.8548006191</v>
      </c>
      <c r="AU127" s="44" t="n">
        <f aca="false">0.25*AJ127/$AM$145</f>
        <v>0.00307604108247195</v>
      </c>
      <c r="AV127" s="43" t="n">
        <f aca="false">AU127*$J$145</f>
        <v>32033.5842287546</v>
      </c>
      <c r="AW127" s="44" t="n">
        <f aca="false">0.35*AL127/$AM$145</f>
        <v>0.0134056880711723</v>
      </c>
      <c r="AX127" s="43" t="n">
        <f aca="false">AW127*$J$145</f>
        <v>139605.495004381</v>
      </c>
    </row>
    <row r="128" customFormat="false" ht="13.8" hidden="false" customHeight="false" outlineLevel="0" collapsed="false">
      <c r="A128" s="13" t="s">
        <v>69</v>
      </c>
      <c r="B128" s="41"/>
      <c r="C128" s="41"/>
      <c r="D128" s="41"/>
      <c r="E128" s="41"/>
      <c r="F128" s="41"/>
      <c r="G128" s="41"/>
      <c r="H128" s="41"/>
      <c r="I128" s="15" t="n">
        <f aca="false">AO128+AQ128+AS128+AU128+AW128</f>
        <v>0.0157503946900847</v>
      </c>
      <c r="J128" s="43" t="n">
        <f aca="false">ROUND(AP128+AR128+AT128+AV128+AX128,0)</f>
        <v>164023</v>
      </c>
      <c r="K128" s="15" t="n">
        <f aca="false">I128-DatosMinisterio!J128</f>
        <v>-1.07552855510562E-016</v>
      </c>
      <c r="L128" s="43" t="n">
        <f aca="false">J128-DatosMinisterio!K128</f>
        <v>0</v>
      </c>
      <c r="M128" s="44" t="n">
        <f aca="false">P162/P$179</f>
        <v>0.0194948330839967</v>
      </c>
      <c r="N128" s="43" t="n">
        <f aca="false">ROUND((N$145*M128),0)</f>
        <v>3857328</v>
      </c>
      <c r="O128" s="43" t="n">
        <f aca="false">N128-DatosMinisterio!L128</f>
        <v>330</v>
      </c>
      <c r="P128" s="14" t="n">
        <f aca="false">N128+J128</f>
        <v>4021351</v>
      </c>
      <c r="Q128" s="43" t="n">
        <f aca="false">P128-DatosMinisterio!M128</f>
        <v>330</v>
      </c>
      <c r="S128" s="14" t="n">
        <f aca="false">B128+DatosMinisterio!B128</f>
        <v>15060</v>
      </c>
      <c r="T128" s="14" t="n">
        <f aca="false">C128+DatosMinisterio!C128</f>
        <v>61</v>
      </c>
      <c r="U128" s="14" t="n">
        <f aca="false">D128+DatosMinisterio!D128</f>
        <v>871.540681818182</v>
      </c>
      <c r="V128" s="14" t="n">
        <f aca="false">E128+DatosMinisterio!E128</f>
        <v>484.164545454545</v>
      </c>
      <c r="W128" s="14" t="n">
        <f aca="false">F128+DatosMinisterio!F128</f>
        <v>114</v>
      </c>
      <c r="X128" s="14" t="n">
        <f aca="false">G128+DatosMinisterio!G128</f>
        <v>293</v>
      </c>
      <c r="Y128" s="14" t="n">
        <f aca="false">H128+DatosMinisterio!H128</f>
        <v>32</v>
      </c>
      <c r="Z128" s="14" t="n">
        <f aca="false">X128+0.33*Y128</f>
        <v>303.56</v>
      </c>
      <c r="AC128" s="49" t="n">
        <f aca="false">IF(T128&gt;0,S128/T128,0)</f>
        <v>246.885245901639</v>
      </c>
      <c r="AD128" s="50" t="n">
        <f aca="false">EXP((((AC128-AC$145)/AC$146+2)/4-1.9)^3)</f>
        <v>0.108815523797819</v>
      </c>
      <c r="AE128" s="51" t="n">
        <f aca="false">S128/U128</f>
        <v>17.2797441521402</v>
      </c>
      <c r="AF128" s="50" t="n">
        <f aca="false">EXP((((AE128-AE$145)/AE$146+2)/4-1.9)^3)</f>
        <v>0.0502613790053113</v>
      </c>
      <c r="AG128" s="50" t="n">
        <f aca="false">V128/U128</f>
        <v>0.555527189441686</v>
      </c>
      <c r="AH128" s="50" t="n">
        <f aca="false">EXP((((AG128-AG$145)/AG$146+2)/4-1.9)^3)</f>
        <v>0.0259674782430912</v>
      </c>
      <c r="AI128" s="50" t="n">
        <f aca="false">W128/U128</f>
        <v>0.130802844179547</v>
      </c>
      <c r="AJ128" s="50" t="n">
        <f aca="false">EXP((((AI128-AI$145)/AI$146+2)/4-1.9)^3)</f>
        <v>0.0502158707419584</v>
      </c>
      <c r="AK128" s="50" t="n">
        <f aca="false">Z128/U128</f>
        <v>0.348302731395994</v>
      </c>
      <c r="AL128" s="50" t="n">
        <f aca="false">EXP((((AK128-AK$145)/AK$146+2)/4-1.9)^3)</f>
        <v>0.0495141657001281</v>
      </c>
      <c r="AM128" s="50" t="n">
        <f aca="false">0.01*AD128+0.15*AF128+0.24*AH128+0.25*AJ128+0.35*AL128</f>
        <v>0.0447434825476512</v>
      </c>
      <c r="AO128" s="44" t="n">
        <f aca="false">0.01*AD128/$AM$145</f>
        <v>0.000383047396098122</v>
      </c>
      <c r="AP128" s="43" t="n">
        <f aca="false">AO128*$J$145</f>
        <v>3989.01727822623</v>
      </c>
      <c r="AQ128" s="44" t="n">
        <f aca="false">0.15*AF128/$AM$145</f>
        <v>0.00265391687881639</v>
      </c>
      <c r="AR128" s="43" t="n">
        <f aca="false">AQ128*$J$145</f>
        <v>27637.6249843061</v>
      </c>
      <c r="AS128" s="44" t="n">
        <f aca="false">0.24*AH128/$AM$145</f>
        <v>0.00219382850764535</v>
      </c>
      <c r="AT128" s="43" t="n">
        <f aca="false">AS128*$J$145</f>
        <v>22846.3106957679</v>
      </c>
      <c r="AU128" s="44" t="n">
        <f aca="false">0.25*AJ128/$AM$145</f>
        <v>0.00441918989570046</v>
      </c>
      <c r="AV128" s="43" t="n">
        <f aca="false">AU128*$J$145</f>
        <v>46021.001654835</v>
      </c>
      <c r="AW128" s="44" t="n">
        <f aca="false">0.35*AL128/$AM$145</f>
        <v>0.00610041201182436</v>
      </c>
      <c r="AX128" s="43" t="n">
        <f aca="false">AW128*$J$145</f>
        <v>63529.0806499377</v>
      </c>
    </row>
    <row r="129" customFormat="false" ht="13.8" hidden="false" customHeight="false" outlineLevel="0" collapsed="false">
      <c r="A129" s="13" t="s">
        <v>70</v>
      </c>
      <c r="B129" s="41"/>
      <c r="C129" s="41"/>
      <c r="D129" s="41"/>
      <c r="E129" s="41"/>
      <c r="F129" s="41"/>
      <c r="G129" s="41"/>
      <c r="H129" s="41"/>
      <c r="I129" s="15" t="n">
        <f aca="false">AO129+AQ129+AS129+AU129+AW129</f>
        <v>0.0133672170127874</v>
      </c>
      <c r="J129" s="43" t="n">
        <f aca="false">ROUND(AP129+AR129+AT129+AV129+AX129,0)</f>
        <v>139205</v>
      </c>
      <c r="K129" s="15" t="n">
        <f aca="false">I129-DatosMinisterio!J129</f>
        <v>0</v>
      </c>
      <c r="L129" s="43" t="n">
        <f aca="false">J129-DatosMinisterio!K129</f>
        <v>0</v>
      </c>
      <c r="M129" s="44" t="n">
        <f aca="false">P163/P$179</f>
        <v>0.0187529531917714</v>
      </c>
      <c r="N129" s="43" t="n">
        <f aca="false">ROUND((N$145*M129),0)</f>
        <v>3710536</v>
      </c>
      <c r="O129" s="43" t="n">
        <f aca="false">N129-DatosMinisterio!L129</f>
        <v>-182</v>
      </c>
      <c r="P129" s="14" t="n">
        <f aca="false">N129+J129</f>
        <v>3849741</v>
      </c>
      <c r="Q129" s="43" t="n">
        <f aca="false">P129-DatosMinisterio!M129</f>
        <v>-182</v>
      </c>
      <c r="S129" s="14" t="n">
        <f aca="false">B129+DatosMinisterio!B129</f>
        <v>5955</v>
      </c>
      <c r="T129" s="14" t="n">
        <f aca="false">C129+DatosMinisterio!C129</f>
        <v>53</v>
      </c>
      <c r="U129" s="14" t="n">
        <f aca="false">D129+DatosMinisterio!D129</f>
        <v>382.730909090909</v>
      </c>
      <c r="V129" s="14" t="n">
        <f aca="false">E129+DatosMinisterio!E129</f>
        <v>229.057272727273</v>
      </c>
      <c r="W129" s="14" t="n">
        <f aca="false">F129+DatosMinisterio!F129</f>
        <v>42</v>
      </c>
      <c r="X129" s="14" t="n">
        <f aca="false">G129+DatosMinisterio!G129</f>
        <v>116</v>
      </c>
      <c r="Y129" s="14" t="n">
        <f aca="false">H129+DatosMinisterio!H129</f>
        <v>5</v>
      </c>
      <c r="Z129" s="14" t="n">
        <f aca="false">X129+0.33*Y129</f>
        <v>117.65</v>
      </c>
      <c r="AC129" s="49" t="n">
        <f aca="false">IF(T129&gt;0,S129/T129,0)</f>
        <v>112.358490566038</v>
      </c>
      <c r="AD129" s="50" t="n">
        <f aca="false">EXP((((AC129-AC$145)/AC$146+2)/4-1.9)^3)</f>
        <v>0.00853966108489276</v>
      </c>
      <c r="AE129" s="51" t="n">
        <f aca="false">S129/U129</f>
        <v>15.5592345915953</v>
      </c>
      <c r="AF129" s="50" t="n">
        <f aca="false">EXP((((AE129-AE$145)/AE$146+2)/4-1.9)^3)</f>
        <v>0.0263613189749831</v>
      </c>
      <c r="AG129" s="50" t="n">
        <f aca="false">V129/U129</f>
        <v>0.598481249584328</v>
      </c>
      <c r="AH129" s="50" t="n">
        <f aca="false">EXP((((AG129-AG$145)/AG$146+2)/4-1.9)^3)</f>
        <v>0.045442134305931</v>
      </c>
      <c r="AI129" s="50" t="n">
        <f aca="false">W129/U129</f>
        <v>0.109737674701428</v>
      </c>
      <c r="AJ129" s="50" t="n">
        <f aca="false">EXP((((AI129-AI$145)/AI$146+2)/4-1.9)^3)</f>
        <v>0.0379238808596582</v>
      </c>
      <c r="AK129" s="50" t="n">
        <f aca="false">Z129/U129</f>
        <v>0.307396129252929</v>
      </c>
      <c r="AL129" s="50" t="n">
        <f aca="false">EXP((((AK129-AK$145)/AK$146+2)/4-1.9)^3)</f>
        <v>0.0387048874634363</v>
      </c>
      <c r="AM129" s="50" t="n">
        <f aca="false">0.01*AD129+0.15*AF129+0.24*AH129+0.25*AJ129+0.35*AL129</f>
        <v>0.0379733875176371</v>
      </c>
      <c r="AO129" s="44" t="n">
        <f aca="false">0.01*AD129/$AM$145</f>
        <v>3.00609217137655E-005</v>
      </c>
      <c r="AP129" s="43" t="n">
        <f aca="false">AO129*$J$145</f>
        <v>313.051432634983</v>
      </c>
      <c r="AQ129" s="44" t="n">
        <f aca="false">0.15*AF129/$AM$145</f>
        <v>0.00139193851740872</v>
      </c>
      <c r="AR129" s="43" t="n">
        <f aca="false">AQ129*$J$145</f>
        <v>14495.5085264426</v>
      </c>
      <c r="AS129" s="44" t="n">
        <f aca="false">0.24*AH129/$AM$145</f>
        <v>0.00383911940756605</v>
      </c>
      <c r="AT129" s="43" t="n">
        <f aca="false">AS129*$J$145</f>
        <v>39980.2055984521</v>
      </c>
      <c r="AU129" s="44" t="n">
        <f aca="false">0.25*AJ129/$AM$145</f>
        <v>0.00333744747675392</v>
      </c>
      <c r="AV129" s="43" t="n">
        <f aca="false">AU129*$J$145</f>
        <v>34755.8442781676</v>
      </c>
      <c r="AW129" s="44" t="n">
        <f aca="false">0.35*AL129/$AM$145</f>
        <v>0.00476865068934497</v>
      </c>
      <c r="AX129" s="43" t="n">
        <f aca="false">AW129*$J$145</f>
        <v>49660.2514137696</v>
      </c>
    </row>
    <row r="130" customFormat="false" ht="13.8" hidden="false" customHeight="false" outlineLevel="0" collapsed="false">
      <c r="A130" s="13" t="s">
        <v>71</v>
      </c>
      <c r="B130" s="41"/>
      <c r="C130" s="41"/>
      <c r="D130" s="41"/>
      <c r="E130" s="41"/>
      <c r="F130" s="41"/>
      <c r="G130" s="41"/>
      <c r="H130" s="41"/>
      <c r="I130" s="15" t="n">
        <f aca="false">AO130+AQ130+AS130+AU130+AW130</f>
        <v>0.0180562227087745</v>
      </c>
      <c r="J130" s="43" t="n">
        <f aca="false">ROUND(AP130+AR130+AT130+AV130+AX130,0)</f>
        <v>188036</v>
      </c>
      <c r="K130" s="15" t="n">
        <f aca="false">I130-DatosMinisterio!J130</f>
        <v>-1.00613961606655E-016</v>
      </c>
      <c r="L130" s="43" t="n">
        <f aca="false">J130-DatosMinisterio!K130</f>
        <v>0</v>
      </c>
      <c r="M130" s="44" t="n">
        <f aca="false">P164/P$179</f>
        <v>0.020742289177892</v>
      </c>
      <c r="N130" s="43" t="n">
        <f aca="false">ROUND((N$145*M130),0)</f>
        <v>4104154</v>
      </c>
      <c r="O130" s="43" t="n">
        <f aca="false">N130-DatosMinisterio!L130</f>
        <v>451</v>
      </c>
      <c r="P130" s="14" t="n">
        <f aca="false">N130+J130</f>
        <v>4292190</v>
      </c>
      <c r="Q130" s="43" t="n">
        <f aca="false">P130-DatosMinisterio!M130</f>
        <v>451</v>
      </c>
      <c r="S130" s="14" t="n">
        <f aca="false">B130+DatosMinisterio!B130</f>
        <v>7054</v>
      </c>
      <c r="T130" s="14" t="n">
        <f aca="false">C130+DatosMinisterio!C130</f>
        <v>40</v>
      </c>
      <c r="U130" s="14" t="n">
        <f aca="false">D130+DatosMinisterio!D130</f>
        <v>325.824090909091</v>
      </c>
      <c r="V130" s="14" t="n">
        <f aca="false">E130+DatosMinisterio!E130</f>
        <v>165.454545454545</v>
      </c>
      <c r="W130" s="14" t="n">
        <f aca="false">F130+DatosMinisterio!F130</f>
        <v>27</v>
      </c>
      <c r="X130" s="14" t="n">
        <f aca="false">G130+DatosMinisterio!G130</f>
        <v>96</v>
      </c>
      <c r="Y130" s="14" t="n">
        <f aca="false">H130+DatosMinisterio!H130</f>
        <v>19</v>
      </c>
      <c r="Z130" s="14" t="n">
        <f aca="false">X130+0.33*Y130</f>
        <v>102.27</v>
      </c>
      <c r="AC130" s="49" t="n">
        <f aca="false">IF(T130&gt;0,S130/T130,0)</f>
        <v>176.35</v>
      </c>
      <c r="AD130" s="50" t="n">
        <f aca="false">EXP((((AC130-AC$145)/AC$146+2)/4-1.9)^3)</f>
        <v>0.0336357302955699</v>
      </c>
      <c r="AE130" s="51" t="n">
        <f aca="false">S130/U130</f>
        <v>21.6497189643603</v>
      </c>
      <c r="AF130" s="50" t="n">
        <f aca="false">EXP((((AE130-AE$145)/AE$146+2)/4-1.9)^3)</f>
        <v>0.181928450007689</v>
      </c>
      <c r="AG130" s="50" t="n">
        <f aca="false">V130/U130</f>
        <v>0.507803290397913</v>
      </c>
      <c r="AH130" s="50" t="n">
        <f aca="false">EXP((((AG130-AG$145)/AG$146+2)/4-1.9)^3)</f>
        <v>0.012938263200761</v>
      </c>
      <c r="AI130" s="50" t="n">
        <f aca="false">W130/U130</f>
        <v>0.0828668006858134</v>
      </c>
      <c r="AJ130" s="50" t="n">
        <f aca="false">EXP((((AI130-AI$145)/AI$146+2)/4-1.9)^3)</f>
        <v>0.0258589857387789</v>
      </c>
      <c r="AK130" s="50" t="n">
        <f aca="false">Z130/U130</f>
        <v>0.313881026153264</v>
      </c>
      <c r="AL130" s="50" t="n">
        <f aca="false">EXP((((AK130-AK$145)/AK$146+2)/4-1.9)^3)</f>
        <v>0.0402808269505578</v>
      </c>
      <c r="AM130" s="50" t="n">
        <f aca="false">0.01*AD130+0.15*AF130+0.24*AH130+0.25*AJ130+0.35*AL130</f>
        <v>0.0512938438396816</v>
      </c>
      <c r="AO130" s="44" t="n">
        <f aca="false">0.01*AD130/$AM$145</f>
        <v>0.000118402948916697</v>
      </c>
      <c r="AP130" s="43" t="n">
        <f aca="false">AO130*$J$145</f>
        <v>1233.03646972359</v>
      </c>
      <c r="AQ130" s="44" t="n">
        <f aca="false">0.15*AF130/$AM$145</f>
        <v>0.00960624228319101</v>
      </c>
      <c r="AR130" s="43" t="n">
        <f aca="false">AQ130*$J$145</f>
        <v>100038.446512923</v>
      </c>
      <c r="AS130" s="44" t="n">
        <f aca="false">0.24*AH130/$AM$145</f>
        <v>0.00109307228000856</v>
      </c>
      <c r="AT130" s="43" t="n">
        <f aca="false">AS130*$J$145</f>
        <v>11383.1454167812</v>
      </c>
      <c r="AU130" s="44" t="n">
        <f aca="false">0.25*AJ130/$AM$145</f>
        <v>0.00227569027085275</v>
      </c>
      <c r="AV130" s="43" t="n">
        <f aca="false">AU130*$J$145</f>
        <v>23698.8109116335</v>
      </c>
      <c r="AW130" s="44" t="n">
        <f aca="false">0.35*AL130/$AM$145</f>
        <v>0.00496281492580548</v>
      </c>
      <c r="AX130" s="43" t="n">
        <f aca="false">AW130*$J$145</f>
        <v>51682.2583558457</v>
      </c>
    </row>
    <row r="131" customFormat="false" ht="13.8" hidden="false" customHeight="false" outlineLevel="0" collapsed="false">
      <c r="A131" s="13" t="s">
        <v>72</v>
      </c>
      <c r="B131" s="41"/>
      <c r="C131" s="41"/>
      <c r="D131" s="41"/>
      <c r="E131" s="41"/>
      <c r="F131" s="41"/>
      <c r="G131" s="41"/>
      <c r="H131" s="41"/>
      <c r="I131" s="15" t="n">
        <f aca="false">AO131+AQ131+AS131+AU131+AW131</f>
        <v>0.0489183196733156</v>
      </c>
      <c r="J131" s="43" t="n">
        <f aca="false">ROUND(AP131+AR131+AT131+AV131+AX131,0)</f>
        <v>509430</v>
      </c>
      <c r="K131" s="15" t="n">
        <f aca="false">I131-DatosMinisterio!J131</f>
        <v>0</v>
      </c>
      <c r="L131" s="43" t="n">
        <f aca="false">J131-DatosMinisterio!K131</f>
        <v>0</v>
      </c>
      <c r="M131" s="44" t="n">
        <f aca="false">P165/P$179</f>
        <v>0.0251359926950295</v>
      </c>
      <c r="N131" s="43" t="n">
        <f aca="false">ROUND((N$145*M131),0)</f>
        <v>4973511</v>
      </c>
      <c r="O131" s="43" t="n">
        <f aca="false">N131-DatosMinisterio!L131</f>
        <v>-1140</v>
      </c>
      <c r="P131" s="14" t="n">
        <f aca="false">N131+J131</f>
        <v>5482941</v>
      </c>
      <c r="Q131" s="43" t="n">
        <f aca="false">P131-DatosMinisterio!M131</f>
        <v>-1140</v>
      </c>
      <c r="S131" s="14" t="n">
        <f aca="false">B131+DatosMinisterio!B131</f>
        <v>11114</v>
      </c>
      <c r="T131" s="14" t="n">
        <f aca="false">C131+DatosMinisterio!C131</f>
        <v>46</v>
      </c>
      <c r="U131" s="14" t="n">
        <f aca="false">D131+DatosMinisterio!D131</f>
        <v>474.556136363636</v>
      </c>
      <c r="V131" s="14" t="n">
        <f aca="false">E131+DatosMinisterio!E131</f>
        <v>383.178636363636</v>
      </c>
      <c r="W131" s="14" t="n">
        <f aca="false">F131+DatosMinisterio!F131</f>
        <v>57</v>
      </c>
      <c r="X131" s="14" t="n">
        <f aca="false">G131+DatosMinisterio!G131</f>
        <v>130</v>
      </c>
      <c r="Y131" s="14" t="n">
        <f aca="false">H131+DatosMinisterio!H131</f>
        <v>18</v>
      </c>
      <c r="Z131" s="14" t="n">
        <f aca="false">X131+0.33*Y131</f>
        <v>135.94</v>
      </c>
      <c r="AC131" s="49" t="n">
        <f aca="false">IF(T131&gt;0,S131/T131,0)</f>
        <v>241.608695652174</v>
      </c>
      <c r="AD131" s="50" t="n">
        <f aca="false">EXP((((AC131-AC$145)/AC$146+2)/4-1.9)^3)</f>
        <v>0.100792501698272</v>
      </c>
      <c r="AE131" s="51" t="n">
        <f aca="false">S131/U131</f>
        <v>23.4197793440473</v>
      </c>
      <c r="AF131" s="50" t="n">
        <f aca="false">EXP((((AE131-AE$145)/AE$146+2)/4-1.9)^3)</f>
        <v>0.269323212013716</v>
      </c>
      <c r="AG131" s="50" t="n">
        <f aca="false">V131/U131</f>
        <v>0.80744638410917</v>
      </c>
      <c r="AH131" s="50" t="n">
        <f aca="false">EXP((((AG131-AG$145)/AG$146+2)/4-1.9)^3)</f>
        <v>0.311534546772567</v>
      </c>
      <c r="AI131" s="50" t="n">
        <f aca="false">W131/U131</f>
        <v>0.120112238852861</v>
      </c>
      <c r="AJ131" s="50" t="n">
        <f aca="false">EXP((((AI131-AI$145)/AI$146+2)/4-1.9)^3)</f>
        <v>0.0436388635662809</v>
      </c>
      <c r="AK131" s="50" t="n">
        <f aca="false">Z131/U131</f>
        <v>0.286457153502771</v>
      </c>
      <c r="AL131" s="50" t="n">
        <f aca="false">EXP((((AK131-AK$145)/AK$146+2)/4-1.9)^3)</f>
        <v>0.0339485921818503</v>
      </c>
      <c r="AM131" s="50" t="n">
        <f aca="false">0.01*AD131+0.15*AF131+0.24*AH131+0.25*AJ131+0.35*AL131</f>
        <v>0.138966421199674</v>
      </c>
      <c r="AO131" s="44" t="n">
        <f aca="false">0.01*AD131/$AM$145</f>
        <v>0.000354805123150199</v>
      </c>
      <c r="AP131" s="43" t="n">
        <f aca="false">AO131*$J$145</f>
        <v>3694.90507197386</v>
      </c>
      <c r="AQ131" s="44" t="n">
        <f aca="false">0.15*AF131/$AM$145</f>
        <v>0.0142208875356308</v>
      </c>
      <c r="AR131" s="43" t="n">
        <f aca="false">AQ131*$J$145</f>
        <v>148094.900707306</v>
      </c>
      <c r="AS131" s="44" t="n">
        <f aca="false">0.24*AH131/$AM$145</f>
        <v>0.0263195895815516</v>
      </c>
      <c r="AT131" s="43" t="n">
        <f aca="false">AS131*$J$145</f>
        <v>274089.57394332</v>
      </c>
      <c r="AU131" s="44" t="n">
        <f aca="false">0.25*AJ131/$AM$145</f>
        <v>0.00384038795071262</v>
      </c>
      <c r="AV131" s="43" t="n">
        <f aca="false">AU131*$J$145</f>
        <v>39993.4160799262</v>
      </c>
      <c r="AW131" s="44" t="n">
        <f aca="false">0.35*AL131/$AM$145</f>
        <v>0.00418264948227029</v>
      </c>
      <c r="AX131" s="43" t="n">
        <f aca="false">AW131*$J$145</f>
        <v>43557.6934434146</v>
      </c>
    </row>
    <row r="132" customFormat="false" ht="13.8" hidden="false" customHeight="false" outlineLevel="0" collapsed="false">
      <c r="A132" s="13" t="s">
        <v>73</v>
      </c>
      <c r="B132" s="41"/>
      <c r="C132" s="41"/>
      <c r="D132" s="41"/>
      <c r="E132" s="41"/>
      <c r="F132" s="41"/>
      <c r="G132" s="41"/>
      <c r="H132" s="41"/>
      <c r="I132" s="15" t="n">
        <f aca="false">AO132+AQ132+AS132+AU132+AW132</f>
        <v>0.129167913305213</v>
      </c>
      <c r="J132" s="43" t="n">
        <f aca="false">ROUND(AP132+AR132+AT132+AV132+AX132,0)</f>
        <v>1345142</v>
      </c>
      <c r="K132" s="15" t="n">
        <f aca="false">I132-DatosMinisterio!J132</f>
        <v>0</v>
      </c>
      <c r="L132" s="43" t="n">
        <f aca="false">J132-DatosMinisterio!K132</f>
        <v>0</v>
      </c>
      <c r="M132" s="44" t="n">
        <f aca="false">P166/P$179</f>
        <v>0.0370698659946714</v>
      </c>
      <c r="N132" s="43" t="n">
        <f aca="false">ROUND((N$145*M132),0)</f>
        <v>7334796</v>
      </c>
      <c r="O132" s="43" t="n">
        <f aca="false">N132-DatosMinisterio!L132</f>
        <v>-639</v>
      </c>
      <c r="P132" s="14" t="n">
        <f aca="false">N132+J132</f>
        <v>8679938</v>
      </c>
      <c r="Q132" s="43" t="n">
        <f aca="false">P132-DatosMinisterio!M132</f>
        <v>-639</v>
      </c>
      <c r="S132" s="14" t="n">
        <f aca="false">B132+DatosMinisterio!B132</f>
        <v>8867</v>
      </c>
      <c r="T132" s="14" t="n">
        <f aca="false">C132+DatosMinisterio!C132</f>
        <v>50</v>
      </c>
      <c r="U132" s="14" t="n">
        <f aca="false">D132+DatosMinisterio!D132</f>
        <v>345.488181818182</v>
      </c>
      <c r="V132" s="14" t="n">
        <f aca="false">E132+DatosMinisterio!E132</f>
        <v>244.833636363636</v>
      </c>
      <c r="W132" s="14" t="n">
        <f aca="false">F132+DatosMinisterio!F132</f>
        <v>113</v>
      </c>
      <c r="X132" s="14" t="n">
        <f aca="false">G132+DatosMinisterio!G132</f>
        <v>322</v>
      </c>
      <c r="Y132" s="14" t="n">
        <f aca="false">H132+DatosMinisterio!H132</f>
        <v>47</v>
      </c>
      <c r="Z132" s="14" t="n">
        <f aca="false">X132+0.33*Y132</f>
        <v>337.51</v>
      </c>
      <c r="AC132" s="49" t="n">
        <f aca="false">IF(T132&gt;0,S132/T132,0)</f>
        <v>177.34</v>
      </c>
      <c r="AD132" s="50" t="n">
        <f aca="false">EXP((((AC132-AC$145)/AC$146+2)/4-1.9)^3)</f>
        <v>0.0342748932260002</v>
      </c>
      <c r="AE132" s="51" t="n">
        <f aca="false">S132/U132</f>
        <v>25.6651326055094</v>
      </c>
      <c r="AF132" s="50" t="n">
        <f aca="false">EXP((((AE132-AE$145)/AE$146+2)/4-1.9)^3)</f>
        <v>0.403540012227312</v>
      </c>
      <c r="AG132" s="50" t="n">
        <f aca="false">V132/U132</f>
        <v>0.708659946268388</v>
      </c>
      <c r="AH132" s="50" t="n">
        <f aca="false">EXP((((AG132-AG$145)/AG$146+2)/4-1.9)^3)</f>
        <v>0.146091839717069</v>
      </c>
      <c r="AI132" s="50" t="n">
        <f aca="false">W132/U132</f>
        <v>0.327073416535758</v>
      </c>
      <c r="AJ132" s="50" t="n">
        <f aca="false">EXP((((AI132-AI$145)/AI$146+2)/4-1.9)^3)</f>
        <v>0.331701632339196</v>
      </c>
      <c r="AK132" s="50" t="n">
        <f aca="false">Z132/U132</f>
        <v>0.976907511637024</v>
      </c>
      <c r="AL132" s="50" t="n">
        <f aca="false">EXP((((AK132-AK$145)/AK$146+2)/4-1.9)^3)</f>
        <v>0.537363000773308</v>
      </c>
      <c r="AM132" s="50" t="n">
        <f aca="false">0.01*AD132+0.15*AF132+0.24*AH132+0.25*AJ132+0.35*AL132</f>
        <v>0.36693825065391</v>
      </c>
      <c r="AO132" s="44" t="n">
        <f aca="false">0.01*AD132/$AM$145</f>
        <v>0.000120652900832001</v>
      </c>
      <c r="AP132" s="43" t="n">
        <f aca="false">AO132*$J$145</f>
        <v>1256.46724397438</v>
      </c>
      <c r="AQ132" s="44" t="n">
        <f aca="false">0.15*AF132/$AM$145</f>
        <v>0.0213078445303832</v>
      </c>
      <c r="AR132" s="43" t="n">
        <f aca="false">AQ132*$J$145</f>
        <v>221897.762154957</v>
      </c>
      <c r="AS132" s="44" t="n">
        <f aca="false">0.24*AH132/$AM$145</f>
        <v>0.0123423784052243</v>
      </c>
      <c r="AT132" s="43" t="n">
        <f aca="false">AS132*$J$145</f>
        <v>128532.294474165</v>
      </c>
      <c r="AU132" s="44" t="n">
        <f aca="false">0.25*AJ132/$AM$145</f>
        <v>0.0291910202962171</v>
      </c>
      <c r="AV132" s="43" t="n">
        <f aca="false">AU132*$J$145</f>
        <v>303992.366262776</v>
      </c>
      <c r="AW132" s="44" t="n">
        <f aca="false">0.35*AL132/$AM$145</f>
        <v>0.0662060171725561</v>
      </c>
      <c r="AX132" s="43" t="n">
        <f aca="false">AW132*$J$145</f>
        <v>689462.842233282</v>
      </c>
    </row>
    <row r="133" customFormat="false" ht="13.8" hidden="false" customHeight="false" outlineLevel="0" collapsed="false">
      <c r="A133" s="13" t="s">
        <v>74</v>
      </c>
      <c r="B133" s="41"/>
      <c r="C133" s="41"/>
      <c r="D133" s="41"/>
      <c r="E133" s="41"/>
      <c r="F133" s="41"/>
      <c r="G133" s="41"/>
      <c r="H133" s="41"/>
      <c r="I133" s="15" t="n">
        <f aca="false">AO133+AQ133+AS133+AU133+AW133</f>
        <v>0.0058159834284263</v>
      </c>
      <c r="J133" s="43" t="n">
        <f aca="false">ROUND(AP133+AR133+AT133+AV133+AX133,0)</f>
        <v>60567</v>
      </c>
      <c r="K133" s="15" t="n">
        <f aca="false">I133-DatosMinisterio!J133</f>
        <v>0</v>
      </c>
      <c r="L133" s="43" t="n">
        <f aca="false">J133-DatosMinisterio!K133</f>
        <v>0</v>
      </c>
      <c r="M133" s="44" t="n">
        <f aca="false">P167/P$179</f>
        <v>0.0097820088657627</v>
      </c>
      <c r="N133" s="43" t="n">
        <f aca="false">ROUND((N$145*M133),0)</f>
        <v>1935508</v>
      </c>
      <c r="O133" s="43" t="n">
        <f aca="false">N133-DatosMinisterio!L133</f>
        <v>-220</v>
      </c>
      <c r="P133" s="14" t="n">
        <f aca="false">N133+J133</f>
        <v>1996075</v>
      </c>
      <c r="Q133" s="43" t="n">
        <f aca="false">P133-DatosMinisterio!M133</f>
        <v>-220</v>
      </c>
      <c r="S133" s="14" t="n">
        <f aca="false">B133+DatosMinisterio!B133</f>
        <v>2714</v>
      </c>
      <c r="T133" s="14" t="n">
        <f aca="false">C133+DatosMinisterio!C133</f>
        <v>22</v>
      </c>
      <c r="U133" s="14" t="n">
        <f aca="false">D133+DatosMinisterio!D133</f>
        <v>237.204545454545</v>
      </c>
      <c r="V133" s="14" t="n">
        <f aca="false">E133+DatosMinisterio!E133</f>
        <v>107.181818181818</v>
      </c>
      <c r="W133" s="14" t="n">
        <f aca="false">F133+DatosMinisterio!F133</f>
        <v>13</v>
      </c>
      <c r="X133" s="14" t="n">
        <f aca="false">G133+DatosMinisterio!G133</f>
        <v>62</v>
      </c>
      <c r="Y133" s="14" t="n">
        <f aca="false">H133+DatosMinisterio!H133</f>
        <v>3</v>
      </c>
      <c r="Z133" s="14" t="n">
        <f aca="false">X133+0.33*Y133</f>
        <v>62.99</v>
      </c>
      <c r="AC133" s="49" t="n">
        <f aca="false">IF(T133&gt;0,S133/T133,0)</f>
        <v>123.363636363636</v>
      </c>
      <c r="AD133" s="50" t="n">
        <f aca="false">EXP((((AC133-AC$145)/AC$146+2)/4-1.9)^3)</f>
        <v>0.0110539993206859</v>
      </c>
      <c r="AE133" s="51" t="n">
        <f aca="false">S133/U133</f>
        <v>11.4416019929099</v>
      </c>
      <c r="AF133" s="50" t="n">
        <f aca="false">EXP((((AE133-AE$145)/AE$146+2)/4-1.9)^3)</f>
        <v>0.00391535648708391</v>
      </c>
      <c r="AG133" s="50" t="n">
        <f aca="false">V133/U133</f>
        <v>0.451853981029031</v>
      </c>
      <c r="AH133" s="50" t="n">
        <f aca="false">EXP((((AG133-AG$145)/AG$146+2)/4-1.9)^3)</f>
        <v>0.00513915192937986</v>
      </c>
      <c r="AI133" s="50" t="n">
        <f aca="false">W133/U133</f>
        <v>0.0548050205997893</v>
      </c>
      <c r="AJ133" s="50" t="n">
        <f aca="false">EXP((((AI133-AI$145)/AI$146+2)/4-1.9)^3)</f>
        <v>0.0168111310701248</v>
      </c>
      <c r="AK133" s="50" t="n">
        <f aca="false">Z133/U133</f>
        <v>0.265551403660056</v>
      </c>
      <c r="AL133" s="50" t="n">
        <f aca="false">EXP((((AK133-AK$145)/AK$146+2)/4-1.9)^3)</f>
        <v>0.0296798139680663</v>
      </c>
      <c r="AM133" s="50" t="n">
        <f aca="false">0.01*AD133+0.15*AF133+0.24*AH133+0.25*AJ133+0.35*AL133</f>
        <v>0.016521957585675</v>
      </c>
      <c r="AO133" s="44" t="n">
        <f aca="false">0.01*AD133/$AM$145</f>
        <v>3.89117793902858E-005</v>
      </c>
      <c r="AP133" s="43" t="n">
        <f aca="false">AO133*$J$145</f>
        <v>405.223379392497</v>
      </c>
      <c r="AQ133" s="44" t="n">
        <f aca="false">0.15*AF133/$AM$145</f>
        <v>0.0002067398641521</v>
      </c>
      <c r="AR133" s="43" t="n">
        <f aca="false">AQ133*$J$145</f>
        <v>2152.96827129355</v>
      </c>
      <c r="AS133" s="44" t="n">
        <f aca="false">0.24*AH133/$AM$145</f>
        <v>0.000434174543336483</v>
      </c>
      <c r="AT133" s="43" t="n">
        <f aca="false">AS133*$J$145</f>
        <v>4521.4502768518</v>
      </c>
      <c r="AU133" s="44" t="n">
        <f aca="false">0.25*AJ133/$AM$145</f>
        <v>0.00147944423670656</v>
      </c>
      <c r="AV133" s="43" t="n">
        <f aca="false">AU133*$J$145</f>
        <v>15406.7843366384</v>
      </c>
      <c r="AW133" s="44" t="n">
        <f aca="false">0.35*AL133/$AM$145</f>
        <v>0.00365671300484087</v>
      </c>
      <c r="AX133" s="43" t="n">
        <f aca="false">AW133*$J$145</f>
        <v>38080.6435611123</v>
      </c>
    </row>
    <row r="134" customFormat="false" ht="13.8" hidden="false" customHeight="false" outlineLevel="0" collapsed="false">
      <c r="A134" s="13" t="s">
        <v>75</v>
      </c>
      <c r="B134" s="41"/>
      <c r="C134" s="41"/>
      <c r="D134" s="41"/>
      <c r="E134" s="41"/>
      <c r="F134" s="41"/>
      <c r="G134" s="41"/>
      <c r="H134" s="41"/>
      <c r="I134" s="15" t="n">
        <f aca="false">AO134+AQ134+AS134+AU134+AW134</f>
        <v>0.09255737606738</v>
      </c>
      <c r="J134" s="43" t="n">
        <f aca="false">ROUND(AP134+AR134+AT134+AV134+AX134,0)</f>
        <v>963883</v>
      </c>
      <c r="K134" s="15" t="n">
        <f aca="false">I134-DatosMinisterio!J134</f>
        <v>7.07767178198537E-016</v>
      </c>
      <c r="L134" s="43" t="n">
        <f aca="false">J134-DatosMinisterio!K134</f>
        <v>0</v>
      </c>
      <c r="M134" s="44" t="n">
        <f aca="false">P168/P$179</f>
        <v>0.0655689124969892</v>
      </c>
      <c r="N134" s="43" t="n">
        <f aca="false">ROUND((N$145*M134),0)</f>
        <v>12973734</v>
      </c>
      <c r="O134" s="43" t="n">
        <f aca="false">N134-DatosMinisterio!L134</f>
        <v>-799</v>
      </c>
      <c r="P134" s="14" t="n">
        <f aca="false">N134+J134</f>
        <v>13937617</v>
      </c>
      <c r="Q134" s="43" t="n">
        <f aca="false">P134-DatosMinisterio!M134</f>
        <v>-799</v>
      </c>
      <c r="S134" s="14" t="n">
        <f aca="false">B134+DatosMinisterio!B134</f>
        <v>8205</v>
      </c>
      <c r="T134" s="14" t="n">
        <f aca="false">C134+DatosMinisterio!C134</f>
        <v>28</v>
      </c>
      <c r="U134" s="14" t="n">
        <f aca="false">D134+DatosMinisterio!D134</f>
        <v>413.710227272727</v>
      </c>
      <c r="V134" s="14" t="n">
        <f aca="false">E134+DatosMinisterio!E134</f>
        <v>378.232954545455</v>
      </c>
      <c r="W134" s="14" t="n">
        <f aca="false">F134+DatosMinisterio!F134</f>
        <v>101</v>
      </c>
      <c r="X134" s="14" t="n">
        <f aca="false">G134+DatosMinisterio!G134</f>
        <v>249</v>
      </c>
      <c r="Y134" s="14" t="n">
        <f aca="false">H134+DatosMinisterio!H134</f>
        <v>43</v>
      </c>
      <c r="Z134" s="14" t="n">
        <f aca="false">X134+0.33*Y134</f>
        <v>263.19</v>
      </c>
      <c r="AC134" s="49" t="n">
        <f aca="false">IF(T134&gt;0,S134/T134,0)</f>
        <v>293.035714285714</v>
      </c>
      <c r="AD134" s="50" t="n">
        <f aca="false">EXP((((AC134-AC$145)/AC$146+2)/4-1.9)^3)</f>
        <v>0.19799381750951</v>
      </c>
      <c r="AE134" s="51" t="n">
        <f aca="false">S134/U134</f>
        <v>19.8327221787318</v>
      </c>
      <c r="AF134" s="50" t="n">
        <f aca="false">EXP((((AE134-AE$145)/AE$146+2)/4-1.9)^3)</f>
        <v>0.112920053329768</v>
      </c>
      <c r="AG134" s="50" t="n">
        <f aca="false">V134/U134</f>
        <v>0.914246082430337</v>
      </c>
      <c r="AH134" s="50" t="n">
        <f aca="false">EXP((((AG134-AG$145)/AG$146+2)/4-1.9)^3)</f>
        <v>0.545745302267668</v>
      </c>
      <c r="AI134" s="50" t="n">
        <f aca="false">W134/U134</f>
        <v>0.244132229134907</v>
      </c>
      <c r="AJ134" s="50" t="n">
        <f aca="false">EXP((((AI134-AI$145)/AI$146+2)/4-1.9)^3)</f>
        <v>0.173388093290494</v>
      </c>
      <c r="AK134" s="50" t="n">
        <f aca="false">Z134/U134</f>
        <v>0.636169914713032</v>
      </c>
      <c r="AL134" s="50" t="n">
        <f aca="false">EXP((((AK134-AK$145)/AK$146+2)/4-1.9)^3)</f>
        <v>0.199119283538137</v>
      </c>
      <c r="AM134" s="50" t="n">
        <f aca="false">0.01*AD134+0.15*AF134+0.24*AH134+0.25*AJ134+0.35*AL134</f>
        <v>0.262935591279772</v>
      </c>
      <c r="AO134" s="44" t="n">
        <f aca="false">0.01*AD134/$AM$145</f>
        <v>0.000696968719109034</v>
      </c>
      <c r="AP134" s="43" t="n">
        <f aca="false">AO134*$J$145</f>
        <v>7258.16254392957</v>
      </c>
      <c r="AQ134" s="44" t="n">
        <f aca="false">0.15*AF134/$AM$145</f>
        <v>0.00596243957924537</v>
      </c>
      <c r="AR134" s="43" t="n">
        <f aca="false">AQ134*$J$145</f>
        <v>62092.2495343033</v>
      </c>
      <c r="AS134" s="44" t="n">
        <f aca="false">0.24*AH134/$AM$145</f>
        <v>0.0461065795769708</v>
      </c>
      <c r="AT134" s="43" t="n">
        <f aca="false">AS134*$J$145</f>
        <v>480149.309056616</v>
      </c>
      <c r="AU134" s="44" t="n">
        <f aca="false">0.25*AJ134/$AM$145</f>
        <v>0.0152588195441543</v>
      </c>
      <c r="AV134" s="43" t="n">
        <f aca="false">AU134*$J$145</f>
        <v>158903.820850869</v>
      </c>
      <c r="AW134" s="44" t="n">
        <f aca="false">0.35*AL134/$AM$145</f>
        <v>0.0245325686479005</v>
      </c>
      <c r="AX134" s="43" t="n">
        <f aca="false">AW134*$J$145</f>
        <v>255479.716642371</v>
      </c>
    </row>
    <row r="135" customFormat="false" ht="13.8" hidden="false" customHeight="false" outlineLevel="0" collapsed="false">
      <c r="A135" s="13" t="s">
        <v>76</v>
      </c>
      <c r="B135" s="41"/>
      <c r="C135" s="41"/>
      <c r="D135" s="41"/>
      <c r="E135" s="41"/>
      <c r="F135" s="41"/>
      <c r="G135" s="41"/>
      <c r="H135" s="41"/>
      <c r="I135" s="15" t="n">
        <f aca="false">AO135+AQ135+AS135+AU135+AW135</f>
        <v>0.0022610162312436</v>
      </c>
      <c r="J135" s="43" t="n">
        <f aca="false">ROUND(AP135+AR135+AT135+AV135+AX135,0)</f>
        <v>23546</v>
      </c>
      <c r="K135" s="15" t="n">
        <f aca="false">I135-DatosMinisterio!J135</f>
        <v>0</v>
      </c>
      <c r="L135" s="43" t="n">
        <f aca="false">J135-DatosMinisterio!K135</f>
        <v>-1</v>
      </c>
      <c r="M135" s="44" t="n">
        <f aca="false">P169/P$179</f>
        <v>0.00841754348605499</v>
      </c>
      <c r="N135" s="43" t="n">
        <f aca="false">ROUND((N$145*M135),0)</f>
        <v>1665530</v>
      </c>
      <c r="O135" s="43" t="n">
        <f aca="false">N135-DatosMinisterio!L135</f>
        <v>-29</v>
      </c>
      <c r="P135" s="14" t="n">
        <f aca="false">N135+J135</f>
        <v>1689076</v>
      </c>
      <c r="Q135" s="43" t="n">
        <f aca="false">P135-DatosMinisterio!M135</f>
        <v>-30</v>
      </c>
      <c r="S135" s="14" t="n">
        <f aca="false">B135+DatosMinisterio!B135</f>
        <v>3226</v>
      </c>
      <c r="T135" s="14" t="n">
        <f aca="false">C135+DatosMinisterio!C135</f>
        <v>26</v>
      </c>
      <c r="U135" s="14" t="n">
        <f aca="false">D135+DatosMinisterio!D135</f>
        <v>246.164318181818</v>
      </c>
      <c r="V135" s="14" t="n">
        <f aca="false">E135+DatosMinisterio!E135</f>
        <v>66.2097727272727</v>
      </c>
      <c r="W135" s="14" t="n">
        <f aca="false">F135+DatosMinisterio!F135</f>
        <v>1</v>
      </c>
      <c r="X135" s="14" t="n">
        <f aca="false">G135+DatosMinisterio!G135</f>
        <v>23</v>
      </c>
      <c r="Y135" s="14" t="n">
        <f aca="false">H135+DatosMinisterio!H135</f>
        <v>5</v>
      </c>
      <c r="Z135" s="14" t="n">
        <f aca="false">X135+0.33*Y135</f>
        <v>24.65</v>
      </c>
      <c r="AC135" s="49" t="n">
        <f aca="false">IF(T135&gt;0,S135/T135,0)</f>
        <v>124.076923076923</v>
      </c>
      <c r="AD135" s="50" t="n">
        <f aca="false">EXP((((AC135-AC$145)/AC$146+2)/4-1.9)^3)</f>
        <v>0.0112367464829688</v>
      </c>
      <c r="AE135" s="51" t="n">
        <f aca="false">S135/U135</f>
        <v>13.1050674761777</v>
      </c>
      <c r="AF135" s="50" t="n">
        <f aca="false">EXP((((AE135-AE$145)/AE$146+2)/4-1.9)^3)</f>
        <v>0.00902428624501539</v>
      </c>
      <c r="AG135" s="50" t="n">
        <f aca="false">V135/U135</f>
        <v>0.268965759198171</v>
      </c>
      <c r="AH135" s="50" t="n">
        <f aca="false">EXP((((AG135-AG$145)/AG$146+2)/4-1.9)^3)</f>
        <v>0.000102866664127157</v>
      </c>
      <c r="AI135" s="50" t="n">
        <f aca="false">W135/U135</f>
        <v>0.00406232717798441</v>
      </c>
      <c r="AJ135" s="50" t="n">
        <f aca="false">EXP((((AI135-AI$145)/AI$146+2)/4-1.9)^3)</f>
        <v>0.0070986134959909</v>
      </c>
      <c r="AK135" s="50" t="n">
        <f aca="false">Z135/U135</f>
        <v>0.100136364937316</v>
      </c>
      <c r="AL135" s="50" t="n">
        <f aca="false">EXP((((AK135-AK$145)/AK$146+2)/4-1.9)^3)</f>
        <v>0.00902202534394064</v>
      </c>
      <c r="AM135" s="50" t="n">
        <f aca="false">0.01*AD135+0.15*AF135+0.24*AH135+0.25*AJ135+0.35*AL135</f>
        <v>0.00642306064534946</v>
      </c>
      <c r="AO135" s="44" t="n">
        <f aca="false">0.01*AD135/$AM$145</f>
        <v>3.95550775357494E-005</v>
      </c>
      <c r="AP135" s="43" t="n">
        <f aca="false">AO135*$J$145</f>
        <v>411.922621949541</v>
      </c>
      <c r="AQ135" s="44" t="n">
        <f aca="false">0.15*AF135/$AM$145</f>
        <v>0.000476503153293628</v>
      </c>
      <c r="AR135" s="43" t="n">
        <f aca="false">AQ135*$J$145</f>
        <v>4962.25618808451</v>
      </c>
      <c r="AS135" s="44" t="n">
        <f aca="false">0.24*AH135/$AM$145</f>
        <v>8.69055586129463E-006</v>
      </c>
      <c r="AT135" s="43" t="n">
        <f aca="false">AS135*$J$145</f>
        <v>90.5025796839361</v>
      </c>
      <c r="AU135" s="44" t="n">
        <f aca="false">0.25*AJ135/$AM$145</f>
        <v>0.000624705308729304</v>
      </c>
      <c r="AV135" s="43" t="n">
        <f aca="false">AU135*$J$145</f>
        <v>6505.6186145761</v>
      </c>
      <c r="AW135" s="44" t="n">
        <f aca="false">0.35*AL135/$AM$145</f>
        <v>0.00111156213582363</v>
      </c>
      <c r="AX135" s="43" t="n">
        <f aca="false">AW135*$J$145</f>
        <v>11575.6969262537</v>
      </c>
    </row>
    <row r="136" customFormat="false" ht="13.8" hidden="false" customHeight="false" outlineLevel="0" collapsed="false">
      <c r="A136" s="13" t="s">
        <v>77</v>
      </c>
      <c r="B136" s="41"/>
      <c r="C136" s="41"/>
      <c r="D136" s="41"/>
      <c r="E136" s="41"/>
      <c r="F136" s="41"/>
      <c r="G136" s="41"/>
      <c r="H136" s="41"/>
      <c r="I136" s="15" t="n">
        <f aca="false">AO136+AQ136+AS136+AU136+AW136</f>
        <v>0.0700608664344738</v>
      </c>
      <c r="J136" s="43" t="n">
        <f aca="false">ROUND(AP136+AR136+AT136+AV136+AX136,0)</f>
        <v>729607</v>
      </c>
      <c r="K136" s="15" t="n">
        <f aca="false">I136-DatosMinisterio!J136</f>
        <v>0</v>
      </c>
      <c r="L136" s="43" t="n">
        <f aca="false">J136-DatosMinisterio!K136</f>
        <v>0</v>
      </c>
      <c r="M136" s="44" t="n">
        <f aca="false">P170/P$179</f>
        <v>0.0417476113216681</v>
      </c>
      <c r="N136" s="43" t="n">
        <f aca="false">ROUND((N$145*M136),0)</f>
        <v>8260353</v>
      </c>
      <c r="O136" s="43" t="n">
        <f aca="false">N136-DatosMinisterio!L136</f>
        <v>-19</v>
      </c>
      <c r="P136" s="14" t="n">
        <f aca="false">N136+J136</f>
        <v>8989960</v>
      </c>
      <c r="Q136" s="43" t="n">
        <f aca="false">P136-DatosMinisterio!M136</f>
        <v>-19</v>
      </c>
      <c r="S136" s="14" t="n">
        <f aca="false">B136+DatosMinisterio!B136</f>
        <v>8850</v>
      </c>
      <c r="T136" s="14" t="n">
        <f aca="false">C136+DatosMinisterio!C136</f>
        <v>65</v>
      </c>
      <c r="U136" s="14" t="n">
        <f aca="false">D136+DatosMinisterio!D136</f>
        <v>352.626590909091</v>
      </c>
      <c r="V136" s="14" t="n">
        <f aca="false">E136+DatosMinisterio!E136</f>
        <v>285.876590909091</v>
      </c>
      <c r="W136" s="14" t="n">
        <f aca="false">F136+DatosMinisterio!F136</f>
        <v>33</v>
      </c>
      <c r="X136" s="14" t="n">
        <f aca="false">G136+DatosMinisterio!G136</f>
        <v>196</v>
      </c>
      <c r="Y136" s="14" t="n">
        <f aca="false">H136+DatosMinisterio!H136</f>
        <v>45</v>
      </c>
      <c r="Z136" s="14" t="n">
        <f aca="false">X136+0.33*Y136</f>
        <v>210.85</v>
      </c>
      <c r="AC136" s="49" t="n">
        <f aca="false">IF(T136&gt;0,S136/T136,0)</f>
        <v>136.153846153846</v>
      </c>
      <c r="AD136" s="50" t="n">
        <f aca="false">EXP((((AC136-AC$145)/AC$146+2)/4-1.9)^3)</f>
        <v>0.0147435518220085</v>
      </c>
      <c r="AE136" s="51" t="n">
        <f aca="false">S136/U136</f>
        <v>25.097369932268</v>
      </c>
      <c r="AF136" s="50" t="n">
        <f aca="false">EXP((((AE136-AE$145)/AE$146+2)/4-1.9)^3)</f>
        <v>0.367709705203857</v>
      </c>
      <c r="AG136" s="50" t="n">
        <f aca="false">V136/U136</f>
        <v>0.810706277629504</v>
      </c>
      <c r="AH136" s="50" t="n">
        <f aca="false">EXP((((AG136-AG$145)/AG$146+2)/4-1.9)^3)</f>
        <v>0.318092067141014</v>
      </c>
      <c r="AI136" s="50" t="n">
        <f aca="false">W136/U136</f>
        <v>0.0935834133067621</v>
      </c>
      <c r="AJ136" s="50" t="n">
        <f aca="false">EXP((((AI136-AI$145)/AI$146+2)/4-1.9)^3)</f>
        <v>0.0302278988820584</v>
      </c>
      <c r="AK136" s="50" t="n">
        <f aca="false">Z136/U136</f>
        <v>0.597941293810024</v>
      </c>
      <c r="AL136" s="50" t="n">
        <f aca="false">EXP((((AK136-AK$145)/AK$146+2)/4-1.9)^3)</f>
        <v>0.170928244293686</v>
      </c>
      <c r="AM136" s="50" t="n">
        <f aca="false">0.01*AD136+0.15*AF136+0.24*AH136+0.25*AJ136+0.35*AL136</f>
        <v>0.199027847635947</v>
      </c>
      <c r="AO136" s="44" t="n">
        <f aca="false">0.01*AD136/$AM$145</f>
        <v>5.1899572207649E-005</v>
      </c>
      <c r="AP136" s="43" t="n">
        <f aca="false">AO136*$J$145</f>
        <v>540.476955013236</v>
      </c>
      <c r="AQ136" s="44" t="n">
        <f aca="false">0.15*AF136/$AM$145</f>
        <v>0.0194159215775197</v>
      </c>
      <c r="AR136" s="43" t="n">
        <f aca="false">AQ136*$J$145</f>
        <v>202195.465716132</v>
      </c>
      <c r="AS136" s="44" t="n">
        <f aca="false">0.24*AH136/$AM$145</f>
        <v>0.0268735931312646</v>
      </c>
      <c r="AT136" s="43" t="n">
        <f aca="false">AS136*$J$145</f>
        <v>279858.911509676</v>
      </c>
      <c r="AU136" s="44" t="n">
        <f aca="false">0.25*AJ136/$AM$145</f>
        <v>0.00266017144249639</v>
      </c>
      <c r="AV136" s="43" t="n">
        <f aca="false">AU136*$J$145</f>
        <v>27702.7593850132</v>
      </c>
      <c r="AW136" s="44" t="n">
        <f aca="false">0.35*AL136/$AM$145</f>
        <v>0.0210592807109855</v>
      </c>
      <c r="AX136" s="43" t="n">
        <f aca="false">AW136*$J$145</f>
        <v>219309.243396132</v>
      </c>
    </row>
    <row r="137" customFormat="false" ht="13.8" hidden="false" customHeight="false" outlineLevel="0" collapsed="false">
      <c r="A137" s="13" t="s">
        <v>78</v>
      </c>
      <c r="B137" s="41"/>
      <c r="C137" s="41"/>
      <c r="D137" s="41"/>
      <c r="E137" s="41"/>
      <c r="F137" s="41"/>
      <c r="G137" s="41"/>
      <c r="H137" s="41"/>
      <c r="I137" s="15" t="n">
        <f aca="false">AO137+AQ137+AS137+AU137+AW137</f>
        <v>0.00475155394121666</v>
      </c>
      <c r="J137" s="43" t="n">
        <f aca="false">ROUND(AP137+AR137+AT137+AV137+AX137,0)</f>
        <v>49482</v>
      </c>
      <c r="K137" s="15" t="n">
        <f aca="false">I137-DatosMinisterio!J137</f>
        <v>-2.86229373536173E-017</v>
      </c>
      <c r="L137" s="43" t="n">
        <f aca="false">J137-DatosMinisterio!K137</f>
        <v>0</v>
      </c>
      <c r="M137" s="44" t="n">
        <f aca="false">P171/P$179</f>
        <v>0.0123998696128442</v>
      </c>
      <c r="N137" s="43" t="n">
        <f aca="false">ROUND((N$145*M137),0)</f>
        <v>2453489</v>
      </c>
      <c r="O137" s="43" t="n">
        <f aca="false">N137-DatosMinisterio!L137</f>
        <v>-601</v>
      </c>
      <c r="P137" s="14" t="n">
        <f aca="false">N137+J137</f>
        <v>2502971</v>
      </c>
      <c r="Q137" s="43" t="n">
        <f aca="false">P137-DatosMinisterio!M137</f>
        <v>-601</v>
      </c>
      <c r="S137" s="14" t="n">
        <f aca="false">B137+DatosMinisterio!B137</f>
        <v>4197</v>
      </c>
      <c r="T137" s="14" t="n">
        <f aca="false">C137+DatosMinisterio!C137</f>
        <v>37</v>
      </c>
      <c r="U137" s="14" t="n">
        <f aca="false">D137+DatosMinisterio!D137</f>
        <v>337.105</v>
      </c>
      <c r="V137" s="14" t="n">
        <f aca="false">E137+DatosMinisterio!E137</f>
        <v>176.931590909091</v>
      </c>
      <c r="W137" s="14" t="n">
        <f aca="false">F137+DatosMinisterio!F137</f>
        <v>13</v>
      </c>
      <c r="X137" s="14" t="n">
        <f aca="false">G137+DatosMinisterio!G137</f>
        <v>51</v>
      </c>
      <c r="Y137" s="14" t="n">
        <f aca="false">H137+DatosMinisterio!H137</f>
        <v>14</v>
      </c>
      <c r="Z137" s="14" t="n">
        <f aca="false">X137+0.33*Y137</f>
        <v>55.62</v>
      </c>
      <c r="AC137" s="49" t="n">
        <f aca="false">IF(T137&gt;0,S137/T137,0)</f>
        <v>113.432432432432</v>
      </c>
      <c r="AD137" s="50" t="n">
        <f aca="false">EXP((((AC137-AC$145)/AC$146+2)/4-1.9)^3)</f>
        <v>0.00876115991552659</v>
      </c>
      <c r="AE137" s="51" t="n">
        <f aca="false">S137/U137</f>
        <v>12.4501268150873</v>
      </c>
      <c r="AF137" s="50" t="n">
        <f aca="false">EXP((((AE137-AE$145)/AE$146+2)/4-1.9)^3)</f>
        <v>0.00656649192830413</v>
      </c>
      <c r="AG137" s="50" t="n">
        <f aca="false">V137/U137</f>
        <v>0.52485602678421</v>
      </c>
      <c r="AH137" s="50" t="n">
        <f aca="false">EXP((((AG137-AG$145)/AG$146+2)/4-1.9)^3)</f>
        <v>0.0167509031417492</v>
      </c>
      <c r="AI137" s="50" t="n">
        <f aca="false">W137/U137</f>
        <v>0.0385636522745139</v>
      </c>
      <c r="AJ137" s="50" t="n">
        <f aca="false">EXP((((AI137-AI$145)/AI$146+2)/4-1.9)^3)</f>
        <v>0.0129101401716997</v>
      </c>
      <c r="AK137" s="50" t="n">
        <f aca="false">Z137/U137</f>
        <v>0.164993103039112</v>
      </c>
      <c r="AL137" s="50" t="n">
        <f aca="false">EXP((((AK137-AK$145)/AK$146+2)/4-1.9)^3)</f>
        <v>0.0147937292681867</v>
      </c>
      <c r="AM137" s="50" t="n">
        <f aca="false">0.01*AD137+0.15*AF137+0.24*AH137+0.25*AJ137+0.35*AL137</f>
        <v>0.0134981424292109</v>
      </c>
      <c r="AO137" s="44" t="n">
        <f aca="false">0.01*AD137/$AM$145</f>
        <v>3.08406316977078E-005</v>
      </c>
      <c r="AP137" s="43" t="n">
        <f aca="false">AO137*$J$145</f>
        <v>321.17125443676</v>
      </c>
      <c r="AQ137" s="44" t="n">
        <f aca="false">0.15*AF137/$AM$145</f>
        <v>0.000346725937648794</v>
      </c>
      <c r="AR137" s="43" t="n">
        <f aca="false">AQ137*$J$145</f>
        <v>3610.76924208077</v>
      </c>
      <c r="AS137" s="44" t="n">
        <f aca="false">0.24*AH137/$AM$145</f>
        <v>0.00141517818931658</v>
      </c>
      <c r="AT137" s="43" t="n">
        <f aca="false">AS137*$J$145</f>
        <v>14737.5241457239</v>
      </c>
      <c r="AU137" s="44" t="n">
        <f aca="false">0.25*AJ137/$AM$145</f>
        <v>0.00113614202354518</v>
      </c>
      <c r="AV137" s="43" t="n">
        <f aca="false">AU137*$J$145</f>
        <v>11831.6694189972</v>
      </c>
      <c r="AW137" s="44" t="n">
        <f aca="false">0.35*AL137/$AM$145</f>
        <v>0.0018226671590084</v>
      </c>
      <c r="AX137" s="43" t="n">
        <f aca="false">AW137*$J$145</f>
        <v>18981.0735271975</v>
      </c>
    </row>
    <row r="138" customFormat="false" ht="13.8" hidden="false" customHeight="false" outlineLevel="0" collapsed="false">
      <c r="A138" s="13" t="s">
        <v>79</v>
      </c>
      <c r="B138" s="41"/>
      <c r="C138" s="41"/>
      <c r="D138" s="41"/>
      <c r="E138" s="41"/>
      <c r="F138" s="41"/>
      <c r="G138" s="41"/>
      <c r="H138" s="41"/>
      <c r="I138" s="15" t="n">
        <f aca="false">AO138+AQ138+AS138+AU138+AW138</f>
        <v>0.00598204672032748</v>
      </c>
      <c r="J138" s="43" t="n">
        <f aca="false">ROUND(AP138+AR138+AT138+AV138+AX138,0)</f>
        <v>62296</v>
      </c>
      <c r="K138" s="15" t="n">
        <f aca="false">I138-DatosMinisterio!J138</f>
        <v>-7.45931094670027E-017</v>
      </c>
      <c r="L138" s="43" t="n">
        <f aca="false">J138-DatosMinisterio!K138</f>
        <v>0</v>
      </c>
      <c r="M138" s="44" t="n">
        <f aca="false">P172/P$179</f>
        <v>0.0218813064543021</v>
      </c>
      <c r="N138" s="43" t="n">
        <f aca="false">ROUND((N$145*M138),0)</f>
        <v>4329525</v>
      </c>
      <c r="O138" s="43" t="n">
        <f aca="false">N138-DatosMinisterio!L138</f>
        <v>117</v>
      </c>
      <c r="P138" s="14" t="n">
        <f aca="false">N138+J138</f>
        <v>4391821</v>
      </c>
      <c r="Q138" s="43" t="n">
        <f aca="false">P138-DatosMinisterio!M138</f>
        <v>117</v>
      </c>
      <c r="S138" s="14" t="n">
        <f aca="false">B138+DatosMinisterio!B138</f>
        <v>4659</v>
      </c>
      <c r="T138" s="14" t="n">
        <f aca="false">C138+DatosMinisterio!C138</f>
        <v>24</v>
      </c>
      <c r="U138" s="14" t="n">
        <f aca="false">D138+DatosMinisterio!D138</f>
        <v>306.164318181818</v>
      </c>
      <c r="V138" s="14" t="n">
        <f aca="false">E138+DatosMinisterio!E138</f>
        <v>174.784545454545</v>
      </c>
      <c r="W138" s="14" t="n">
        <f aca="false">F138+DatosMinisterio!F138</f>
        <v>10</v>
      </c>
      <c r="X138" s="14" t="n">
        <f aca="false">G138+DatosMinisterio!G138</f>
        <v>20</v>
      </c>
      <c r="Y138" s="14" t="n">
        <f aca="false">H138+DatosMinisterio!H138</f>
        <v>5</v>
      </c>
      <c r="Z138" s="14" t="n">
        <f aca="false">X138+0.33*Y138</f>
        <v>21.65</v>
      </c>
      <c r="AC138" s="49" t="n">
        <f aca="false">IF(T138&gt;0,S138/T138,0)</f>
        <v>194.125</v>
      </c>
      <c r="AD138" s="50" t="n">
        <f aca="false">EXP((((AC138-AC$145)/AC$146+2)/4-1.9)^3)</f>
        <v>0.0466678004677417</v>
      </c>
      <c r="AE138" s="51" t="n">
        <f aca="false">S138/U138</f>
        <v>15.2173186858216</v>
      </c>
      <c r="AF138" s="50" t="n">
        <f aca="false">EXP((((AE138-AE$145)/AE$146+2)/4-1.9)^3)</f>
        <v>0.0229539955823653</v>
      </c>
      <c r="AG138" s="50" t="n">
        <f aca="false">V138/U138</f>
        <v>0.570884767018304</v>
      </c>
      <c r="AH138" s="50" t="n">
        <f aca="false">EXP((((AG138-AG$145)/AG$146+2)/4-1.9)^3)</f>
        <v>0.0319465313088146</v>
      </c>
      <c r="AI138" s="50" t="n">
        <f aca="false">W138/U138</f>
        <v>0.0326621993685803</v>
      </c>
      <c r="AJ138" s="50" t="n">
        <f aca="false">EXP((((AI138-AI$145)/AI$146+2)/4-1.9)^3)</f>
        <v>0.0116969671877576</v>
      </c>
      <c r="AK138" s="50" t="n">
        <f aca="false">Z138/U138</f>
        <v>0.0707136616329764</v>
      </c>
      <c r="AL138" s="50" t="n">
        <f aca="false">EXP((((AK138-AK$145)/AK$146+2)/4-1.9)^3)</f>
        <v>0.00712148861608444</v>
      </c>
      <c r="AM138" s="50" t="n">
        <f aca="false">0.01*AD138+0.15*AF138+0.24*AH138+0.25*AJ138+0.35*AL138</f>
        <v>0.0169937076687167</v>
      </c>
      <c r="AO138" s="44" t="n">
        <f aca="false">0.01*AD138/$AM$145</f>
        <v>0.000164277842231491</v>
      </c>
      <c r="AP138" s="43" t="n">
        <f aca="false">AO138*$J$145</f>
        <v>1710.77302121452</v>
      </c>
      <c r="AQ138" s="44" t="n">
        <f aca="false">0.15*AF138/$AM$145</f>
        <v>0.00121202397383245</v>
      </c>
      <c r="AR138" s="43" t="n">
        <f aca="false">AQ138*$J$145</f>
        <v>12621.8964610937</v>
      </c>
      <c r="AS138" s="44" t="n">
        <f aca="false">0.24*AH138/$AM$145</f>
        <v>0.00269896100228019</v>
      </c>
      <c r="AT138" s="43" t="n">
        <f aca="false">AS138*$J$145</f>
        <v>28106.7099816456</v>
      </c>
      <c r="AU138" s="44" t="n">
        <f aca="false">0.25*AJ138/$AM$145</f>
        <v>0.00102937813170861</v>
      </c>
      <c r="AV138" s="43" t="n">
        <f aca="false">AU138*$J$145</f>
        <v>10719.8409258003</v>
      </c>
      <c r="AW138" s="44" t="n">
        <f aca="false">0.35*AL138/$AM$145</f>
        <v>0.000877405770274739</v>
      </c>
      <c r="AX138" s="43" t="n">
        <f aca="false">AW138*$J$145</f>
        <v>9137.21595106411</v>
      </c>
    </row>
    <row r="139" customFormat="false" ht="13.8" hidden="false" customHeight="false" outlineLevel="0" collapsed="false">
      <c r="A139" s="13" t="s">
        <v>80</v>
      </c>
      <c r="B139" s="41"/>
      <c r="C139" s="41"/>
      <c r="D139" s="41"/>
      <c r="E139" s="41"/>
      <c r="F139" s="41"/>
      <c r="G139" s="41"/>
      <c r="H139" s="41"/>
      <c r="I139" s="15" t="n">
        <f aca="false">AO139+AQ139+AS139+AU139+AW139</f>
        <v>0.0248362191454026</v>
      </c>
      <c r="J139" s="43" t="n">
        <f aca="false">ROUND(AP139+AR139+AT139+AV139+AX139,0)</f>
        <v>258642</v>
      </c>
      <c r="K139" s="15" t="n">
        <f aca="false">I139-DatosMinisterio!J139</f>
        <v>0</v>
      </c>
      <c r="L139" s="43" t="n">
        <f aca="false">J139-DatosMinisterio!K139</f>
        <v>0</v>
      </c>
      <c r="M139" s="44" t="n">
        <f aca="false">P173/P$179</f>
        <v>0.0120227893638595</v>
      </c>
      <c r="N139" s="43" t="n">
        <f aca="false">ROUND((N$145*M139),0)</f>
        <v>2378878</v>
      </c>
      <c r="O139" s="43" t="n">
        <f aca="false">N139-DatosMinisterio!L139</f>
        <v>600</v>
      </c>
      <c r="P139" s="14" t="n">
        <f aca="false">N139+J139</f>
        <v>2637520</v>
      </c>
      <c r="Q139" s="43" t="n">
        <f aca="false">P139-DatosMinisterio!M139</f>
        <v>600</v>
      </c>
      <c r="S139" s="14" t="n">
        <f aca="false">B139+DatosMinisterio!B139</f>
        <v>7235</v>
      </c>
      <c r="T139" s="14" t="n">
        <f aca="false">C139+DatosMinisterio!C139</f>
        <v>50</v>
      </c>
      <c r="U139" s="14" t="n">
        <f aca="false">D139+DatosMinisterio!D139</f>
        <v>348.509090909091</v>
      </c>
      <c r="V139" s="14" t="n">
        <f aca="false">E139+DatosMinisterio!E139</f>
        <v>254.725681818182</v>
      </c>
      <c r="W139" s="14" t="n">
        <f aca="false">F139+DatosMinisterio!F139</f>
        <v>10</v>
      </c>
      <c r="X139" s="14" t="n">
        <f aca="false">G139+DatosMinisterio!G139</f>
        <v>34</v>
      </c>
      <c r="Y139" s="14" t="n">
        <f aca="false">H139+DatosMinisterio!H139</f>
        <v>9</v>
      </c>
      <c r="Z139" s="14" t="n">
        <f aca="false">X139+0.33*Y139</f>
        <v>36.97</v>
      </c>
      <c r="AC139" s="49" t="n">
        <f aca="false">IF(T139&gt;0,S139/T139,0)</f>
        <v>144.7</v>
      </c>
      <c r="AD139" s="50" t="n">
        <f aca="false">EXP((((AC139-AC$145)/AC$146+2)/4-1.9)^3)</f>
        <v>0.017747448350198</v>
      </c>
      <c r="AE139" s="51" t="n">
        <f aca="false">S139/U139</f>
        <v>20.7598601836394</v>
      </c>
      <c r="AF139" s="50" t="n">
        <f aca="false">EXP((((AE139-AE$145)/AE$146+2)/4-1.9)^3)</f>
        <v>0.14544945840659</v>
      </c>
      <c r="AG139" s="50" t="n">
        <f aca="false">V139/U139</f>
        <v>0.730901111227045</v>
      </c>
      <c r="AH139" s="50" t="n">
        <f aca="false">EXP((((AG139-AG$145)/AG$146+2)/4-1.9)^3)</f>
        <v>0.177150307971144</v>
      </c>
      <c r="AI139" s="50" t="n">
        <f aca="false">W139/U139</f>
        <v>0.0286936560934891</v>
      </c>
      <c r="AJ139" s="50" t="n">
        <f aca="false">EXP((((AI139-AI$145)/AI$146+2)/4-1.9)^3)</f>
        <v>0.0109368263937509</v>
      </c>
      <c r="AK139" s="50" t="n">
        <f aca="false">Z139/U139</f>
        <v>0.106080446577629</v>
      </c>
      <c r="AL139" s="50" t="n">
        <f aca="false">EXP((((AK139-AK$145)/AK$146+2)/4-1.9)^3)</f>
        <v>0.00945480346858562</v>
      </c>
      <c r="AM139" s="50" t="n">
        <f aca="false">0.01*AD139+0.15*AF139+0.24*AH139+0.25*AJ139+0.35*AL139</f>
        <v>0.0705543549700078</v>
      </c>
      <c r="AO139" s="44" t="n">
        <f aca="false">0.01*AD139/$AM$145</f>
        <v>6.24737504417131E-005</v>
      </c>
      <c r="AP139" s="43" t="n">
        <f aca="false">AO139*$J$145</f>
        <v>650.595389724956</v>
      </c>
      <c r="AQ139" s="44" t="n">
        <f aca="false">0.15*AF139/$AM$145</f>
        <v>0.00768006728663697</v>
      </c>
      <c r="AR139" s="43" t="n">
        <f aca="false">AQ139*$J$145</f>
        <v>79979.4527163088</v>
      </c>
      <c r="AS139" s="44" t="n">
        <f aca="false">0.24*AH139/$AM$145</f>
        <v>0.0149663125593895</v>
      </c>
      <c r="AT139" s="43" t="n">
        <f aca="false">AS139*$J$145</f>
        <v>155857.682362226</v>
      </c>
      <c r="AU139" s="44" t="n">
        <f aca="false">0.25*AJ139/$AM$145</f>
        <v>0.000962482816212722</v>
      </c>
      <c r="AV139" s="43" t="n">
        <f aca="false">AU139*$J$145</f>
        <v>10023.1997997577</v>
      </c>
      <c r="AW139" s="44" t="n">
        <f aca="false">0.35*AL139/$AM$145</f>
        <v>0.00116488273272166</v>
      </c>
      <c r="AX139" s="43" t="n">
        <f aca="false">AW139*$J$145</f>
        <v>12130.9722902901</v>
      </c>
    </row>
    <row r="140" customFormat="false" ht="13.8" hidden="false" customHeight="false" outlineLevel="0" collapsed="false">
      <c r="A140" s="13" t="s">
        <v>81</v>
      </c>
      <c r="B140" s="41"/>
      <c r="C140" s="41"/>
      <c r="D140" s="41"/>
      <c r="E140" s="41"/>
      <c r="F140" s="41"/>
      <c r="G140" s="41"/>
      <c r="H140" s="41"/>
      <c r="I140" s="15" t="n">
        <f aca="false">AO140+AQ140+AS140+AU140+AW140</f>
        <v>0.0198991347896011</v>
      </c>
      <c r="J140" s="43" t="n">
        <f aca="false">ROUND(AP140+AR140+AT140+AV140+AX140,0)</f>
        <v>207228</v>
      </c>
      <c r="K140" s="15" t="n">
        <f aca="false">I140-DatosMinisterio!J140</f>
        <v>1.21430643318377E-016</v>
      </c>
      <c r="L140" s="43" t="n">
        <f aca="false">J140-DatosMinisterio!K140</f>
        <v>0</v>
      </c>
      <c r="M140" s="44" t="n">
        <f aca="false">P174/P$179</f>
        <v>0.0190055784333509</v>
      </c>
      <c r="N140" s="43" t="n">
        <f aca="false">ROUND((N$145*M140),0)</f>
        <v>3760522</v>
      </c>
      <c r="O140" s="43" t="n">
        <f aca="false">N140-DatosMinisterio!L140</f>
        <v>566</v>
      </c>
      <c r="P140" s="14" t="n">
        <f aca="false">N140+J140</f>
        <v>3967750</v>
      </c>
      <c r="Q140" s="43" t="n">
        <f aca="false">P140-DatosMinisterio!M140</f>
        <v>566</v>
      </c>
      <c r="S140" s="14" t="n">
        <f aca="false">B140+DatosMinisterio!B140</f>
        <v>6627</v>
      </c>
      <c r="T140" s="14" t="n">
        <f aca="false">C140+DatosMinisterio!C140</f>
        <v>34</v>
      </c>
      <c r="U140" s="14" t="n">
        <f aca="false">D140+DatosMinisterio!D140</f>
        <v>279.466136363636</v>
      </c>
      <c r="V140" s="14" t="n">
        <f aca="false">E140+DatosMinisterio!E140</f>
        <v>163.288863636364</v>
      </c>
      <c r="W140" s="14" t="n">
        <f aca="false">F140+DatosMinisterio!F140</f>
        <v>5</v>
      </c>
      <c r="X140" s="14" t="n">
        <f aca="false">G140+DatosMinisterio!G140</f>
        <v>9</v>
      </c>
      <c r="Y140" s="14" t="n">
        <f aca="false">H140+DatosMinisterio!H140</f>
        <v>1</v>
      </c>
      <c r="Z140" s="14" t="n">
        <f aca="false">X140+0.33*Y140</f>
        <v>9.33</v>
      </c>
      <c r="AC140" s="49" t="n">
        <f aca="false">IF(T140&gt;0,S140/T140,0)</f>
        <v>194.911764705882</v>
      </c>
      <c r="AD140" s="50" t="n">
        <f aca="false">EXP((((AC140-AC$145)/AC$146+2)/4-1.9)^3)</f>
        <v>0.0473250567078803</v>
      </c>
      <c r="AE140" s="51" t="n">
        <f aca="false">S140/U140</f>
        <v>23.7130698059856</v>
      </c>
      <c r="AF140" s="50" t="n">
        <f aca="false">EXP((((AE140-AE$145)/AE$146+2)/4-1.9)^3)</f>
        <v>0.285557127462012</v>
      </c>
      <c r="AG140" s="50" t="n">
        <f aca="false">V140/U140</f>
        <v>0.584288550165862</v>
      </c>
      <c r="AH140" s="50" t="n">
        <f aca="false">EXP((((AG140-AG$145)/AG$146+2)/4-1.9)^3)</f>
        <v>0.0380302537781717</v>
      </c>
      <c r="AI140" s="50" t="n">
        <f aca="false">W140/U140</f>
        <v>0.017891255323665</v>
      </c>
      <c r="AJ140" s="50" t="n">
        <f aca="false">EXP((((AI140-AI$145)/AI$146+2)/4-1.9)^3)</f>
        <v>0.00907762923020969</v>
      </c>
      <c r="AK140" s="50" t="n">
        <f aca="false">Z140/U140</f>
        <v>0.0333850824339589</v>
      </c>
      <c r="AL140" s="50" t="n">
        <f aca="false">EXP((((AK140-AK$145)/AK$146+2)/4-1.9)^3)</f>
        <v>0.00521620757129726</v>
      </c>
      <c r="AM140" s="50" t="n">
        <f aca="false">0.01*AD140+0.15*AF140+0.24*AH140+0.25*AJ140+0.35*AL140</f>
        <v>0.0565291605506483</v>
      </c>
      <c r="AO140" s="44" t="n">
        <f aca="false">0.01*AD140/$AM$145</f>
        <v>0.000166591485382464</v>
      </c>
      <c r="AP140" s="43" t="n">
        <f aca="false">AO140*$J$145</f>
        <v>1734.86706962444</v>
      </c>
      <c r="AQ140" s="44" t="n">
        <f aca="false">0.15*AF140/$AM$145</f>
        <v>0.0150780757598727</v>
      </c>
      <c r="AR140" s="43" t="n">
        <f aca="false">AQ140*$J$145</f>
        <v>157021.573155739</v>
      </c>
      <c r="AS140" s="44" t="n">
        <f aca="false">0.24*AH140/$AM$145</f>
        <v>0.00321293635487066</v>
      </c>
      <c r="AT140" s="43" t="n">
        <f aca="false">AS140*$J$145</f>
        <v>33459.1979059875</v>
      </c>
      <c r="AU140" s="44" t="n">
        <f aca="false">0.25*AJ140/$AM$145</f>
        <v>0.000798866310159164</v>
      </c>
      <c r="AV140" s="43" t="n">
        <f aca="false">AU140*$J$145</f>
        <v>8319.31386736652</v>
      </c>
      <c r="AW140" s="44" t="n">
        <f aca="false">0.35*AL140/$AM$145</f>
        <v>0.000642664879316116</v>
      </c>
      <c r="AX140" s="43" t="n">
        <f aca="false">AW140*$J$145</f>
        <v>6692.6477867101</v>
      </c>
    </row>
    <row r="141" customFormat="false" ht="13.8" hidden="false" customHeight="false" outlineLevel="0" collapsed="false">
      <c r="A141" s="13" t="s">
        <v>82</v>
      </c>
      <c r="B141" s="41"/>
      <c r="C141" s="41"/>
      <c r="D141" s="41"/>
      <c r="E141" s="41"/>
      <c r="F141" s="41"/>
      <c r="G141" s="41"/>
      <c r="H141" s="41"/>
      <c r="I141" s="15" t="n">
        <f aca="false">AO141+AQ141+AS141+AU141+AW141</f>
        <v>0.00834836977959015</v>
      </c>
      <c r="J141" s="43" t="n">
        <f aca="false">ROUND(AP141+AR141+AT141+AV141+AX141,0)</f>
        <v>86939</v>
      </c>
      <c r="K141" s="15" t="n">
        <f aca="false">I141-DatosMinisterio!J141</f>
        <v>0</v>
      </c>
      <c r="L141" s="43" t="n">
        <f aca="false">J141-DatosMinisterio!K141</f>
        <v>0</v>
      </c>
      <c r="M141" s="44" t="n">
        <f aca="false">P175/P$179</f>
        <v>0.0131168523963663</v>
      </c>
      <c r="N141" s="43" t="n">
        <f aca="false">ROUND((N$145*M141),0)</f>
        <v>2595354</v>
      </c>
      <c r="O141" s="43" t="n">
        <f aca="false">N141-DatosMinisterio!L141</f>
        <v>1026</v>
      </c>
      <c r="P141" s="14" t="n">
        <f aca="false">N141+J141</f>
        <v>2682293</v>
      </c>
      <c r="Q141" s="43" t="n">
        <f aca="false">P141-DatosMinisterio!M141</f>
        <v>1026</v>
      </c>
      <c r="S141" s="14" t="n">
        <f aca="false">B141+DatosMinisterio!B141</f>
        <v>3590</v>
      </c>
      <c r="T141" s="14" t="n">
        <f aca="false">C141+DatosMinisterio!C141</f>
        <v>37</v>
      </c>
      <c r="U141" s="14" t="n">
        <f aca="false">D141+DatosMinisterio!D141</f>
        <v>319.209318181818</v>
      </c>
      <c r="V141" s="14" t="n">
        <f aca="false">E141+DatosMinisterio!E141</f>
        <v>181.556590909091</v>
      </c>
      <c r="W141" s="14" t="n">
        <f aca="false">F141+DatosMinisterio!F141</f>
        <v>35</v>
      </c>
      <c r="X141" s="14" t="n">
        <f aca="false">G141+DatosMinisterio!G141</f>
        <v>58</v>
      </c>
      <c r="Y141" s="14" t="n">
        <f aca="false">H141+DatosMinisterio!H141</f>
        <v>8</v>
      </c>
      <c r="Z141" s="14" t="n">
        <f aca="false">X141+0.33*Y141</f>
        <v>60.64</v>
      </c>
      <c r="AC141" s="49" t="n">
        <f aca="false">IF(T141&gt;0,S141/T141,0)</f>
        <v>97.027027027027</v>
      </c>
      <c r="AD141" s="50" t="n">
        <f aca="false">EXP((((AC141-AC$145)/AC$146+2)/4-1.9)^3)</f>
        <v>0.00586519611542684</v>
      </c>
      <c r="AE141" s="51" t="n">
        <f aca="false">S141/U141</f>
        <v>11.2465388555956</v>
      </c>
      <c r="AF141" s="50" t="n">
        <f aca="false">EXP((((AE141-AE$145)/AE$146+2)/4-1.9)^3)</f>
        <v>0.00352885083721956</v>
      </c>
      <c r="AG141" s="50" t="n">
        <f aca="false">V141/U141</f>
        <v>0.568769708676482</v>
      </c>
      <c r="AH141" s="50" t="n">
        <f aca="false">EXP((((AG141-AG$145)/AG$146+2)/4-1.9)^3)</f>
        <v>0.0310625658374077</v>
      </c>
      <c r="AI141" s="50" t="n">
        <f aca="false">W141/U141</f>
        <v>0.109645921990487</v>
      </c>
      <c r="AJ141" s="50" t="n">
        <f aca="false">EXP((((AI141-AI$145)/AI$146+2)/4-1.9)^3)</f>
        <v>0.0378761361149135</v>
      </c>
      <c r="AK141" s="50" t="n">
        <f aca="false">Z141/U141</f>
        <v>0.189969391700089</v>
      </c>
      <c r="AL141" s="50" t="n">
        <f aca="false">EXP((((AK141-AK$145)/AK$146+2)/4-1.9)^3)</f>
        <v>0.0177254083965612</v>
      </c>
      <c r="AM141" s="50" t="n">
        <f aca="false">0.01*AD141+0.15*AF141+0.24*AH141+0.25*AJ141+0.35*AL141</f>
        <v>0.0237159223552399</v>
      </c>
      <c r="AO141" s="44" t="n">
        <f aca="false">0.01*AD141/$AM$145</f>
        <v>2.06463932829416E-005</v>
      </c>
      <c r="AP141" s="43" t="n">
        <f aca="false">AO141*$J$145</f>
        <v>215.009475009226</v>
      </c>
      <c r="AQ141" s="44" t="n">
        <f aca="false">0.15*AF141/$AM$145</f>
        <v>0.000186331473291505</v>
      </c>
      <c r="AR141" s="43" t="n">
        <f aca="false">AQ141*$J$145</f>
        <v>1940.4373297104</v>
      </c>
      <c r="AS141" s="44" t="n">
        <f aca="false">0.24*AH141/$AM$145</f>
        <v>0.00262428033314503</v>
      </c>
      <c r="AT141" s="43" t="n">
        <f aca="false">AS141*$J$145</f>
        <v>27328.9929613391</v>
      </c>
      <c r="AU141" s="44" t="n">
        <f aca="false">0.25*AJ141/$AM$145</f>
        <v>0.00333324575545682</v>
      </c>
      <c r="AV141" s="43" t="n">
        <f aca="false">AU141*$J$145</f>
        <v>34712.0879727518</v>
      </c>
      <c r="AW141" s="44" t="n">
        <f aca="false">0.35*AL141/$AM$145</f>
        <v>0.00218386582441385</v>
      </c>
      <c r="AX141" s="43" t="n">
        <f aca="false">AW141*$J$145</f>
        <v>22742.5603088634</v>
      </c>
    </row>
    <row r="142" customFormat="false" ht="13.8" hidden="false" customHeight="false" outlineLevel="0" collapsed="false">
      <c r="A142" s="13" t="s">
        <v>83</v>
      </c>
      <c r="B142" s="41"/>
      <c r="C142" s="41"/>
      <c r="D142" s="41"/>
      <c r="E142" s="41"/>
      <c r="F142" s="41"/>
      <c r="G142" s="41"/>
      <c r="H142" s="41"/>
      <c r="I142" s="15" t="n">
        <f aca="false">AO142+AQ142+AS142+AU142+AW142</f>
        <v>0.0164952803373926</v>
      </c>
      <c r="J142" s="43" t="n">
        <f aca="false">ROUND(AP142+AR142+AT142+AV142+AX142,0)</f>
        <v>171780</v>
      </c>
      <c r="K142" s="15" t="n">
        <f aca="false">I142-DatosMinisterio!J142</f>
        <v>-5.89805981832114E-017</v>
      </c>
      <c r="L142" s="43" t="n">
        <f aca="false">J142-DatosMinisterio!K142</f>
        <v>0</v>
      </c>
      <c r="M142" s="44" t="n">
        <f aca="false">P176/P$179</f>
        <v>0.0101630282729928</v>
      </c>
      <c r="N142" s="43" t="n">
        <f aca="false">ROUND((N$145*M142),0)</f>
        <v>2010898</v>
      </c>
      <c r="O142" s="43" t="n">
        <f aca="false">N142-DatosMinisterio!L142</f>
        <v>-1172</v>
      </c>
      <c r="P142" s="14" t="n">
        <f aca="false">N142+J142</f>
        <v>2182678</v>
      </c>
      <c r="Q142" s="43" t="n">
        <f aca="false">P142-DatosMinisterio!M142</f>
        <v>-1172</v>
      </c>
      <c r="S142" s="14" t="n">
        <f aca="false">B142+DatosMinisterio!B142</f>
        <v>6473</v>
      </c>
      <c r="T142" s="14" t="n">
        <f aca="false">C142+DatosMinisterio!C142</f>
        <v>26</v>
      </c>
      <c r="U142" s="14" t="n">
        <f aca="false">D142+DatosMinisterio!D142</f>
        <v>356.963181818182</v>
      </c>
      <c r="V142" s="14" t="n">
        <f aca="false">E142+DatosMinisterio!E142</f>
        <v>241.835909090909</v>
      </c>
      <c r="W142" s="14" t="n">
        <f aca="false">F142+DatosMinisterio!F142</f>
        <v>21</v>
      </c>
      <c r="X142" s="14" t="n">
        <f aca="false">G142+DatosMinisterio!G142</f>
        <v>54</v>
      </c>
      <c r="Y142" s="14" t="n">
        <f aca="false">H142+DatosMinisterio!H142</f>
        <v>11</v>
      </c>
      <c r="Z142" s="14" t="n">
        <f aca="false">X142+0.33*Y142</f>
        <v>57.63</v>
      </c>
      <c r="AC142" s="49" t="n">
        <f aca="false">IF(T142&gt;0,S142/T142,0)</f>
        <v>248.961538461538</v>
      </c>
      <c r="AD142" s="50" t="n">
        <f aca="false">EXP((((AC142-AC$145)/AC$146+2)/4-1.9)^3)</f>
        <v>0.112091796325811</v>
      </c>
      <c r="AE142" s="51" t="n">
        <f aca="false">S142/U142</f>
        <v>18.1335228104757</v>
      </c>
      <c r="AF142" s="50" t="n">
        <f aca="false">EXP((((AE142-AE$145)/AE$146+2)/4-1.9)^3)</f>
        <v>0.0671524305403897</v>
      </c>
      <c r="AG142" s="50" t="n">
        <f aca="false">V142/U142</f>
        <v>0.677481380177991</v>
      </c>
      <c r="AH142" s="50" t="n">
        <f aca="false">EXP((((AG142-AG$145)/AG$146+2)/4-1.9)^3)</f>
        <v>0.108925252248372</v>
      </c>
      <c r="AI142" s="50" t="n">
        <f aca="false">W142/U142</f>
        <v>0.0588295966352526</v>
      </c>
      <c r="AJ142" s="50" t="n">
        <f aca="false">EXP((((AI142-AI$145)/AI$146+2)/4-1.9)^3)</f>
        <v>0.0179173904092265</v>
      </c>
      <c r="AK142" s="50" t="n">
        <f aca="false">Z142/U142</f>
        <v>0.161445221623315</v>
      </c>
      <c r="AL142" s="50" t="n">
        <f aca="false">EXP((((AK142-AK$145)/AK$146+2)/4-1.9)^3)</f>
        <v>0.0144124334856815</v>
      </c>
      <c r="AM142" s="50" t="n">
        <f aca="false">0.01*AD142+0.15*AF142+0.24*AH142+0.25*AJ142+0.35*AL142</f>
        <v>0.046859542406221</v>
      </c>
      <c r="AO142" s="44" t="n">
        <f aca="false">0.01*AD142/$AM$145</f>
        <v>0.000394580379784225</v>
      </c>
      <c r="AP142" s="43" t="n">
        <f aca="false">AO142*$J$145</f>
        <v>4109.12061703495</v>
      </c>
      <c r="AQ142" s="44" t="n">
        <f aca="false">0.15*AF142/$AM$145</f>
        <v>0.0035458034059482</v>
      </c>
      <c r="AR142" s="43" t="n">
        <f aca="false">AQ142*$J$145</f>
        <v>36925.6420892039</v>
      </c>
      <c r="AS142" s="44" t="n">
        <f aca="false">0.24*AH142/$AM$145</f>
        <v>0.00920240777128666</v>
      </c>
      <c r="AT142" s="43" t="n">
        <f aca="false">AS142*$J$145</f>
        <v>95832.9542894022</v>
      </c>
      <c r="AU142" s="44" t="n">
        <f aca="false">0.25*AJ142/$AM$145</f>
        <v>0.00157679931630886</v>
      </c>
      <c r="AV142" s="43" t="n">
        <f aca="false">AU142*$J$145</f>
        <v>16420.6304001088</v>
      </c>
      <c r="AW142" s="44" t="n">
        <f aca="false">0.35*AL142/$AM$145</f>
        <v>0.0017756894640647</v>
      </c>
      <c r="AX142" s="43" t="n">
        <f aca="false">AW142*$J$145</f>
        <v>18491.8525098233</v>
      </c>
    </row>
    <row r="143" customFormat="false" ht="13.8" hidden="false" customHeight="false" outlineLevel="0" collapsed="false">
      <c r="A143" s="13" t="s">
        <v>84</v>
      </c>
      <c r="B143" s="41"/>
      <c r="C143" s="41"/>
      <c r="D143" s="41"/>
      <c r="E143" s="41"/>
      <c r="F143" s="41"/>
      <c r="G143" s="41"/>
      <c r="H143" s="41"/>
      <c r="I143" s="15" t="n">
        <f aca="false">AO143+AQ143+AS143+AU143+AW143</f>
        <v>0.0146104900180135</v>
      </c>
      <c r="J143" s="43" t="n">
        <f aca="false">ROUND(AP143+AR143+AT143+AV143+AX143,0)</f>
        <v>152152</v>
      </c>
      <c r="K143" s="15" t="n">
        <f aca="false">I143-DatosMinisterio!J143</f>
        <v>0</v>
      </c>
      <c r="L143" s="43" t="n">
        <f aca="false">J143-DatosMinisterio!K143</f>
        <v>0</v>
      </c>
      <c r="M143" s="44" t="n">
        <f aca="false">P177/P$179</f>
        <v>0.00726634739093543</v>
      </c>
      <c r="N143" s="43" t="n">
        <f aca="false">ROUND((N$145*M143),0)</f>
        <v>1437749</v>
      </c>
      <c r="O143" s="43" t="n">
        <f aca="false">N143-DatosMinisterio!L143</f>
        <v>606</v>
      </c>
      <c r="P143" s="14" t="n">
        <f aca="false">N143+J143</f>
        <v>1589901</v>
      </c>
      <c r="Q143" s="43" t="n">
        <f aca="false">P143-DatosMinisterio!M143</f>
        <v>606</v>
      </c>
      <c r="S143" s="14" t="n">
        <f aca="false">B143+DatosMinisterio!B143</f>
        <v>7484</v>
      </c>
      <c r="T143" s="14" t="n">
        <f aca="false">C143+DatosMinisterio!C143</f>
        <v>51</v>
      </c>
      <c r="U143" s="14" t="n">
        <f aca="false">D143+DatosMinisterio!D143</f>
        <v>412.023863636364</v>
      </c>
      <c r="V143" s="14" t="n">
        <f aca="false">E143+DatosMinisterio!E143</f>
        <v>257.501363636364</v>
      </c>
      <c r="W143" s="14" t="n">
        <f aca="false">F143+DatosMinisterio!F143</f>
        <v>39</v>
      </c>
      <c r="X143" s="14" t="n">
        <f aca="false">G143+DatosMinisterio!G143</f>
        <v>82</v>
      </c>
      <c r="Y143" s="14" t="n">
        <f aca="false">H143+DatosMinisterio!H143</f>
        <v>46</v>
      </c>
      <c r="Z143" s="14" t="n">
        <f aca="false">X143+0.33*Y143</f>
        <v>97.18</v>
      </c>
      <c r="AC143" s="49" t="n">
        <f aca="false">IF(T143&gt;0,S143/T143,0)</f>
        <v>146.745098039216</v>
      </c>
      <c r="AD143" s="50" t="n">
        <f aca="false">EXP((((AC143-AC$145)/AC$146+2)/4-1.9)^3)</f>
        <v>0.0185374935389387</v>
      </c>
      <c r="AE143" s="51" t="n">
        <f aca="false">S143/U143</f>
        <v>18.1639964587223</v>
      </c>
      <c r="AF143" s="50" t="n">
        <f aca="false">EXP((((AE143-AE$145)/AE$146+2)/4-1.9)^3)</f>
        <v>0.0678259433564618</v>
      </c>
      <c r="AG143" s="50" t="n">
        <f aca="false">V143/U143</f>
        <v>0.624967110797312</v>
      </c>
      <c r="AH143" s="50" t="n">
        <f aca="false">EXP((((AG143-AG$145)/AG$146+2)/4-1.9)^3)</f>
        <v>0.0622531196749951</v>
      </c>
      <c r="AI143" s="50" t="n">
        <f aca="false">W143/U143</f>
        <v>0.0946547116368479</v>
      </c>
      <c r="AJ143" s="50" t="n">
        <f aca="false">EXP((((AI143-AI$145)/AI$146+2)/4-1.9)^3)</f>
        <v>0.0306956735568215</v>
      </c>
      <c r="AK143" s="50" t="n">
        <f aca="false">Z143/U143</f>
        <v>0.23586012504792</v>
      </c>
      <c r="AL143" s="50" t="n">
        <f aca="false">EXP((((AK143-AK$145)/AK$146+2)/4-1.9)^3)</f>
        <v>0.0243752145135751</v>
      </c>
      <c r="AM143" s="50" t="n">
        <f aca="false">0.01*AD143+0.15*AF143+0.24*AH143+0.25*AJ143+0.35*AL143</f>
        <v>0.0415052586298142</v>
      </c>
      <c r="AO143" s="44" t="n">
        <f aca="false">0.01*AD143/$AM$145</f>
        <v>6.52548311348433E-005</v>
      </c>
      <c r="AP143" s="43" t="n">
        <f aca="false">AO143*$J$145</f>
        <v>679.557285955145</v>
      </c>
      <c r="AQ143" s="44" t="n">
        <f aca="false">0.15*AF143/$AM$145</f>
        <v>0.00358136643796297</v>
      </c>
      <c r="AR143" s="43" t="n">
        <f aca="false">AQ143*$J$145</f>
        <v>37295.9919483026</v>
      </c>
      <c r="AS143" s="44" t="n">
        <f aca="false">0.24*AH143/$AM$145</f>
        <v>0.00525937356544039</v>
      </c>
      <c r="AT143" s="43" t="n">
        <f aca="false">AS143*$J$145</f>
        <v>54770.5903731397</v>
      </c>
      <c r="AU143" s="44" t="n">
        <f aca="false">0.25*AJ143/$AM$145</f>
        <v>0.00270133741424266</v>
      </c>
      <c r="AV143" s="43" t="n">
        <f aca="false">AU143*$J$145</f>
        <v>28131.4576981816</v>
      </c>
      <c r="AW143" s="44" t="n">
        <f aca="false">0.35*AL143/$AM$145</f>
        <v>0.00300315776923258</v>
      </c>
      <c r="AX143" s="43" t="n">
        <f aca="false">AW143*$J$145</f>
        <v>31274.5846930112</v>
      </c>
    </row>
    <row r="144" customFormat="false" ht="13.8" hidden="false" customHeight="false" outlineLevel="0" collapsed="false">
      <c r="A144" s="16" t="s">
        <v>85</v>
      </c>
      <c r="B144" s="41"/>
      <c r="C144" s="41"/>
      <c r="D144" s="41"/>
      <c r="E144" s="41"/>
      <c r="F144" s="41"/>
      <c r="G144" s="41"/>
      <c r="H144" s="41"/>
      <c r="I144" s="18" t="n">
        <f aca="false">AO144+AQ144+AS144+AU144+AW144</f>
        <v>0.00956962912720543</v>
      </c>
      <c r="J144" s="52" t="n">
        <f aca="false">ROUND(AP144+AR144+AT144+AV144+AX144,0)</f>
        <v>99657</v>
      </c>
      <c r="K144" s="15" t="n">
        <f aca="false">I144-DatosMinisterio!J144</f>
        <v>-7.11236625150491E-017</v>
      </c>
      <c r="L144" s="43" t="n">
        <f aca="false">J144-DatosMinisterio!K144</f>
        <v>0</v>
      </c>
      <c r="M144" s="44" t="n">
        <f aca="false">P178/P$179</f>
        <v>0.00685326506775487</v>
      </c>
      <c r="N144" s="43" t="n">
        <f aca="false">ROUND((N$145*M144),0)</f>
        <v>1356015</v>
      </c>
      <c r="O144" s="43" t="n">
        <f aca="false">N144-DatosMinisterio!L144</f>
        <v>1189</v>
      </c>
      <c r="P144" s="14" t="n">
        <f aca="false">N144+J144</f>
        <v>1455672</v>
      </c>
      <c r="Q144" s="43" t="n">
        <f aca="false">P144-DatosMinisterio!M144</f>
        <v>1189</v>
      </c>
      <c r="S144" s="17" t="n">
        <f aca="false">B144+DatosMinisterio!B144</f>
        <v>8358</v>
      </c>
      <c r="T144" s="17" t="n">
        <f aca="false">C144+DatosMinisterio!C144</f>
        <v>37</v>
      </c>
      <c r="U144" s="17" t="n">
        <f aca="false">D144+DatosMinisterio!D144</f>
        <v>440.848181818182</v>
      </c>
      <c r="V144" s="17" t="n">
        <f aca="false">E144+DatosMinisterio!E144</f>
        <v>237.601136363636</v>
      </c>
      <c r="W144" s="17" t="n">
        <f aca="false">F144+DatosMinisterio!F144</f>
        <v>21</v>
      </c>
      <c r="X144" s="17" t="n">
        <f aca="false">G144+DatosMinisterio!G144</f>
        <v>63</v>
      </c>
      <c r="Y144" s="17" t="n">
        <f aca="false">H144+DatosMinisterio!H144</f>
        <v>9</v>
      </c>
      <c r="Z144" s="17" t="n">
        <f aca="false">X144+0.33*Y144</f>
        <v>65.97</v>
      </c>
      <c r="AC144" s="49" t="n">
        <f aca="false">IF(T144&gt;0,S144/T144,0)</f>
        <v>225.891891891892</v>
      </c>
      <c r="AD144" s="50" t="n">
        <f aca="false">EXP((((AC144-AC$145)/AC$146+2)/4-1.9)^3)</f>
        <v>0.079402249952483</v>
      </c>
      <c r="AE144" s="51" t="n">
        <f aca="false">S144/U144</f>
        <v>18.9589077253971</v>
      </c>
      <c r="AF144" s="50" t="n">
        <f aca="false">EXP((((AE144-AE$145)/AE$146+2)/4-1.9)^3)</f>
        <v>0.0872397862504073</v>
      </c>
      <c r="AG144" s="50" t="n">
        <f aca="false">V144/U144</f>
        <v>0.53896363002724</v>
      </c>
      <c r="AH144" s="50" t="n">
        <f aca="false">EXP((((AG144-AG$145)/AG$146+2)/4-1.9)^3)</f>
        <v>0.0205778228559847</v>
      </c>
      <c r="AI144" s="50" t="n">
        <f aca="false">W144/U144</f>
        <v>0.0476354465462239</v>
      </c>
      <c r="AJ144" s="50" t="n">
        <f aca="false">EXP((((AI144-AI$145)/AI$146+2)/4-1.9)^3)</f>
        <v>0.0149819647212302</v>
      </c>
      <c r="AK144" s="50" t="n">
        <f aca="false">Z144/U144</f>
        <v>0.149643352793066</v>
      </c>
      <c r="AL144" s="50" t="n">
        <f aca="false">EXP((((AK144-AK$145)/AK$146+2)/4-1.9)^3)</f>
        <v>0.0132031379990014</v>
      </c>
      <c r="AM144" s="50" t="n">
        <f aca="false">0.01*AD144+0.15*AF144+0.24*AH144+0.25*AJ144+0.35*AL144</f>
        <v>0.0271852574024803</v>
      </c>
      <c r="AO144" s="44" t="n">
        <f aca="false">0.01*AD144/$AM$145</f>
        <v>0.0002795081439404</v>
      </c>
      <c r="AP144" s="43" t="n">
        <f aca="false">AO144*$J$145</f>
        <v>2910.76986018093</v>
      </c>
      <c r="AQ144" s="44" t="n">
        <f aca="false">0.15*AF144/$AM$145</f>
        <v>0.00460646217466147</v>
      </c>
      <c r="AR144" s="43" t="n">
        <f aca="false">AQ144*$J$145</f>
        <v>47971.2364407071</v>
      </c>
      <c r="AS144" s="44" t="n">
        <f aca="false">0.24*AH144/$AM$145</f>
        <v>0.00173849050663001</v>
      </c>
      <c r="AT144" s="43" t="n">
        <f aca="false">AS144*$J$145</f>
        <v>18104.4662869942</v>
      </c>
      <c r="AU144" s="44" t="n">
        <f aca="false">0.25*AJ144/$AM$145</f>
        <v>0.00131847055792424</v>
      </c>
      <c r="AV144" s="43" t="n">
        <f aca="false">AU144*$J$145</f>
        <v>13730.4205431672</v>
      </c>
      <c r="AW144" s="44" t="n">
        <f aca="false">0.35*AL144/$AM$145</f>
        <v>0.00162669774404932</v>
      </c>
      <c r="AX144" s="43" t="n">
        <f aca="false">AW144*$J$145</f>
        <v>16940.2676367552</v>
      </c>
    </row>
    <row r="145" customFormat="false" ht="13.8" hidden="false" customHeight="false" outlineLevel="0" collapsed="false">
      <c r="A145" s="19" t="s">
        <v>49</v>
      </c>
      <c r="B145" s="41"/>
      <c r="C145" s="41"/>
      <c r="D145" s="41"/>
      <c r="E145" s="41"/>
      <c r="F145" s="41"/>
      <c r="G145" s="41"/>
      <c r="H145" s="41"/>
      <c r="I145" s="21" t="n">
        <f aca="false">SUM(I118:I144)</f>
        <v>1</v>
      </c>
      <c r="J145" s="59" t="n">
        <f aca="false">DatosMinisterio!K145</f>
        <v>10413900</v>
      </c>
      <c r="K145" s="57" t="n">
        <f aca="false">I145-DatosMinisterio!J145</f>
        <v>0</v>
      </c>
      <c r="L145" s="59" t="n">
        <f aca="false">J145-DatosMinisterio!K145</f>
        <v>0</v>
      </c>
      <c r="M145" s="60"/>
      <c r="N145" s="59" t="n">
        <f aca="false">DatosMinisterio!L145</f>
        <v>197864099</v>
      </c>
      <c r="O145" s="59"/>
      <c r="P145" s="20" t="n">
        <f aca="false">DatosMinisterio!M145</f>
        <v>208277999</v>
      </c>
      <c r="Q145" s="59"/>
      <c r="S145" s="20"/>
      <c r="T145" s="20"/>
      <c r="U145" s="20"/>
      <c r="V145" s="20"/>
      <c r="W145" s="20"/>
      <c r="X145" s="20"/>
      <c r="Y145" s="20"/>
      <c r="Z145" s="20"/>
      <c r="AB145" s="62" t="s">
        <v>207</v>
      </c>
      <c r="AC145" s="62" t="n">
        <f aca="false">AVERAGE(AC120:AC144)</f>
        <v>212.806471109194</v>
      </c>
      <c r="AD145" s="20"/>
      <c r="AE145" s="62" t="n">
        <f aca="false">AVERAGE(AE120:AE144)</f>
        <v>18.002437408408</v>
      </c>
      <c r="AF145" s="20"/>
      <c r="AG145" s="64" t="n">
        <f aca="false">AVERAGE(AG120:AG144)</f>
        <v>0.627817896774581</v>
      </c>
      <c r="AH145" s="20"/>
      <c r="AI145" s="64" t="n">
        <f aca="false">AVERAGE(AI120:AI144)</f>
        <v>0.150489899597732</v>
      </c>
      <c r="AJ145" s="20"/>
      <c r="AK145" s="64" t="n">
        <f aca="false">AVERAGE(AK120:AK144)</f>
        <v>0.394259899784803</v>
      </c>
      <c r="AL145" s="20"/>
      <c r="AM145" s="64" t="n">
        <f aca="false">SUM(AM120:AM144)</f>
        <v>2.84078484558983</v>
      </c>
      <c r="AO145" s="60" t="n">
        <f aca="false">SUM(AO118:AO144)</f>
        <v>0.00980038981804404</v>
      </c>
      <c r="AP145" s="59" t="n">
        <f aca="false">SUM(AP118:AP144)</f>
        <v>102060.279526129</v>
      </c>
      <c r="AQ145" s="60" t="n">
        <f aca="false">SUM(AQ118:AQ144)</f>
        <v>0.149806916236009</v>
      </c>
      <c r="AR145" s="59" t="n">
        <f aca="false">SUM(AR118:AR144)</f>
        <v>1560074.24499017</v>
      </c>
      <c r="AS145" s="60" t="n">
        <f aca="false">SUM(AS118:AS144)</f>
        <v>0.230394468194045</v>
      </c>
      <c r="AT145" s="59" t="n">
        <f aca="false">SUM(AT118:AT144)</f>
        <v>2399304.95232597</v>
      </c>
      <c r="AU145" s="60" t="n">
        <f aca="false">SUM(AU118:AU144)</f>
        <v>0.25480857270599</v>
      </c>
      <c r="AV145" s="59" t="n">
        <f aca="false">SUM(AV118:AV144)</f>
        <v>2653550.99530291</v>
      </c>
      <c r="AW145" s="60" t="n">
        <f aca="false">SUM(AW118:AW144)</f>
        <v>0.355189653045912</v>
      </c>
      <c r="AX145" s="59" t="n">
        <f aca="false">SUM(AX118:AX144)</f>
        <v>3698909.52785482</v>
      </c>
    </row>
    <row r="146" customFormat="false" ht="13.8" hidden="false" customHeight="false" outlineLevel="0" collapsed="false">
      <c r="A146" s="23" t="s">
        <v>50</v>
      </c>
      <c r="B146" s="22"/>
      <c r="C146" s="22"/>
      <c r="D146" s="22"/>
      <c r="E146" s="22"/>
      <c r="F146" s="22"/>
      <c r="G146" s="22"/>
      <c r="H146" s="22"/>
      <c r="I146" s="22"/>
      <c r="S146" s="22"/>
      <c r="T146" s="22"/>
      <c r="U146" s="22"/>
      <c r="V146" s="22"/>
      <c r="W146" s="22"/>
      <c r="X146" s="22"/>
      <c r="Y146" s="22"/>
      <c r="Z146" s="22"/>
      <c r="AB146" s="62" t="s">
        <v>208</v>
      </c>
      <c r="AC146" s="62" t="n">
        <f aca="false">_xlfn.STDEV.P(AC120:AC144)</f>
        <v>88.8845180179174</v>
      </c>
      <c r="AD146" s="20"/>
      <c r="AE146" s="62" t="n">
        <f aca="false">_xlfn.STDEV.P(AE120:AE144)</f>
        <v>4.43603857923166</v>
      </c>
      <c r="AF146" s="20"/>
      <c r="AG146" s="64" t="n">
        <f aca="false">_xlfn.STDEV.P(AG120:AG144)</f>
        <v>0.129266240408756</v>
      </c>
      <c r="AH146" s="20"/>
      <c r="AI146" s="64" t="n">
        <f aca="false">_xlfn.STDEV.P(AI120:AI144)</f>
        <v>0.120413131216074</v>
      </c>
      <c r="AJ146" s="20"/>
      <c r="AK146" s="64" t="n">
        <f aca="false">_xlfn.STDEV.P(AK120:AK144)</f>
        <v>0.266388453410543</v>
      </c>
      <c r="AL146" s="20"/>
      <c r="AM146" s="64"/>
    </row>
    <row r="147" customFormat="false" ht="13.8" hidden="false" customHeight="false" outlineLevel="0" collapsed="false">
      <c r="A147" s="23" t="s">
        <v>51</v>
      </c>
      <c r="B147" s="22"/>
      <c r="C147" s="22"/>
      <c r="D147" s="22"/>
      <c r="E147" s="22"/>
      <c r="F147" s="22"/>
      <c r="G147" s="22"/>
      <c r="H147" s="22"/>
      <c r="I147" s="22"/>
      <c r="S147" s="22"/>
      <c r="T147" s="22"/>
      <c r="U147" s="22"/>
      <c r="V147" s="22"/>
      <c r="W147" s="22"/>
      <c r="X147" s="22"/>
      <c r="Y147" s="22"/>
      <c r="Z147" s="22"/>
    </row>
    <row r="148" customFormat="false" ht="13.8" hidden="false" customHeight="false" outlineLevel="0" collapsed="false">
      <c r="B148" s="22"/>
      <c r="C148" s="22"/>
      <c r="D148" s="22"/>
      <c r="E148" s="22"/>
      <c r="F148" s="22"/>
      <c r="G148" s="22"/>
      <c r="H148" s="22"/>
      <c r="I148" s="22"/>
      <c r="S148" s="22"/>
      <c r="T148" s="22"/>
      <c r="U148" s="22"/>
      <c r="V148" s="22"/>
      <c r="W148" s="22"/>
      <c r="X148" s="22"/>
      <c r="Y148" s="22"/>
      <c r="Z148" s="22"/>
    </row>
    <row r="149" customFormat="false" ht="13.8" hidden="false" customHeight="false" outlineLevel="0" collapsed="false">
      <c r="A149" s="6" t="s">
        <v>104</v>
      </c>
      <c r="B149" s="6"/>
      <c r="C149" s="6"/>
      <c r="D149" s="6"/>
      <c r="E149" s="6"/>
      <c r="F149" s="6"/>
      <c r="G149" s="6"/>
      <c r="H149" s="6"/>
      <c r="I149" s="6"/>
      <c r="J149" s="6"/>
      <c r="S149" s="24"/>
      <c r="T149" s="24"/>
      <c r="U149" s="24"/>
      <c r="V149" s="24"/>
      <c r="W149" s="24"/>
      <c r="X149" s="24"/>
      <c r="Y149" s="24"/>
      <c r="Z149" s="24"/>
    </row>
    <row r="150" customFormat="false" ht="12.75" hidden="false" customHeight="true" outlineLevel="0" collapsed="false">
      <c r="A150" s="6" t="s">
        <v>105</v>
      </c>
      <c r="B150" s="6"/>
      <c r="C150" s="6"/>
      <c r="D150" s="6"/>
      <c r="E150" s="6"/>
      <c r="F150" s="6"/>
      <c r="G150" s="6"/>
      <c r="H150" s="6"/>
      <c r="I150" s="6"/>
      <c r="J150" s="6"/>
      <c r="S150" s="24"/>
      <c r="T150" s="24"/>
      <c r="U150" s="24"/>
      <c r="V150" s="24"/>
      <c r="W150" s="24"/>
      <c r="X150" s="24"/>
      <c r="Y150" s="24"/>
      <c r="Z150" s="24"/>
    </row>
    <row r="151" customFormat="false" ht="9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72"/>
      <c r="S151" s="27"/>
      <c r="T151" s="27"/>
      <c r="U151" s="27"/>
      <c r="V151" s="27"/>
      <c r="W151" s="27"/>
      <c r="X151" s="27"/>
      <c r="Y151" s="27"/>
      <c r="Z151" s="27"/>
    </row>
    <row r="152" customFormat="false" ht="15.8" hidden="false" customHeight="true" outlineLevel="0" collapsed="false">
      <c r="A152" s="7" t="s">
        <v>8</v>
      </c>
      <c r="B152" s="8" t="s">
        <v>188</v>
      </c>
      <c r="C152" s="8"/>
      <c r="D152" s="8"/>
      <c r="E152" s="8"/>
      <c r="F152" s="8"/>
      <c r="G152" s="8"/>
      <c r="H152" s="8"/>
      <c r="I152" s="7" t="s">
        <v>10</v>
      </c>
      <c r="J152" s="37" t="s">
        <v>11</v>
      </c>
      <c r="K152" s="38" t="s">
        <v>189</v>
      </c>
      <c r="L152" s="37" t="s">
        <v>190</v>
      </c>
      <c r="M152" s="38" t="s">
        <v>191</v>
      </c>
      <c r="N152" s="37" t="s">
        <v>12</v>
      </c>
      <c r="O152" s="37" t="s">
        <v>192</v>
      </c>
      <c r="P152" s="7" t="s">
        <v>193</v>
      </c>
      <c r="Q152" s="37" t="s">
        <v>194</v>
      </c>
      <c r="S152" s="8" t="s">
        <v>188</v>
      </c>
      <c r="T152" s="8"/>
      <c r="U152" s="8"/>
      <c r="V152" s="8"/>
      <c r="W152" s="8"/>
      <c r="X152" s="8"/>
      <c r="Y152" s="8"/>
      <c r="Z152" s="8"/>
      <c r="AC152" s="9" t="s">
        <v>196</v>
      </c>
      <c r="AD152" s="9"/>
      <c r="AE152" s="9" t="s">
        <v>197</v>
      </c>
      <c r="AF152" s="9"/>
      <c r="AG152" s="9" t="s">
        <v>198</v>
      </c>
      <c r="AH152" s="9"/>
      <c r="AI152" s="9" t="s">
        <v>199</v>
      </c>
      <c r="AJ152" s="9"/>
      <c r="AK152" s="9" t="s">
        <v>200</v>
      </c>
      <c r="AL152" s="9"/>
      <c r="AM152" s="39" t="s">
        <v>201</v>
      </c>
      <c r="AO152" s="9" t="s">
        <v>196</v>
      </c>
      <c r="AP152" s="9"/>
      <c r="AQ152" s="9" t="s">
        <v>197</v>
      </c>
      <c r="AR152" s="9"/>
      <c r="AS152" s="9" t="s">
        <v>198</v>
      </c>
      <c r="AT152" s="9"/>
      <c r="AU152" s="9" t="s">
        <v>199</v>
      </c>
      <c r="AV152" s="9"/>
      <c r="AW152" s="39" t="s">
        <v>200</v>
      </c>
      <c r="AX152" s="39"/>
    </row>
    <row r="153" customFormat="false" ht="37.75" hidden="false" customHeight="false" outlineLevel="0" collapsed="false">
      <c r="A153" s="7"/>
      <c r="B153" s="9" t="s">
        <v>106</v>
      </c>
      <c r="C153" s="9" t="s">
        <v>107</v>
      </c>
      <c r="D153" s="9" t="s">
        <v>108</v>
      </c>
      <c r="E153" s="9" t="s">
        <v>109</v>
      </c>
      <c r="F153" s="9" t="s">
        <v>110</v>
      </c>
      <c r="G153" s="9" t="s">
        <v>111</v>
      </c>
      <c r="H153" s="9" t="s">
        <v>112</v>
      </c>
      <c r="I153" s="7"/>
      <c r="J153" s="37"/>
      <c r="K153" s="38"/>
      <c r="L153" s="37"/>
      <c r="M153" s="38"/>
      <c r="N153" s="37"/>
      <c r="O153" s="37"/>
      <c r="P153" s="7"/>
      <c r="Q153" s="37"/>
      <c r="S153" s="9" t="s">
        <v>106</v>
      </c>
      <c r="T153" s="9" t="s">
        <v>107</v>
      </c>
      <c r="U153" s="9" t="s">
        <v>108</v>
      </c>
      <c r="V153" s="9" t="s">
        <v>109</v>
      </c>
      <c r="W153" s="9" t="s">
        <v>110</v>
      </c>
      <c r="X153" s="9" t="s">
        <v>111</v>
      </c>
      <c r="Y153" s="9" t="s">
        <v>112</v>
      </c>
      <c r="Z153" s="7" t="s">
        <v>21</v>
      </c>
      <c r="AC153" s="9" t="s">
        <v>202</v>
      </c>
      <c r="AD153" s="9" t="s">
        <v>203</v>
      </c>
      <c r="AE153" s="9" t="s">
        <v>202</v>
      </c>
      <c r="AF153" s="9" t="s">
        <v>203</v>
      </c>
      <c r="AG153" s="9" t="s">
        <v>202</v>
      </c>
      <c r="AH153" s="9" t="s">
        <v>203</v>
      </c>
      <c r="AI153" s="9" t="s">
        <v>202</v>
      </c>
      <c r="AJ153" s="9" t="s">
        <v>203</v>
      </c>
      <c r="AK153" s="9" t="s">
        <v>202</v>
      </c>
      <c r="AL153" s="9" t="s">
        <v>203</v>
      </c>
      <c r="AM153" s="40" t="s">
        <v>204</v>
      </c>
      <c r="AO153" s="9" t="s">
        <v>205</v>
      </c>
      <c r="AP153" s="9" t="s">
        <v>206</v>
      </c>
      <c r="AQ153" s="9" t="s">
        <v>205</v>
      </c>
      <c r="AR153" s="9" t="s">
        <v>206</v>
      </c>
      <c r="AS153" s="9" t="s">
        <v>205</v>
      </c>
      <c r="AT153" s="9" t="s">
        <v>206</v>
      </c>
      <c r="AU153" s="9" t="s">
        <v>205</v>
      </c>
      <c r="AV153" s="9" t="s">
        <v>206</v>
      </c>
      <c r="AW153" s="9" t="s">
        <v>205</v>
      </c>
      <c r="AX153" s="40" t="s">
        <v>206</v>
      </c>
    </row>
    <row r="154" customFormat="false" ht="13.8" hidden="false" customHeight="false" outlineLevel="0" collapsed="false">
      <c r="A154" s="10" t="s">
        <v>61</v>
      </c>
      <c r="B154" s="41" t="n">
        <v>0</v>
      </c>
      <c r="C154" s="41"/>
      <c r="D154" s="41"/>
      <c r="E154" s="41"/>
      <c r="F154" s="41"/>
      <c r="G154" s="41"/>
      <c r="H154" s="41"/>
      <c r="I154" s="12" t="n">
        <f aca="false">AO154+AQ154+AS154+AU154+AW154</f>
        <v>0.120609278417016</v>
      </c>
      <c r="J154" s="42" t="n">
        <f aca="false">ROUND(AP154+AR154+AT154+AV154+AX154,0)</f>
        <v>1184918</v>
      </c>
      <c r="K154" s="12" t="n">
        <f aca="false">I154-DatosMinisterio!J154</f>
        <v>0</v>
      </c>
      <c r="L154" s="42" t="n">
        <f aca="false">J154-DatosMinisterio!K154</f>
        <v>0</v>
      </c>
      <c r="M154" s="44" t="n">
        <f aca="false">P188/P$213</f>
        <v>0.193466981666781</v>
      </c>
      <c r="N154" s="43" t="n">
        <f aca="false">ROUND((N$179*M154),0)</f>
        <v>36113368</v>
      </c>
      <c r="O154" s="43" t="n">
        <f aca="false">N154-DatosMinisterio!L154</f>
        <v>-526</v>
      </c>
      <c r="P154" s="14" t="n">
        <f aca="false">N154+J154</f>
        <v>37298286</v>
      </c>
      <c r="Q154" s="43" t="n">
        <f aca="false">P154-DatosMinisterio!M154</f>
        <v>-526</v>
      </c>
      <c r="S154" s="11" t="n">
        <f aca="false">B154+DatosMinisterio!B154</f>
        <v>27171</v>
      </c>
      <c r="T154" s="11" t="n">
        <f aca="false">C154+DatosMinisterio!C154</f>
        <v>68</v>
      </c>
      <c r="U154" s="11" t="n">
        <f aca="false">D154+DatosMinisterio!D154</f>
        <v>1998.95646747913</v>
      </c>
      <c r="V154" s="11" t="n">
        <f aca="false">E154+DatosMinisterio!E154</f>
        <v>1303.11673434868</v>
      </c>
      <c r="W154" s="11" t="n">
        <f aca="false">F154+DatosMinisterio!F154</f>
        <v>892</v>
      </c>
      <c r="X154" s="11" t="n">
        <f aca="false">G154+DatosMinisterio!G154</f>
        <v>1519</v>
      </c>
      <c r="Y154" s="11" t="n">
        <f aca="false">H154+DatosMinisterio!H154</f>
        <v>184</v>
      </c>
      <c r="Z154" s="11" t="n">
        <f aca="false">X154+0.33*Y154</f>
        <v>1579.72</v>
      </c>
      <c r="AC154" s="45" t="n">
        <f aca="false">IF(T154&gt;0,S154/T154,0)</f>
        <v>399.573529411765</v>
      </c>
      <c r="AD154" s="46" t="n">
        <f aca="false">EXP((((AC154-AC$179)/AC$180+2)/4-1.9)^3)</f>
        <v>0.68916531226711</v>
      </c>
      <c r="AE154" s="47" t="n">
        <f aca="false">S154/U154</f>
        <v>13.5925921559788</v>
      </c>
      <c r="AF154" s="46" t="n">
        <f aca="false">EXP((((AE154-AE$179)/AE$180+2)/4-1.9)^3)</f>
        <v>0.00961209776132997</v>
      </c>
      <c r="AG154" s="46" t="n">
        <f aca="false">V154/U154</f>
        <v>0.651898505819905</v>
      </c>
      <c r="AH154" s="46" t="n">
        <f aca="false">EXP((((AG154-AG$179)/AG$180+2)/4-1.9)^3)</f>
        <v>0.0949961304858258</v>
      </c>
      <c r="AI154" s="46" t="n">
        <f aca="false">W154/U154</f>
        <v>0.446232829234593</v>
      </c>
      <c r="AJ154" s="46" t="n">
        <f aca="false">EXP((((AI154-AI$179)/AI$180+2)/4-1.9)^3)</f>
        <v>0.622817541641329</v>
      </c>
      <c r="AK154" s="46" t="n">
        <f aca="false">Z154/U154</f>
        <v>0.790272337442232</v>
      </c>
      <c r="AL154" s="46" t="n">
        <f aca="false">EXP((((AK154-AK$179)/AK$180+2)/4-1.9)^3)</f>
        <v>0.451624383202494</v>
      </c>
      <c r="AM154" s="46" t="n">
        <f aca="false">0.01*AD154+0.15*AF154+0.24*AH154+0.25*AJ154+0.35*AL154</f>
        <v>0.344905458634674</v>
      </c>
      <c r="AO154" s="48" t="n">
        <f aca="false">0.01*AD154/$AM$179</f>
        <v>0.00240992796552446</v>
      </c>
      <c r="AP154" s="42" t="n">
        <f aca="false">AO154*$J$179</f>
        <v>23676.1782420493</v>
      </c>
      <c r="AQ154" s="48" t="n">
        <f aca="false">0.15*AF154/$AM$179</f>
        <v>0.000504185195991247</v>
      </c>
      <c r="AR154" s="42" t="n">
        <f aca="false">AQ154*$J$179</f>
        <v>4953.33418179307</v>
      </c>
      <c r="AS154" s="48" t="n">
        <f aca="false">0.24*AH154/$AM$179</f>
        <v>0.00797256022261332</v>
      </c>
      <c r="AT154" s="42" t="n">
        <f aca="false">AS154*$J$179</f>
        <v>78325.8917180898</v>
      </c>
      <c r="AU154" s="48" t="n">
        <f aca="false">0.25*AJ154/$AM$179</f>
        <v>0.0544479453733333</v>
      </c>
      <c r="AV154" s="42" t="n">
        <f aca="false">AU154*$J$179</f>
        <v>534920.245755918</v>
      </c>
      <c r="AW154" s="48" t="n">
        <f aca="false">0.35*AL154/$AM$179</f>
        <v>0.0552746596595541</v>
      </c>
      <c r="AX154" s="42" t="n">
        <f aca="false">AW154*$J$179</f>
        <v>543042.245697751</v>
      </c>
    </row>
    <row r="155" customFormat="false" ht="13.8" hidden="false" customHeight="false" outlineLevel="0" collapsed="false">
      <c r="A155" s="13" t="s">
        <v>62</v>
      </c>
      <c r="B155" s="41"/>
      <c r="C155" s="41"/>
      <c r="D155" s="41"/>
      <c r="E155" s="41"/>
      <c r="F155" s="41"/>
      <c r="G155" s="41"/>
      <c r="H155" s="41"/>
      <c r="I155" s="15" t="n">
        <f aca="false">AO155+AQ155+AS155+AU155+AW155</f>
        <v>0.0856143467199138</v>
      </c>
      <c r="J155" s="43" t="n">
        <f aca="false">ROUND(AP155+AR155+AT155+AV155+AX155,0)</f>
        <v>841112</v>
      </c>
      <c r="K155" s="15" t="n">
        <f aca="false">I155-DatosMinisterio!J155</f>
        <v>0</v>
      </c>
      <c r="L155" s="43" t="n">
        <f aca="false">J155-DatosMinisterio!K155</f>
        <v>0</v>
      </c>
      <c r="M155" s="44" t="n">
        <f aca="false">P189/P$213</f>
        <v>0.122924977989106</v>
      </c>
      <c r="N155" s="43" t="n">
        <f aca="false">ROUND((N$179*M155),0)</f>
        <v>22945698</v>
      </c>
      <c r="O155" s="43" t="n">
        <f aca="false">N155-DatosMinisterio!L155</f>
        <v>-642</v>
      </c>
      <c r="P155" s="14" t="n">
        <f aca="false">N155+J155</f>
        <v>23786810</v>
      </c>
      <c r="Q155" s="43" t="n">
        <f aca="false">P155-DatosMinisterio!M155</f>
        <v>-642</v>
      </c>
      <c r="S155" s="14" t="n">
        <f aca="false">B155+DatosMinisterio!B155</f>
        <v>22868</v>
      </c>
      <c r="T155" s="14" t="n">
        <f aca="false">C155+DatosMinisterio!C155</f>
        <v>74</v>
      </c>
      <c r="U155" s="14" t="n">
        <f aca="false">D155+DatosMinisterio!D155</f>
        <v>2073.25575252554</v>
      </c>
      <c r="V155" s="14" t="n">
        <f aca="false">E155+DatosMinisterio!E155</f>
        <v>1287.74863164683</v>
      </c>
      <c r="W155" s="14" t="n">
        <f aca="false">F155+DatosMinisterio!F155</f>
        <v>721</v>
      </c>
      <c r="X155" s="14" t="n">
        <f aca="false">G155+DatosMinisterio!G155</f>
        <v>1450</v>
      </c>
      <c r="Y155" s="14" t="n">
        <f aca="false">H155+DatosMinisterio!H155</f>
        <v>149</v>
      </c>
      <c r="Z155" s="14" t="n">
        <f aca="false">X155+0.33*Y155</f>
        <v>1499.17</v>
      </c>
      <c r="AC155" s="49" t="n">
        <f aca="false">IF(T155&gt;0,S155/T155,0)</f>
        <v>309.027027027027</v>
      </c>
      <c r="AD155" s="50" t="n">
        <f aca="false">EXP((((AC155-AC$179)/AC$180+2)/4-1.9)^3)</f>
        <v>0.333566158910067</v>
      </c>
      <c r="AE155" s="51" t="n">
        <f aca="false">S155/U155</f>
        <v>11.0299947182798</v>
      </c>
      <c r="AF155" s="50" t="n">
        <f aca="false">EXP((((AE155-AE$179)/AE$180+2)/4-1.9)^3)</f>
        <v>0.00264745416319074</v>
      </c>
      <c r="AG155" s="50" t="n">
        <f aca="false">V155/U155</f>
        <v>0.621123867655091</v>
      </c>
      <c r="AH155" s="50" t="n">
        <f aca="false">EXP((((AG155-AG$179)/AG$180+2)/4-1.9)^3)</f>
        <v>0.0661816273417268</v>
      </c>
      <c r="AI155" s="50" t="n">
        <f aca="false">W155/U155</f>
        <v>0.347762208845538</v>
      </c>
      <c r="AJ155" s="50" t="n">
        <f aca="false">EXP((((AI155-AI$179)/AI$180+2)/4-1.9)^3)</f>
        <v>0.381297411198943</v>
      </c>
      <c r="AK155" s="50" t="n">
        <f aca="false">Z155/U155</f>
        <v>0.723099404486776</v>
      </c>
      <c r="AL155" s="50" t="n">
        <f aca="false">EXP((((AK155-AK$179)/AK$180+2)/4-1.9)^3)</f>
        <v>0.371114254366496</v>
      </c>
      <c r="AM155" s="50" t="n">
        <f aca="false">0.01*AD155+0.15*AF155+0.24*AH155+0.25*AJ155+0.35*AL155</f>
        <v>0.244830712103603</v>
      </c>
      <c r="AO155" s="44" t="n">
        <f aca="false">0.01*AD155/$AM$179</f>
        <v>0.00116644062085118</v>
      </c>
      <c r="AP155" s="43" t="n">
        <f aca="false">AO155*$J$179</f>
        <v>11459.6188944715</v>
      </c>
      <c r="AQ155" s="44" t="n">
        <f aca="false">0.15*AF155/$AM$179</f>
        <v>0.000138867417840482</v>
      </c>
      <c r="AR155" s="43" t="n">
        <f aca="false">AQ155*$J$179</f>
        <v>1364.29378132423</v>
      </c>
      <c r="AS155" s="44" t="n">
        <f aca="false">0.24*AH155/$AM$179</f>
        <v>0.00555430002163296</v>
      </c>
      <c r="AT155" s="43" t="n">
        <f aca="false">AS155*$J$179</f>
        <v>54567.8539787316</v>
      </c>
      <c r="AU155" s="44" t="n">
        <f aca="false">0.25*AJ155/$AM$179</f>
        <v>0.0333337763115049</v>
      </c>
      <c r="AV155" s="43" t="n">
        <f aca="false">AU155*$J$179</f>
        <v>327485.485343143</v>
      </c>
      <c r="AW155" s="44" t="n">
        <f aca="false">0.35*AL155/$AM$179</f>
        <v>0.0454209623480843</v>
      </c>
      <c r="AX155" s="43" t="n">
        <f aca="false">AW155*$J$179</f>
        <v>446235.24680524</v>
      </c>
    </row>
    <row r="156" customFormat="false" ht="13.8" hidden="false" customHeight="false" outlineLevel="0" collapsed="false">
      <c r="A156" s="13" t="s">
        <v>63</v>
      </c>
      <c r="B156" s="41"/>
      <c r="C156" s="41"/>
      <c r="D156" s="41"/>
      <c r="E156" s="41"/>
      <c r="F156" s="41"/>
      <c r="G156" s="41"/>
      <c r="H156" s="41"/>
      <c r="I156" s="15" t="n">
        <f aca="false">AO156+AQ156+AS156+AU156+AW156</f>
        <v>0.070155615107444</v>
      </c>
      <c r="J156" s="43" t="n">
        <f aca="false">ROUND(AP156+AR156+AT156+AV156+AX156,0)</f>
        <v>689239</v>
      </c>
      <c r="K156" s="15" t="n">
        <f aca="false">I156-DatosMinisterio!J156</f>
        <v>0</v>
      </c>
      <c r="L156" s="43" t="n">
        <f aca="false">J156-DatosMinisterio!K156</f>
        <v>0</v>
      </c>
      <c r="M156" s="44" t="n">
        <f aca="false">P190/P$213</f>
        <v>0.073637897353264</v>
      </c>
      <c r="N156" s="43" t="n">
        <f aca="false">ROUND((N$179*M156),0)</f>
        <v>13745563</v>
      </c>
      <c r="O156" s="43" t="n">
        <f aca="false">N156-DatosMinisterio!L156</f>
        <v>667</v>
      </c>
      <c r="P156" s="14" t="n">
        <f aca="false">N156+J156</f>
        <v>14434802</v>
      </c>
      <c r="Q156" s="43" t="n">
        <f aca="false">P156-DatosMinisterio!M156</f>
        <v>667</v>
      </c>
      <c r="S156" s="14" t="n">
        <f aca="false">B156+DatosMinisterio!B156</f>
        <v>23380</v>
      </c>
      <c r="T156" s="14" t="n">
        <f aca="false">C156+DatosMinisterio!C156</f>
        <v>88</v>
      </c>
      <c r="U156" s="14" t="n">
        <f aca="false">D156+DatosMinisterio!D156</f>
        <v>1292.57532417322</v>
      </c>
      <c r="V156" s="14" t="n">
        <f aca="false">E156+DatosMinisterio!E156</f>
        <v>961.935172658068</v>
      </c>
      <c r="W156" s="14" t="n">
        <f aca="false">F156+DatosMinisterio!F156</f>
        <v>377</v>
      </c>
      <c r="X156" s="14" t="n">
        <f aca="false">G156+DatosMinisterio!G156</f>
        <v>700</v>
      </c>
      <c r="Y156" s="14" t="n">
        <f aca="false">H156+DatosMinisterio!H156</f>
        <v>63</v>
      </c>
      <c r="Z156" s="14" t="n">
        <f aca="false">X156+0.33*Y156</f>
        <v>720.79</v>
      </c>
      <c r="AC156" s="49" t="n">
        <f aca="false">IF(T156&gt;0,S156/T156,0)</f>
        <v>265.681818181818</v>
      </c>
      <c r="AD156" s="50" t="n">
        <f aca="false">EXP((((AC156-AC$179)/AC$180+2)/4-1.9)^3)</f>
        <v>0.192501164651434</v>
      </c>
      <c r="AE156" s="51" t="n">
        <f aca="false">S156/U156</f>
        <v>18.0879207290722</v>
      </c>
      <c r="AF156" s="50" t="n">
        <f aca="false">EXP((((AE156-AE$179)/AE$180+2)/4-1.9)^3)</f>
        <v>0.0572783671372046</v>
      </c>
      <c r="AG156" s="50" t="n">
        <f aca="false">V156/U156</f>
        <v>0.744200476883897</v>
      </c>
      <c r="AH156" s="50" t="n">
        <f aca="false">EXP((((AG156-AG$179)/AG$180+2)/4-1.9)^3)</f>
        <v>0.231132509618335</v>
      </c>
      <c r="AI156" s="50" t="n">
        <f aca="false">W156/U156</f>
        <v>0.291665787633029</v>
      </c>
      <c r="AJ156" s="50" t="n">
        <f aca="false">EXP((((AI156-AI$179)/AI$180+2)/4-1.9)^3)</f>
        <v>0.257841097731924</v>
      </c>
      <c r="AK156" s="50" t="n">
        <f aca="false">Z156/U156</f>
        <v>0.557638681878013</v>
      </c>
      <c r="AL156" s="50" t="n">
        <f aca="false">EXP((((AK156-AK$179)/AK$180+2)/4-1.9)^3)</f>
        <v>0.200498995852079</v>
      </c>
      <c r="AM156" s="50" t="n">
        <f aca="false">0.01*AD156+0.15*AF156+0.24*AH156+0.25*AJ156+0.35*AL156</f>
        <v>0.200623492006704</v>
      </c>
      <c r="AO156" s="44" t="n">
        <f aca="false">0.01*AD156/$AM$179</f>
        <v>0.000673153352079499</v>
      </c>
      <c r="AP156" s="43" t="n">
        <f aca="false">AO156*$J$179</f>
        <v>6613.3506793838</v>
      </c>
      <c r="AQ156" s="44" t="n">
        <f aca="false">0.15*AF156/$AM$179</f>
        <v>0.00300443310900474</v>
      </c>
      <c r="AR156" s="43" t="n">
        <f aca="false">AQ156*$J$179</f>
        <v>29516.8547868319</v>
      </c>
      <c r="AS156" s="44" t="n">
        <f aca="false">0.24*AH156/$AM$179</f>
        <v>0.019397820131325</v>
      </c>
      <c r="AT156" s="43" t="n">
        <f aca="false">AS156*$J$179</f>
        <v>190572.603624074</v>
      </c>
      <c r="AU156" s="44" t="n">
        <f aca="false">0.25*AJ156/$AM$179</f>
        <v>0.0225409804086618</v>
      </c>
      <c r="AV156" s="43" t="n">
        <f aca="false">AU156*$J$179</f>
        <v>221452.374320191</v>
      </c>
      <c r="AW156" s="44" t="n">
        <f aca="false">0.35*AL156/$AM$179</f>
        <v>0.024539228106373</v>
      </c>
      <c r="AX156" s="43" t="n">
        <f aca="false">AW156*$J$179</f>
        <v>241084.026942006</v>
      </c>
    </row>
    <row r="157" customFormat="false" ht="13.8" hidden="false" customHeight="false" outlineLevel="0" collapsed="false">
      <c r="A157" s="13" t="s">
        <v>64</v>
      </c>
      <c r="B157" s="41"/>
      <c r="C157" s="41"/>
      <c r="D157" s="41"/>
      <c r="E157" s="41"/>
      <c r="F157" s="41"/>
      <c r="G157" s="41"/>
      <c r="H157" s="41"/>
      <c r="I157" s="15" t="n">
        <f aca="false">AO157+AQ157+AS157+AU157+AW157</f>
        <v>0.0784638931816413</v>
      </c>
      <c r="J157" s="43" t="n">
        <f aca="false">ROUND(AP157+AR157+AT157+AV157+AX157,0)</f>
        <v>770863</v>
      </c>
      <c r="K157" s="15" t="n">
        <f aca="false">I157-DatosMinisterio!J157</f>
        <v>0</v>
      </c>
      <c r="L157" s="43" t="n">
        <f aca="false">J157-DatosMinisterio!K157</f>
        <v>0</v>
      </c>
      <c r="M157" s="44" t="n">
        <f aca="false">P191/P$213</f>
        <v>0.0561361991765959</v>
      </c>
      <c r="N157" s="43" t="n">
        <f aca="false">ROUND((N$179*M157),0)</f>
        <v>10478621</v>
      </c>
      <c r="O157" s="43" t="n">
        <f aca="false">N157-DatosMinisterio!L157</f>
        <v>-835</v>
      </c>
      <c r="P157" s="14" t="n">
        <f aca="false">N157+J157</f>
        <v>11249484</v>
      </c>
      <c r="Q157" s="43" t="n">
        <f aca="false">P157-DatosMinisterio!M157</f>
        <v>-835</v>
      </c>
      <c r="S157" s="14" t="n">
        <f aca="false">B157+DatosMinisterio!B157</f>
        <v>13427</v>
      </c>
      <c r="T157" s="14" t="n">
        <f aca="false">C157+DatosMinisterio!C157</f>
        <v>54</v>
      </c>
      <c r="U157" s="14" t="n">
        <f aca="false">D157+DatosMinisterio!D157</f>
        <v>573.988878406606</v>
      </c>
      <c r="V157" s="14" t="n">
        <f aca="false">E157+DatosMinisterio!E157</f>
        <v>435.366807283963</v>
      </c>
      <c r="W157" s="14" t="n">
        <f aca="false">F157+DatosMinisterio!F157</f>
        <v>171</v>
      </c>
      <c r="X157" s="14" t="n">
        <f aca="false">G157+DatosMinisterio!G157</f>
        <v>276</v>
      </c>
      <c r="Y157" s="14" t="n">
        <f aca="false">H157+DatosMinisterio!H157</f>
        <v>54</v>
      </c>
      <c r="Z157" s="14" t="n">
        <f aca="false">X157+0.33*Y157</f>
        <v>293.82</v>
      </c>
      <c r="AC157" s="49" t="n">
        <f aca="false">IF(T157&gt;0,S157/T157,0)</f>
        <v>248.648148148148</v>
      </c>
      <c r="AD157" s="50" t="n">
        <f aca="false">EXP((((AC157-AC$179)/AC$180+2)/4-1.9)^3)</f>
        <v>0.148686274413279</v>
      </c>
      <c r="AE157" s="51" t="n">
        <f aca="false">S157/U157</f>
        <v>23.3924393052238</v>
      </c>
      <c r="AF157" s="50" t="n">
        <f aca="false">EXP((((AE157-AE$179)/AE$180+2)/4-1.9)^3)</f>
        <v>0.240288404970691</v>
      </c>
      <c r="AG157" s="50" t="n">
        <f aca="false">V157/U157</f>
        <v>0.75849345459888</v>
      </c>
      <c r="AH157" s="50" t="n">
        <f aca="false">EXP((((AG157-AG$179)/AG$180+2)/4-1.9)^3)</f>
        <v>0.258915084357143</v>
      </c>
      <c r="AI157" s="50" t="n">
        <f aca="false">W157/U157</f>
        <v>0.297915179950344</v>
      </c>
      <c r="AJ157" s="50" t="n">
        <f aca="false">EXP((((AI157-AI$179)/AI$180+2)/4-1.9)^3)</f>
        <v>0.270529446570519</v>
      </c>
      <c r="AK157" s="50" t="n">
        <f aca="false">Z157/U157</f>
        <v>0.511891451304152</v>
      </c>
      <c r="AL157" s="50" t="n">
        <f aca="false">EXP((((AK157-AK$179)/AK$180+2)/4-1.9)^3)</f>
        <v>0.163087165127299</v>
      </c>
      <c r="AM157" s="50" t="n">
        <f aca="false">0.01*AD157+0.15*AF157+0.24*AH157+0.25*AJ157+0.35*AL157</f>
        <v>0.224382613172635</v>
      </c>
      <c r="AO157" s="44" t="n">
        <f aca="false">0.01*AD157/$AM$179</f>
        <v>0.000519937966145521</v>
      </c>
      <c r="AP157" s="43" t="n">
        <f aca="false">AO157*$J$179</f>
        <v>5108.0962324909</v>
      </c>
      <c r="AQ157" s="44" t="n">
        <f aca="false">0.15*AF157/$AM$179</f>
        <v>0.0126038935061569</v>
      </c>
      <c r="AR157" s="43" t="n">
        <f aca="false">AQ157*$J$179</f>
        <v>123826.119894267</v>
      </c>
      <c r="AS157" s="44" t="n">
        <f aca="false">0.24*AH157/$AM$179</f>
        <v>0.0217294756325714</v>
      </c>
      <c r="AT157" s="43" t="n">
        <f aca="false">AS157*$J$179</f>
        <v>213479.799206806</v>
      </c>
      <c r="AU157" s="44" t="n">
        <f aca="false">0.25*AJ157/$AM$179</f>
        <v>0.0236502210421561</v>
      </c>
      <c r="AV157" s="43" t="n">
        <f aca="false">AU157*$J$179</f>
        <v>232350.035714074</v>
      </c>
      <c r="AW157" s="44" t="n">
        <f aca="false">0.35*AL157/$AM$179</f>
        <v>0.0199603650346113</v>
      </c>
      <c r="AX157" s="43" t="n">
        <f aca="false">AW157*$J$179</f>
        <v>196099.288898446</v>
      </c>
    </row>
    <row r="158" customFormat="false" ht="13.8" hidden="false" customHeight="false" outlineLevel="0" collapsed="false">
      <c r="A158" s="13" t="s">
        <v>65</v>
      </c>
      <c r="B158" s="41"/>
      <c r="C158" s="41"/>
      <c r="D158" s="41"/>
      <c r="E158" s="41"/>
      <c r="F158" s="41"/>
      <c r="G158" s="41"/>
      <c r="H158" s="41"/>
      <c r="I158" s="15" t="n">
        <f aca="false">AO158+AQ158+AS158+AU158+AW158</f>
        <v>0.0588203651940481</v>
      </c>
      <c r="J158" s="43" t="n">
        <f aca="false">ROUND(AP158+AR158+AT158+AV158+AX158,0)</f>
        <v>577877</v>
      </c>
      <c r="K158" s="15" t="n">
        <f aca="false">I158-DatosMinisterio!J158</f>
        <v>0</v>
      </c>
      <c r="L158" s="43" t="n">
        <f aca="false">J158-DatosMinisterio!K158</f>
        <v>0</v>
      </c>
      <c r="M158" s="44" t="n">
        <f aca="false">P192/P$213</f>
        <v>0.0564214123864049</v>
      </c>
      <c r="N158" s="43" t="n">
        <f aca="false">ROUND((N$179*M158),0)</f>
        <v>10531860</v>
      </c>
      <c r="O158" s="43" t="n">
        <f aca="false">N158-DatosMinisterio!L158</f>
        <v>-155</v>
      </c>
      <c r="P158" s="14" t="n">
        <f aca="false">N158+J158</f>
        <v>11109737</v>
      </c>
      <c r="Q158" s="43" t="n">
        <f aca="false">P158-DatosMinisterio!M158</f>
        <v>-155</v>
      </c>
      <c r="S158" s="14" t="n">
        <f aca="false">B158+DatosMinisterio!B158</f>
        <v>15003</v>
      </c>
      <c r="T158" s="14" t="n">
        <f aca="false">C158+DatosMinisterio!C158</f>
        <v>67</v>
      </c>
      <c r="U158" s="14" t="n">
        <f aca="false">D158+DatosMinisterio!D158</f>
        <v>586.394595730406</v>
      </c>
      <c r="V158" s="14" t="n">
        <f aca="false">E158+DatosMinisterio!E158</f>
        <v>319.531146239442</v>
      </c>
      <c r="W158" s="14" t="n">
        <f aca="false">F158+DatosMinisterio!F158</f>
        <v>131</v>
      </c>
      <c r="X158" s="14" t="n">
        <f aca="false">G158+DatosMinisterio!G158</f>
        <v>329</v>
      </c>
      <c r="Y158" s="14" t="n">
        <f aca="false">H158+DatosMinisterio!H158</f>
        <v>4</v>
      </c>
      <c r="Z158" s="14" t="n">
        <f aca="false">X158+0.33*Y158</f>
        <v>330.32</v>
      </c>
      <c r="AC158" s="49" t="n">
        <f aca="false">IF(T158&gt;0,S158/T158,0)</f>
        <v>223.925373134328</v>
      </c>
      <c r="AD158" s="50" t="n">
        <f aca="false">EXP((((AC158-AC$179)/AC$180+2)/4-1.9)^3)</f>
        <v>0.0976122130135609</v>
      </c>
      <c r="AE158" s="51" t="n">
        <f aca="false">S158/U158</f>
        <v>25.585160759049</v>
      </c>
      <c r="AF158" s="50" t="n">
        <f aca="false">EXP((((AE158-AE$179)/AE$180+2)/4-1.9)^3)</f>
        <v>0.363397853266447</v>
      </c>
      <c r="AG158" s="50" t="n">
        <f aca="false">V158/U158</f>
        <v>0.544908067990357</v>
      </c>
      <c r="AH158" s="50" t="n">
        <f aca="false">EXP((((AG158-AG$179)/AG$180+2)/4-1.9)^3)</f>
        <v>0.0231541719693257</v>
      </c>
      <c r="AI158" s="50" t="n">
        <f aca="false">W158/U158</f>
        <v>0.223399057484198</v>
      </c>
      <c r="AJ158" s="50" t="n">
        <f aca="false">EXP((((AI158-AI$179)/AI$180+2)/4-1.9)^3)</f>
        <v>0.141018328273006</v>
      </c>
      <c r="AK158" s="50" t="n">
        <f aca="false">Z158/U158</f>
        <v>0.563306692123514</v>
      </c>
      <c r="AL158" s="50" t="n">
        <f aca="false">EXP((((AK158-AK$179)/AK$180+2)/4-1.9)^3)</f>
        <v>0.205459367056255</v>
      </c>
      <c r="AM158" s="50" t="n">
        <f aca="false">0.01*AD158+0.15*AF158+0.24*AH158+0.25*AJ158+0.35*AL158</f>
        <v>0.168208161930682</v>
      </c>
      <c r="AO158" s="44" t="n">
        <f aca="false">0.01*AD158/$AM$179</f>
        <v>0.000341338134306644</v>
      </c>
      <c r="AP158" s="43" t="n">
        <f aca="false">AO158*$J$179</f>
        <v>3353.45397217876</v>
      </c>
      <c r="AQ158" s="44" t="n">
        <f aca="false">0.15*AF158/$AM$179</f>
        <v>0.0190613768629202</v>
      </c>
      <c r="AR158" s="43" t="n">
        <f aca="false">AQ158*$J$179</f>
        <v>187267.238938886</v>
      </c>
      <c r="AS158" s="44" t="n">
        <f aca="false">0.24*AH158/$AM$179</f>
        <v>0.00194321631298169</v>
      </c>
      <c r="AT158" s="43" t="n">
        <f aca="false">AS158*$J$179</f>
        <v>19091.000414612</v>
      </c>
      <c r="AU158" s="44" t="n">
        <f aca="false">0.25*AJ158/$AM$179</f>
        <v>0.0123281020862273</v>
      </c>
      <c r="AV158" s="43" t="n">
        <f aca="false">AU158*$J$179</f>
        <v>121116.625291402</v>
      </c>
      <c r="AW158" s="44" t="n">
        <f aca="false">0.35*AL158/$AM$179</f>
        <v>0.0251463317976123</v>
      </c>
      <c r="AX158" s="43" t="n">
        <f aca="false">AW158*$J$179</f>
        <v>247048.477087743</v>
      </c>
    </row>
    <row r="159" customFormat="false" ht="13.8" hidden="false" customHeight="false" outlineLevel="0" collapsed="false">
      <c r="A159" s="13" t="s">
        <v>66</v>
      </c>
      <c r="B159" s="41"/>
      <c r="C159" s="41"/>
      <c r="D159" s="41"/>
      <c r="E159" s="41"/>
      <c r="F159" s="41"/>
      <c r="G159" s="41"/>
      <c r="H159" s="41"/>
      <c r="I159" s="15" t="n">
        <f aca="false">AO159+AQ159+AS159+AU159+AW159</f>
        <v>0.0399869502757883</v>
      </c>
      <c r="J159" s="43" t="n">
        <f aca="false">ROUND(AP159+AR159+AT159+AV159+AX159,0)</f>
        <v>392849</v>
      </c>
      <c r="K159" s="15" t="n">
        <f aca="false">I159-DatosMinisterio!J159</f>
        <v>0</v>
      </c>
      <c r="L159" s="43" t="n">
        <f aca="false">J159-DatosMinisterio!K159</f>
        <v>0</v>
      </c>
      <c r="M159" s="44" t="n">
        <f aca="false">P193/P$213</f>
        <v>0.0616384946838901</v>
      </c>
      <c r="N159" s="43" t="n">
        <f aca="false">ROUND((N$179*M159),0)</f>
        <v>11505703</v>
      </c>
      <c r="O159" s="43" t="n">
        <f aca="false">N159-DatosMinisterio!L159</f>
        <v>1022</v>
      </c>
      <c r="P159" s="14" t="n">
        <f aca="false">N159+J159</f>
        <v>11898552</v>
      </c>
      <c r="Q159" s="43" t="n">
        <f aca="false">P159-DatosMinisterio!M159</f>
        <v>1022</v>
      </c>
      <c r="S159" s="14" t="n">
        <f aca="false">B159+DatosMinisterio!B159</f>
        <v>17507</v>
      </c>
      <c r="T159" s="14" t="n">
        <f aca="false">C159+DatosMinisterio!C159</f>
        <v>66</v>
      </c>
      <c r="U159" s="14" t="n">
        <f aca="false">D159+DatosMinisterio!D159</f>
        <v>886.865540256339</v>
      </c>
      <c r="V159" s="14" t="n">
        <f aca="false">E159+DatosMinisterio!E159</f>
        <v>599.918308392751</v>
      </c>
      <c r="W159" s="14" t="n">
        <f aca="false">F159+DatosMinisterio!F159</f>
        <v>195</v>
      </c>
      <c r="X159" s="14" t="n">
        <f aca="false">G159+DatosMinisterio!G159</f>
        <v>355</v>
      </c>
      <c r="Y159" s="14" t="n">
        <f aca="false">H159+DatosMinisterio!H159</f>
        <v>32</v>
      </c>
      <c r="Z159" s="14" t="n">
        <f aca="false">X159+0.33*Y159</f>
        <v>365.56</v>
      </c>
      <c r="AC159" s="49" t="n">
        <f aca="false">IF(T159&gt;0,S159/T159,0)</f>
        <v>265.257575757576</v>
      </c>
      <c r="AD159" s="50" t="n">
        <f aca="false">EXP((((AC159-AC$179)/AC$180+2)/4-1.9)^3)</f>
        <v>0.191324671246202</v>
      </c>
      <c r="AE159" s="51" t="n">
        <f aca="false">S159/U159</f>
        <v>19.7403092186216</v>
      </c>
      <c r="AF159" s="50" t="n">
        <f aca="false">EXP((((AE159-AE$179)/AE$180+2)/4-1.9)^3)</f>
        <v>0.0961906572138904</v>
      </c>
      <c r="AG159" s="50" t="n">
        <f aca="false">V159/U159</f>
        <v>0.676447873055651</v>
      </c>
      <c r="AH159" s="50" t="n">
        <f aca="false">EXP((((AG159-AG$179)/AG$180+2)/4-1.9)^3)</f>
        <v>0.123716801310977</v>
      </c>
      <c r="AI159" s="50" t="n">
        <f aca="false">W159/U159</f>
        <v>0.219875495380774</v>
      </c>
      <c r="AJ159" s="50" t="n">
        <f aca="false">EXP((((AI159-AI$179)/AI$180+2)/4-1.9)^3)</f>
        <v>0.136134278391055</v>
      </c>
      <c r="AK159" s="50" t="n">
        <f aca="false">Z159/U159</f>
        <v>0.412193262007157</v>
      </c>
      <c r="AL159" s="50" t="n">
        <f aca="false">EXP((((AK159-AK$179)/AK$180+2)/4-1.9)^3)</f>
        <v>0.0979512509016118</v>
      </c>
      <c r="AM159" s="50" t="n">
        <f aca="false">0.01*AD159+0.15*AF159+0.24*AH159+0.25*AJ159+0.35*AL159</f>
        <v>0.114350385022508</v>
      </c>
      <c r="AO159" s="44" t="n">
        <f aca="false">0.01*AD159/$AM$179</f>
        <v>0.000669039296557467</v>
      </c>
      <c r="AP159" s="43" t="n">
        <f aca="false">AO159*$J$179</f>
        <v>6572.93241243526</v>
      </c>
      <c r="AQ159" s="44" t="n">
        <f aca="false">0.15*AF159/$AM$179</f>
        <v>0.00504550687728355</v>
      </c>
      <c r="AR159" s="43" t="n">
        <f aca="false">AQ159*$J$179</f>
        <v>49569.2493124184</v>
      </c>
      <c r="AS159" s="44" t="n">
        <f aca="false">0.24*AH159/$AM$179</f>
        <v>0.0103829455363765</v>
      </c>
      <c r="AT159" s="43" t="n">
        <f aca="false">AS159*$J$179</f>
        <v>102006.563147726</v>
      </c>
      <c r="AU159" s="44" t="n">
        <f aca="false">0.25*AJ159/$AM$179</f>
        <v>0.0119011287539214</v>
      </c>
      <c r="AV159" s="43" t="n">
        <f aca="false">AU159*$J$179</f>
        <v>116921.853968403</v>
      </c>
      <c r="AW159" s="44" t="n">
        <f aca="false">0.35*AL159/$AM$179</f>
        <v>0.0119883298116493</v>
      </c>
      <c r="AX159" s="43" t="n">
        <f aca="false">AW159*$J$179</f>
        <v>117778.555004781</v>
      </c>
    </row>
    <row r="160" customFormat="false" ht="13.8" hidden="false" customHeight="false" outlineLevel="0" collapsed="false">
      <c r="A160" s="13" t="s">
        <v>67</v>
      </c>
      <c r="B160" s="41"/>
      <c r="C160" s="41"/>
      <c r="D160" s="41"/>
      <c r="E160" s="41"/>
      <c r="F160" s="41"/>
      <c r="G160" s="41"/>
      <c r="H160" s="41"/>
      <c r="I160" s="15" t="n">
        <f aca="false">AO160+AQ160+AS160+AU160+AW160</f>
        <v>0.0313635028940916</v>
      </c>
      <c r="J160" s="43" t="n">
        <f aca="false">ROUND(AP160+AR160+AT160+AV160+AX160,0)</f>
        <v>308129</v>
      </c>
      <c r="K160" s="15" t="n">
        <f aca="false">I160-DatosMinisterio!J160</f>
        <v>0</v>
      </c>
      <c r="L160" s="43" t="n">
        <f aca="false">J160-DatosMinisterio!K160</f>
        <v>0</v>
      </c>
      <c r="M160" s="44" t="n">
        <f aca="false">P194/P$213</f>
        <v>0.0469807549664887</v>
      </c>
      <c r="N160" s="43" t="n">
        <f aca="false">ROUND((N$179*M160),0)</f>
        <v>8769627</v>
      </c>
      <c r="O160" s="43" t="n">
        <f aca="false">N160-DatosMinisterio!L160</f>
        <v>-865</v>
      </c>
      <c r="P160" s="14" t="n">
        <f aca="false">N160+J160</f>
        <v>9077756</v>
      </c>
      <c r="Q160" s="43" t="n">
        <f aca="false">P160-DatosMinisterio!M160</f>
        <v>-865</v>
      </c>
      <c r="S160" s="14" t="n">
        <f aca="false">B160+DatosMinisterio!B160</f>
        <v>11777</v>
      </c>
      <c r="T160" s="14" t="n">
        <f aca="false">C160+DatosMinisterio!C160</f>
        <v>56</v>
      </c>
      <c r="U160" s="14" t="n">
        <f aca="false">D160+DatosMinisterio!D160</f>
        <v>837.571414141414</v>
      </c>
      <c r="V160" s="14" t="n">
        <f aca="false">E160+DatosMinisterio!E160</f>
        <v>472.986262626263</v>
      </c>
      <c r="W160" s="14" t="n">
        <f aca="false">F160+DatosMinisterio!F160</f>
        <v>192</v>
      </c>
      <c r="X160" s="14" t="n">
        <f aca="false">G160+DatosMinisterio!G160</f>
        <v>364</v>
      </c>
      <c r="Y160" s="14" t="n">
        <f aca="false">H160+DatosMinisterio!H160</f>
        <v>43</v>
      </c>
      <c r="Z160" s="14" t="n">
        <f aca="false">X160+0.33*Y160</f>
        <v>378.19</v>
      </c>
      <c r="AC160" s="49" t="n">
        <f aca="false">IF(T160&gt;0,S160/T160,0)</f>
        <v>210.303571428571</v>
      </c>
      <c r="AD160" s="50" t="n">
        <f aca="false">EXP((((AC160-AC$179)/AC$180+2)/4-1.9)^3)</f>
        <v>0.0755408788779743</v>
      </c>
      <c r="AE160" s="51" t="n">
        <f aca="false">S160/U160</f>
        <v>14.0608905714296</v>
      </c>
      <c r="AF160" s="50" t="n">
        <f aca="false">EXP((((AE160-AE$179)/AE$180+2)/4-1.9)^3)</f>
        <v>0.0118976968719393</v>
      </c>
      <c r="AG160" s="50" t="n">
        <f aca="false">V160/U160</f>
        <v>0.564711563265464</v>
      </c>
      <c r="AH160" s="50" t="n">
        <f aca="false">EXP((((AG160-AG$179)/AG$180+2)/4-1.9)^3)</f>
        <v>0.0311004725911587</v>
      </c>
      <c r="AI160" s="50" t="n">
        <f aca="false">W160/U160</f>
        <v>0.229234184403031</v>
      </c>
      <c r="AJ160" s="50" t="n">
        <f aca="false">EXP((((AI160-AI$179)/AI$180+2)/4-1.9)^3)</f>
        <v>0.149357705950178</v>
      </c>
      <c r="AK160" s="50" t="n">
        <f aca="false">Z160/U160</f>
        <v>0.451531646871782</v>
      </c>
      <c r="AL160" s="50" t="n">
        <f aca="false">EXP((((AK160-AK$179)/AK$180+2)/4-1.9)^3)</f>
        <v>0.120989637992315</v>
      </c>
      <c r="AM160" s="50" t="n">
        <f aca="false">0.01*AD160+0.15*AF160+0.24*AH160+0.25*AJ160+0.35*AL160</f>
        <v>0.0896899765263033</v>
      </c>
      <c r="AO160" s="44" t="n">
        <f aca="false">0.01*AD160/$AM$179</f>
        <v>0.000264157341218252</v>
      </c>
      <c r="AP160" s="43" t="n">
        <f aca="false">AO160*$J$179</f>
        <v>2595.1963644142</v>
      </c>
      <c r="AQ160" s="44" t="n">
        <f aca="false">0.15*AF160/$AM$179</f>
        <v>0.000624072161787207</v>
      </c>
      <c r="AR160" s="43" t="n">
        <f aca="false">AQ160*$J$179</f>
        <v>6131.15576471574</v>
      </c>
      <c r="AS160" s="44" t="n">
        <f aca="false">0.24*AH160/$AM$179</f>
        <v>0.00261011042677937</v>
      </c>
      <c r="AT160" s="43" t="n">
        <f aca="false">AS160*$J$179</f>
        <v>25642.8576206057</v>
      </c>
      <c r="AU160" s="44" t="n">
        <f aca="false">0.25*AJ160/$AM$179</f>
        <v>0.0130571470309436</v>
      </c>
      <c r="AV160" s="43" t="n">
        <f aca="false">AU160*$J$179</f>
        <v>128279.079233801</v>
      </c>
      <c r="AW160" s="44" t="n">
        <f aca="false">0.35*AL160/$AM$179</f>
        <v>0.0148080159333632</v>
      </c>
      <c r="AX160" s="43" t="n">
        <f aca="false">AW160*$J$179</f>
        <v>145480.375208275</v>
      </c>
    </row>
    <row r="161" customFormat="false" ht="13.8" hidden="false" customHeight="false" outlineLevel="0" collapsed="false">
      <c r="A161" s="13" t="s">
        <v>68</v>
      </c>
      <c r="B161" s="41"/>
      <c r="C161" s="41"/>
      <c r="D161" s="41"/>
      <c r="E161" s="41"/>
      <c r="F161" s="41"/>
      <c r="G161" s="41"/>
      <c r="H161" s="41"/>
      <c r="I161" s="15" t="n">
        <f aca="false">AO161+AQ161+AS161+AU161+AW161</f>
        <v>0.0339134429651071</v>
      </c>
      <c r="J161" s="43" t="n">
        <f aca="false">ROUND(AP161+AR161+AT161+AV161+AX161,0)</f>
        <v>333180</v>
      </c>
      <c r="K161" s="15" t="n">
        <f aca="false">I161-DatosMinisterio!J161</f>
        <v>0</v>
      </c>
      <c r="L161" s="43" t="n">
        <f aca="false">J161-DatosMinisterio!K161</f>
        <v>0</v>
      </c>
      <c r="M161" s="44" t="n">
        <f aca="false">P195/P$213</f>
        <v>0.0463013191752185</v>
      </c>
      <c r="N161" s="43" t="n">
        <f aca="false">ROUND((N$179*M161),0)</f>
        <v>8642801</v>
      </c>
      <c r="O161" s="43" t="n">
        <f aca="false">N161-DatosMinisterio!L161</f>
        <v>1259</v>
      </c>
      <c r="P161" s="14" t="n">
        <f aca="false">N161+J161</f>
        <v>8975981</v>
      </c>
      <c r="Q161" s="43" t="n">
        <f aca="false">P161-DatosMinisterio!M161</f>
        <v>1259</v>
      </c>
      <c r="S161" s="14" t="n">
        <f aca="false">B161+DatosMinisterio!B161</f>
        <v>8875</v>
      </c>
      <c r="T161" s="14" t="n">
        <f aca="false">C161+DatosMinisterio!C161</f>
        <v>50</v>
      </c>
      <c r="U161" s="14" t="n">
        <f aca="false">D161+DatosMinisterio!D161</f>
        <v>501.41654149786</v>
      </c>
      <c r="V161" s="14" t="n">
        <f aca="false">E161+DatosMinisterio!E161</f>
        <v>323.136710614613</v>
      </c>
      <c r="W161" s="14" t="n">
        <f aca="false">F161+DatosMinisterio!F161</f>
        <v>60</v>
      </c>
      <c r="X161" s="14" t="n">
        <f aca="false">G161+DatosMinisterio!G161</f>
        <v>249</v>
      </c>
      <c r="Y161" s="14" t="n">
        <f aca="false">H161+DatosMinisterio!H161</f>
        <v>27</v>
      </c>
      <c r="Z161" s="14" t="n">
        <f aca="false">X161+0.33*Y161</f>
        <v>257.91</v>
      </c>
      <c r="AC161" s="49" t="n">
        <f aca="false">IF(T161&gt;0,S161/T161,0)</f>
        <v>177.5</v>
      </c>
      <c r="AD161" s="50" t="n">
        <f aca="false">EXP((((AC161-AC$179)/AC$180+2)/4-1.9)^3)</f>
        <v>0.0377748430238206</v>
      </c>
      <c r="AE161" s="51" t="n">
        <f aca="false">S161/U161</f>
        <v>17.6998548422198</v>
      </c>
      <c r="AF161" s="50" t="n">
        <f aca="false">EXP((((AE161-AE$179)/AE$180+2)/4-1.9)^3)</f>
        <v>0.0501989819562196</v>
      </c>
      <c r="AG161" s="50" t="n">
        <f aca="false">V161/U161</f>
        <v>0.6444476475573</v>
      </c>
      <c r="AH161" s="50" t="n">
        <f aca="false">EXP((((AG161-AG$179)/AG$180+2)/4-1.9)^3)</f>
        <v>0.087310703014609</v>
      </c>
      <c r="AI161" s="50" t="n">
        <f aca="false">W161/U161</f>
        <v>0.119660990482613</v>
      </c>
      <c r="AJ161" s="50" t="n">
        <f aca="false">EXP((((AI161-AI$179)/AI$180+2)/4-1.9)^3)</f>
        <v>0.0414970285257042</v>
      </c>
      <c r="AK161" s="50" t="n">
        <f aca="false">Z161/U161</f>
        <v>0.514362767589511</v>
      </c>
      <c r="AL161" s="50" t="n">
        <f aca="false">EXP((((AK161-AK$179)/AK$180+2)/4-1.9)^3)</f>
        <v>0.164987427570374</v>
      </c>
      <c r="AM161" s="50" t="n">
        <f aca="false">0.01*AD161+0.15*AF161+0.24*AH161+0.25*AJ161+0.35*AL161</f>
        <v>0.0969820212282343</v>
      </c>
      <c r="AO161" s="44" t="n">
        <f aca="false">0.01*AD161/$AM$179</f>
        <v>0.0001320940694141</v>
      </c>
      <c r="AP161" s="43" t="n">
        <f aca="false">AO161*$J$179</f>
        <v>1297.74946675025</v>
      </c>
      <c r="AQ161" s="44" t="n">
        <f aca="false">0.15*AF161/$AM$179</f>
        <v>0.00263309676873862</v>
      </c>
      <c r="AR161" s="43" t="n">
        <f aca="false">AQ161*$J$179</f>
        <v>25868.6854200858</v>
      </c>
      <c r="AS161" s="44" t="n">
        <f aca="false">0.24*AH161/$AM$179</f>
        <v>0.00732755991536454</v>
      </c>
      <c r="AT161" s="43" t="n">
        <f aca="false">AS161*$J$179</f>
        <v>71989.1287695445</v>
      </c>
      <c r="AU161" s="44" t="n">
        <f aca="false">0.25*AJ161/$AM$179</f>
        <v>0.00362775257801645</v>
      </c>
      <c r="AV161" s="43" t="n">
        <f aca="false">AU161*$J$179</f>
        <v>35640.6157710524</v>
      </c>
      <c r="AW161" s="44" t="n">
        <f aca="false">0.35*AL161/$AM$179</f>
        <v>0.0201929396335734</v>
      </c>
      <c r="AX161" s="43" t="n">
        <f aca="false">AW161*$J$179</f>
        <v>198384.202696026</v>
      </c>
    </row>
    <row r="162" customFormat="false" ht="13.8" hidden="false" customHeight="false" outlineLevel="0" collapsed="false">
      <c r="A162" s="13" t="s">
        <v>69</v>
      </c>
      <c r="B162" s="41"/>
      <c r="C162" s="41"/>
      <c r="D162" s="41"/>
      <c r="E162" s="41"/>
      <c r="F162" s="41"/>
      <c r="G162" s="41"/>
      <c r="H162" s="41"/>
      <c r="I162" s="15" t="n">
        <f aca="false">AO162+AQ162+AS162+AU162+AW162</f>
        <v>0.0146893397675054</v>
      </c>
      <c r="J162" s="43" t="n">
        <f aca="false">ROUND(AP162+AR162+AT162+AV162+AX162,0)</f>
        <v>144314</v>
      </c>
      <c r="K162" s="15" t="n">
        <f aca="false">I162-DatosMinisterio!J162</f>
        <v>0</v>
      </c>
      <c r="L162" s="43" t="n">
        <f aca="false">J162-DatosMinisterio!K162</f>
        <v>0</v>
      </c>
      <c r="M162" s="44" t="n">
        <f aca="false">P196/P$213</f>
        <v>0.0197477535799479</v>
      </c>
      <c r="N162" s="43" t="n">
        <f aca="false">ROUND((N$179*M162),0)</f>
        <v>3686200</v>
      </c>
      <c r="O162" s="43" t="n">
        <f aca="false">N162-DatosMinisterio!L162</f>
        <v>327</v>
      </c>
      <c r="P162" s="14" t="n">
        <f aca="false">N162+J162</f>
        <v>3830514</v>
      </c>
      <c r="Q162" s="43" t="n">
        <f aca="false">P162-DatosMinisterio!M162</f>
        <v>327</v>
      </c>
      <c r="S162" s="14" t="n">
        <f aca="false">B162+DatosMinisterio!B162</f>
        <v>15229</v>
      </c>
      <c r="T162" s="14" t="n">
        <f aca="false">C162+DatosMinisterio!C162</f>
        <v>64</v>
      </c>
      <c r="U162" s="14" t="n">
        <f aca="false">D162+DatosMinisterio!D162</f>
        <v>821.410661400061</v>
      </c>
      <c r="V162" s="14" t="n">
        <f aca="false">E162+DatosMinisterio!E162</f>
        <v>425.502237693346</v>
      </c>
      <c r="W162" s="14" t="n">
        <f aca="false">F162+DatosMinisterio!F162</f>
        <v>104</v>
      </c>
      <c r="X162" s="14" t="n">
        <f aca="false">G162+DatosMinisterio!G162</f>
        <v>227</v>
      </c>
      <c r="Y162" s="14" t="n">
        <f aca="false">H162+DatosMinisterio!H162</f>
        <v>22</v>
      </c>
      <c r="Z162" s="14" t="n">
        <f aca="false">X162+0.33*Y162</f>
        <v>234.26</v>
      </c>
      <c r="AC162" s="49" t="n">
        <f aca="false">IF(T162&gt;0,S162/T162,0)</f>
        <v>237.953125</v>
      </c>
      <c r="AD162" s="50" t="n">
        <f aca="false">EXP((((AC162-AC$179)/AC$180+2)/4-1.9)^3)</f>
        <v>0.124790966531134</v>
      </c>
      <c r="AE162" s="51" t="n">
        <f aca="false">S162/U162</f>
        <v>18.5400564122735</v>
      </c>
      <c r="AF162" s="50" t="n">
        <f aca="false">EXP((((AE162-AE$179)/AE$180+2)/4-1.9)^3)</f>
        <v>0.0664647459756979</v>
      </c>
      <c r="AG162" s="50" t="n">
        <f aca="false">V162/U162</f>
        <v>0.518014018673796</v>
      </c>
      <c r="AH162" s="50" t="n">
        <f aca="false">EXP((((AG162-AG$179)/AG$180+2)/4-1.9)^3)</f>
        <v>0.0151100312367253</v>
      </c>
      <c r="AI162" s="50" t="n">
        <f aca="false">W162/U162</f>
        <v>0.126611456226702</v>
      </c>
      <c r="AJ162" s="50" t="n">
        <f aca="false">EXP((((AI162-AI$179)/AI$180+2)/4-1.9)^3)</f>
        <v>0.045612473288057</v>
      </c>
      <c r="AK162" s="50" t="n">
        <f aca="false">Z162/U162</f>
        <v>0.285192305150646</v>
      </c>
      <c r="AL162" s="50" t="n">
        <f aca="false">EXP((((AK162-AK$179)/AK$180+2)/4-1.9)^3)</f>
        <v>0.0450281387594978</v>
      </c>
      <c r="AM162" s="50" t="n">
        <f aca="false">0.01*AD162+0.15*AF162+0.24*AH162+0.25*AJ162+0.35*AL162</f>
        <v>0.0420069959463186</v>
      </c>
      <c r="AO162" s="44" t="n">
        <f aca="false">0.01*AD162/$AM$179</f>
        <v>0.00043637895688465</v>
      </c>
      <c r="AP162" s="43" t="n">
        <f aca="false">AO162*$J$179</f>
        <v>4287.17626090209</v>
      </c>
      <c r="AQ162" s="44" t="n">
        <f aca="false">0.15*AF162/$AM$179</f>
        <v>0.00348628798919218</v>
      </c>
      <c r="AR162" s="43" t="n">
        <f aca="false">AQ162*$J$179</f>
        <v>34250.8062548112</v>
      </c>
      <c r="AS162" s="44" t="n">
        <f aca="false">0.24*AH162/$AM$179</f>
        <v>0.00126811095761775</v>
      </c>
      <c r="AT162" s="43" t="n">
        <f aca="false">AS162*$J$179</f>
        <v>12458.4724077923</v>
      </c>
      <c r="AU162" s="44" t="n">
        <f aca="false">0.25*AJ162/$AM$179</f>
        <v>0.0039875329255915</v>
      </c>
      <c r="AV162" s="43" t="n">
        <f aca="false">AU162*$J$179</f>
        <v>39175.2540503006</v>
      </c>
      <c r="AW162" s="44" t="n">
        <f aca="false">0.35*AL162/$AM$179</f>
        <v>0.00551102893821937</v>
      </c>
      <c r="AX162" s="43" t="n">
        <f aca="false">AW162*$J$179</f>
        <v>54142.7400756263</v>
      </c>
    </row>
    <row r="163" customFormat="false" ht="13.8" hidden="false" customHeight="false" outlineLevel="0" collapsed="false">
      <c r="A163" s="13" t="s">
        <v>70</v>
      </c>
      <c r="B163" s="41"/>
      <c r="C163" s="41"/>
      <c r="D163" s="41"/>
      <c r="E163" s="41"/>
      <c r="F163" s="41"/>
      <c r="G163" s="41"/>
      <c r="H163" s="41"/>
      <c r="I163" s="15" t="n">
        <f aca="false">AO163+AQ163+AS163+AU163+AW163</f>
        <v>0.0114198325122511</v>
      </c>
      <c r="J163" s="43" t="n">
        <f aca="false">ROUND(AP163+AR163+AT163+AV163+AX163,0)</f>
        <v>112193</v>
      </c>
      <c r="K163" s="15" t="n">
        <f aca="false">I163-DatosMinisterio!J163</f>
        <v>9.54097911787244E-017</v>
      </c>
      <c r="L163" s="43" t="n">
        <f aca="false">J163-DatosMinisterio!K163</f>
        <v>0</v>
      </c>
      <c r="M163" s="44" t="n">
        <f aca="false">P197/P$213</f>
        <v>0.0191389083057914</v>
      </c>
      <c r="N163" s="43" t="n">
        <f aca="false">ROUND((N$179*M163),0)</f>
        <v>3572550</v>
      </c>
      <c r="O163" s="43" t="n">
        <f aca="false">N163-DatosMinisterio!L163</f>
        <v>-181</v>
      </c>
      <c r="P163" s="14" t="n">
        <f aca="false">N163+J163</f>
        <v>3684743</v>
      </c>
      <c r="Q163" s="43" t="n">
        <f aca="false">P163-DatosMinisterio!M163</f>
        <v>-181</v>
      </c>
      <c r="S163" s="14" t="n">
        <f aca="false">B163+DatosMinisterio!B163</f>
        <v>5781</v>
      </c>
      <c r="T163" s="14" t="n">
        <f aca="false">C163+DatosMinisterio!C163</f>
        <v>52</v>
      </c>
      <c r="U163" s="14" t="n">
        <f aca="false">D163+DatosMinisterio!D163</f>
        <v>371.256438768524</v>
      </c>
      <c r="V163" s="14" t="n">
        <f aca="false">E163+DatosMinisterio!E163</f>
        <v>214.587942620824</v>
      </c>
      <c r="W163" s="14" t="n">
        <f aca="false">F163+DatosMinisterio!F163</f>
        <v>42</v>
      </c>
      <c r="X163" s="14" t="n">
        <f aca="false">G163+DatosMinisterio!G163</f>
        <v>84</v>
      </c>
      <c r="Y163" s="14" t="n">
        <f aca="false">H163+DatosMinisterio!H163</f>
        <v>4</v>
      </c>
      <c r="Z163" s="14" t="n">
        <f aca="false">X163+0.33*Y163</f>
        <v>85.32</v>
      </c>
      <c r="AC163" s="49" t="n">
        <f aca="false">IF(T163&gt;0,S163/T163,0)</f>
        <v>111.173076923077</v>
      </c>
      <c r="AD163" s="50" t="n">
        <f aca="false">EXP((((AC163-AC$179)/AC$180+2)/4-1.9)^3)</f>
        <v>0.00650737850363682</v>
      </c>
      <c r="AE163" s="51" t="n">
        <f aca="false">S163/U163</f>
        <v>15.5714471085697</v>
      </c>
      <c r="AF163" s="50" t="n">
        <f aca="false">EXP((((AE163-AE$179)/AE$180+2)/4-1.9)^3)</f>
        <v>0.0226410247816021</v>
      </c>
      <c r="AG163" s="50" t="n">
        <f aca="false">V163/U163</f>
        <v>0.578004635643823</v>
      </c>
      <c r="AH163" s="50" t="n">
        <f aca="false">EXP((((AG163-AG$179)/AG$180+2)/4-1.9)^3)</f>
        <v>0.0375760928368172</v>
      </c>
      <c r="AI163" s="50" t="n">
        <f aca="false">W163/U163</f>
        <v>0.113129351074196</v>
      </c>
      <c r="AJ163" s="50" t="n">
        <f aca="false">EXP((((AI163-AI$179)/AI$180+2)/4-1.9)^3)</f>
        <v>0.0379025691222811</v>
      </c>
      <c r="AK163" s="50" t="n">
        <f aca="false">Z163/U163</f>
        <v>0.229814196039295</v>
      </c>
      <c r="AL163" s="50" t="n">
        <f aca="false">EXP((((AK163-AK$179)/AK$180+2)/4-1.9)^3)</f>
        <v>0.0305773664077974</v>
      </c>
      <c r="AM163" s="50" t="n">
        <f aca="false">0.01*AD163+0.15*AF163+0.24*AH163+0.25*AJ163+0.35*AL163</f>
        <v>0.0326572103064122</v>
      </c>
      <c r="AO163" s="44" t="n">
        <f aca="false">0.01*AD163/$AM$179</f>
        <v>2.27555176661138E-005</v>
      </c>
      <c r="AP163" s="43" t="n">
        <f aca="false">AO163*$J$179</f>
        <v>223.560081446569</v>
      </c>
      <c r="AQ163" s="44" t="n">
        <f aca="false">0.15*AF163/$AM$179</f>
        <v>0.00118759398836735</v>
      </c>
      <c r="AR163" s="43" t="n">
        <f aca="false">AQ163*$J$179</f>
        <v>11667.4387575118</v>
      </c>
      <c r="AS163" s="44" t="n">
        <f aca="false">0.24*AH163/$AM$179</f>
        <v>0.00315357753563166</v>
      </c>
      <c r="AT163" s="43" t="n">
        <f aca="false">AS163*$J$179</f>
        <v>30982.1143626959</v>
      </c>
      <c r="AU163" s="44" t="n">
        <f aca="false">0.25*AJ163/$AM$179</f>
        <v>0.00331351780433219</v>
      </c>
      <c r="AV163" s="43" t="n">
        <f aca="false">AU163*$J$179</f>
        <v>32553.4369764865</v>
      </c>
      <c r="AW163" s="44" t="n">
        <f aca="false">0.35*AL163/$AM$179</f>
        <v>0.00374238766625378</v>
      </c>
      <c r="AX163" s="43" t="n">
        <f aca="false">AW163*$J$179</f>
        <v>36766.8406295243</v>
      </c>
    </row>
    <row r="164" customFormat="false" ht="13.8" hidden="false" customHeight="false" outlineLevel="0" collapsed="false">
      <c r="A164" s="13" t="s">
        <v>71</v>
      </c>
      <c r="B164" s="41"/>
      <c r="C164" s="41"/>
      <c r="D164" s="41"/>
      <c r="E164" s="41"/>
      <c r="F164" s="41"/>
      <c r="G164" s="41"/>
      <c r="H164" s="41"/>
      <c r="I164" s="15" t="n">
        <f aca="false">AO164+AQ164+AS164+AU164+AW164</f>
        <v>0.0206901404525664</v>
      </c>
      <c r="J164" s="43" t="n">
        <f aca="false">ROUND(AP164+AR164+AT164+AV164+AX164,0)</f>
        <v>203269</v>
      </c>
      <c r="K164" s="15" t="n">
        <f aca="false">I164-DatosMinisterio!J164</f>
        <v>1.11022302462516E-016</v>
      </c>
      <c r="L164" s="43" t="n">
        <f aca="false">J164-DatosMinisterio!K164</f>
        <v>0</v>
      </c>
      <c r="M164" s="44" t="n">
        <f aca="false">P198/P$213</f>
        <v>0.0207450310867152</v>
      </c>
      <c r="N164" s="43" t="n">
        <f aca="false">ROUND((N$179*M164),0)</f>
        <v>3872356</v>
      </c>
      <c r="O164" s="43" t="n">
        <f aca="false">N164-DatosMinisterio!L164</f>
        <v>448</v>
      </c>
      <c r="P164" s="14" t="n">
        <f aca="false">N164+J164</f>
        <v>4075625</v>
      </c>
      <c r="Q164" s="43" t="n">
        <f aca="false">P164-DatosMinisterio!M164</f>
        <v>448</v>
      </c>
      <c r="S164" s="14" t="n">
        <f aca="false">B164+DatosMinisterio!B164</f>
        <v>7326</v>
      </c>
      <c r="T164" s="14" t="n">
        <f aca="false">C164+DatosMinisterio!C164</f>
        <v>37</v>
      </c>
      <c r="U164" s="14" t="n">
        <f aca="false">D164+DatosMinisterio!D164</f>
        <v>319.193548329561</v>
      </c>
      <c r="V164" s="14" t="n">
        <f aca="false">E164+DatosMinisterio!E164</f>
        <v>160.021326933936</v>
      </c>
      <c r="W164" s="14" t="n">
        <f aca="false">F164+DatosMinisterio!F164</f>
        <v>29</v>
      </c>
      <c r="X164" s="14" t="n">
        <f aca="false">G164+DatosMinisterio!G164</f>
        <v>90</v>
      </c>
      <c r="Y164" s="14" t="n">
        <f aca="false">H164+DatosMinisterio!H164</f>
        <v>7</v>
      </c>
      <c r="Z164" s="14" t="n">
        <f aca="false">X164+0.33*Y164</f>
        <v>92.31</v>
      </c>
      <c r="AC164" s="49" t="n">
        <f aca="false">IF(T164&gt;0,S164/T164,0)</f>
        <v>198</v>
      </c>
      <c r="AD164" s="50" t="n">
        <f aca="false">EXP((((AC164-AC$179)/AC$180+2)/4-1.9)^3)</f>
        <v>0.0590009662822607</v>
      </c>
      <c r="AE164" s="51" t="n">
        <f aca="false">S164/U164</f>
        <v>22.9515917171235</v>
      </c>
      <c r="AF164" s="50" t="n">
        <f aca="false">EXP((((AE164-AE$179)/AE$180+2)/4-1.9)^3)</f>
        <v>0.218543882313201</v>
      </c>
      <c r="AG164" s="50" t="n">
        <f aca="false">V164/U164</f>
        <v>0.501330079418514</v>
      </c>
      <c r="AH164" s="50" t="n">
        <f aca="false">EXP((((AG164-AG$179)/AG$180+2)/4-1.9)^3)</f>
        <v>0.0114160794913421</v>
      </c>
      <c r="AI164" s="50" t="n">
        <f aca="false">W164/U164</f>
        <v>0.0908539666661999</v>
      </c>
      <c r="AJ164" s="50" t="n">
        <f aca="false">EXP((((AI164-AI$179)/AI$180+2)/4-1.9)^3)</f>
        <v>0.0274706982669748</v>
      </c>
      <c r="AK164" s="50" t="n">
        <f aca="false">Z164/U164</f>
        <v>0.289197574584721</v>
      </c>
      <c r="AL164" s="50" t="n">
        <f aca="false">EXP((((AK164-AK$179)/AK$180+2)/4-1.9)^3)</f>
        <v>0.0462523299665155</v>
      </c>
      <c r="AM164" s="50" t="n">
        <f aca="false">0.01*AD164+0.15*AF164+0.24*AH164+0.25*AJ164+0.35*AL164</f>
        <v>0.0591674411427489</v>
      </c>
      <c r="AO164" s="44" t="n">
        <f aca="false">0.01*AD164/$AM$179</f>
        <v>0.000206319262019786</v>
      </c>
      <c r="AP164" s="43" t="n">
        <f aca="false">AO164*$J$179</f>
        <v>2026.9699726421</v>
      </c>
      <c r="AQ164" s="44" t="n">
        <f aca="false">0.15*AF164/$AM$179</f>
        <v>0.0114633239145836</v>
      </c>
      <c r="AR164" s="43" t="n">
        <f aca="false">AQ164*$J$179</f>
        <v>112620.669219448</v>
      </c>
      <c r="AS164" s="44" t="n">
        <f aca="false">0.24*AH164/$AM$179</f>
        <v>0.000958095669638311</v>
      </c>
      <c r="AT164" s="43" t="n">
        <f aca="false">AS164*$J$179</f>
        <v>9412.74767204739</v>
      </c>
      <c r="AU164" s="44" t="n">
        <f aca="false">0.25*AJ164/$AM$179</f>
        <v>0.00240154295376114</v>
      </c>
      <c r="AV164" s="43" t="n">
        <f aca="false">AU164*$J$179</f>
        <v>23593.8002473913</v>
      </c>
      <c r="AW164" s="44" t="n">
        <f aca="false">0.35*AL164/$AM$179</f>
        <v>0.00566085865256361</v>
      </c>
      <c r="AX164" s="43" t="n">
        <f aca="false">AW164*$J$179</f>
        <v>55614.7322154401</v>
      </c>
    </row>
    <row r="165" customFormat="false" ht="13.8" hidden="false" customHeight="false" outlineLevel="0" collapsed="false">
      <c r="A165" s="13" t="s">
        <v>72</v>
      </c>
      <c r="B165" s="41"/>
      <c r="C165" s="41"/>
      <c r="D165" s="41"/>
      <c r="E165" s="41"/>
      <c r="F165" s="41"/>
      <c r="G165" s="41"/>
      <c r="H165" s="41"/>
      <c r="I165" s="15" t="n">
        <f aca="false">AO165+AQ165+AS165+AU165+AW165</f>
        <v>0.0476073537448245</v>
      </c>
      <c r="J165" s="43" t="n">
        <f aca="false">ROUND(AP165+AR165+AT165+AV165+AX165,0)</f>
        <v>467715</v>
      </c>
      <c r="K165" s="15" t="n">
        <f aca="false">I165-DatosMinisterio!J165</f>
        <v>-2.56739074444567E-016</v>
      </c>
      <c r="L165" s="43" t="n">
        <f aca="false">J165-DatosMinisterio!K165</f>
        <v>0</v>
      </c>
      <c r="M165" s="44" t="n">
        <f aca="false">P199/P$213</f>
        <v>0.0239532916556279</v>
      </c>
      <c r="N165" s="43" t="n">
        <f aca="false">ROUND((N$179*M165),0)</f>
        <v>4471223</v>
      </c>
      <c r="O165" s="43" t="n">
        <f aca="false">N165-DatosMinisterio!L165</f>
        <v>-1133</v>
      </c>
      <c r="P165" s="14" t="n">
        <f aca="false">N165+J165</f>
        <v>4938938</v>
      </c>
      <c r="Q165" s="43" t="n">
        <f aca="false">P165-DatosMinisterio!M165</f>
        <v>-1133</v>
      </c>
      <c r="S165" s="14" t="n">
        <f aca="false">B165+DatosMinisterio!B165</f>
        <v>11086</v>
      </c>
      <c r="T165" s="14" t="n">
        <f aca="false">C165+DatosMinisterio!C165</f>
        <v>59</v>
      </c>
      <c r="U165" s="14" t="n">
        <f aca="false">D165+DatosMinisterio!D165</f>
        <v>455.782754432188</v>
      </c>
      <c r="V165" s="14" t="n">
        <f aca="false">E165+DatosMinisterio!E165</f>
        <v>354.560344076586</v>
      </c>
      <c r="W165" s="14" t="n">
        <f aca="false">F165+DatosMinisterio!F165</f>
        <v>46</v>
      </c>
      <c r="X165" s="14" t="n">
        <f aca="false">G165+DatosMinisterio!G165</f>
        <v>111</v>
      </c>
      <c r="Y165" s="14" t="n">
        <f aca="false">H165+DatosMinisterio!H165</f>
        <v>10</v>
      </c>
      <c r="Z165" s="14" t="n">
        <f aca="false">X165+0.33*Y165</f>
        <v>114.3</v>
      </c>
      <c r="AC165" s="49" t="n">
        <f aca="false">IF(T165&gt;0,S165/T165,0)</f>
        <v>187.898305084746</v>
      </c>
      <c r="AD165" s="50" t="n">
        <f aca="false">EXP((((AC165-AC$179)/AC$180+2)/4-1.9)^3)</f>
        <v>0.0476202119030662</v>
      </c>
      <c r="AE165" s="51" t="n">
        <f aca="false">S165/U165</f>
        <v>24.3229913641882</v>
      </c>
      <c r="AF165" s="50" t="n">
        <f aca="false">EXP((((AE165-AE$179)/AE$180+2)/4-1.9)^3)</f>
        <v>0.289726720837263</v>
      </c>
      <c r="AG165" s="50" t="n">
        <f aca="false">V165/U165</f>
        <v>0.777915225244306</v>
      </c>
      <c r="AH165" s="50" t="n">
        <f aca="false">EXP((((AG165-AG$179)/AG$180+2)/4-1.9)^3)</f>
        <v>0.299202887571974</v>
      </c>
      <c r="AI165" s="50" t="n">
        <f aca="false">W165/U165</f>
        <v>0.100925275370075</v>
      </c>
      <c r="AJ165" s="50" t="n">
        <f aca="false">EXP((((AI165-AI$179)/AI$180+2)/4-1.9)^3)</f>
        <v>0.0318537017901181</v>
      </c>
      <c r="AK165" s="50" t="n">
        <f aca="false">Z165/U165</f>
        <v>0.250777369017383</v>
      </c>
      <c r="AL165" s="50" t="n">
        <f aca="false">EXP((((AK165-AK$179)/AK$180+2)/4-1.9)^3)</f>
        <v>0.0355287644979643</v>
      </c>
      <c r="AM165" s="50" t="n">
        <f aca="false">0.01*AD165+0.15*AF165+0.24*AH165+0.25*AJ165+0.35*AL165</f>
        <v>0.136142396283711</v>
      </c>
      <c r="AO165" s="44" t="n">
        <f aca="false">0.01*AD165/$AM$179</f>
        <v>0.000166522136774232</v>
      </c>
      <c r="AP165" s="43" t="n">
        <f aca="false">AO165*$J$179</f>
        <v>1635.98574227741</v>
      </c>
      <c r="AQ165" s="44" t="n">
        <f aca="false">0.15*AF165/$AM$179</f>
        <v>0.0151970909115083</v>
      </c>
      <c r="AR165" s="43" t="n">
        <f aca="false">AQ165*$J$179</f>
        <v>149302.816652113</v>
      </c>
      <c r="AS165" s="44" t="n">
        <f aca="false">0.24*AH165/$AM$179</f>
        <v>0.0251106337463218</v>
      </c>
      <c r="AT165" s="43" t="n">
        <f aca="false">AS165*$J$179</f>
        <v>246697.763938911</v>
      </c>
      <c r="AU165" s="44" t="n">
        <f aca="false">0.25*AJ165/$AM$179</f>
        <v>0.0027847138191326</v>
      </c>
      <c r="AV165" s="43" t="n">
        <f aca="false">AU165*$J$179</f>
        <v>27358.2371249562</v>
      </c>
      <c r="AW165" s="44" t="n">
        <f aca="false">0.35*AL165/$AM$179</f>
        <v>0.00434839313108765</v>
      </c>
      <c r="AX165" s="43" t="n">
        <f aca="false">AW165*$J$179</f>
        <v>42720.501322424</v>
      </c>
    </row>
    <row r="166" customFormat="false" ht="13.8" hidden="false" customHeight="false" outlineLevel="0" collapsed="false">
      <c r="A166" s="13" t="s">
        <v>73</v>
      </c>
      <c r="B166" s="41"/>
      <c r="C166" s="41"/>
      <c r="D166" s="41"/>
      <c r="E166" s="41"/>
      <c r="F166" s="41"/>
      <c r="G166" s="41"/>
      <c r="H166" s="41"/>
      <c r="I166" s="15" t="n">
        <f aca="false">AO166+AQ166+AS166+AU166+AW166</f>
        <v>0.122332197161914</v>
      </c>
      <c r="J166" s="43" t="n">
        <f aca="false">ROUND(AP166+AR166+AT166+AV166+AX166,0)</f>
        <v>1201845</v>
      </c>
      <c r="K166" s="15" t="n">
        <f aca="false">I166-DatosMinisterio!J166</f>
        <v>0</v>
      </c>
      <c r="L166" s="43" t="n">
        <f aca="false">J166-DatosMinisterio!K166</f>
        <v>0</v>
      </c>
      <c r="M166" s="44" t="n">
        <f aca="false">P200/P$213</f>
        <v>0.0325823700378905</v>
      </c>
      <c r="N166" s="43" t="n">
        <f aca="false">ROUND((N$179*M166),0)</f>
        <v>6081964</v>
      </c>
      <c r="O166" s="43" t="n">
        <f aca="false">N166-DatosMinisterio!L166</f>
        <v>-635</v>
      </c>
      <c r="P166" s="14" t="n">
        <f aca="false">N166+J166</f>
        <v>7283809</v>
      </c>
      <c r="Q166" s="43" t="n">
        <f aca="false">P166-DatosMinisterio!M166</f>
        <v>-635</v>
      </c>
      <c r="S166" s="14" t="n">
        <f aca="false">B166+DatosMinisterio!B166</f>
        <v>8534</v>
      </c>
      <c r="T166" s="14" t="n">
        <f aca="false">C166+DatosMinisterio!C166</f>
        <v>48</v>
      </c>
      <c r="U166" s="14" t="n">
        <f aca="false">D166+DatosMinisterio!D166</f>
        <v>328.860845295056</v>
      </c>
      <c r="V166" s="14" t="n">
        <f aca="false">E166+DatosMinisterio!E166</f>
        <v>220.039633173844</v>
      </c>
      <c r="W166" s="14" t="n">
        <f aca="false">F166+DatosMinisterio!F166</f>
        <v>107</v>
      </c>
      <c r="X166" s="14" t="n">
        <f aca="false">G166+DatosMinisterio!G166</f>
        <v>265</v>
      </c>
      <c r="Y166" s="14" t="n">
        <f aca="false">H166+DatosMinisterio!H166</f>
        <v>39</v>
      </c>
      <c r="Z166" s="14" t="n">
        <f aca="false">X166+0.33*Y166</f>
        <v>277.87</v>
      </c>
      <c r="AC166" s="49" t="n">
        <f aca="false">IF(T166&gt;0,S166/T166,0)</f>
        <v>177.791666666667</v>
      </c>
      <c r="AD166" s="50" t="n">
        <f aca="false">EXP((((AC166-AC$179)/AC$180+2)/4-1.9)^3)</f>
        <v>0.0380269416592624</v>
      </c>
      <c r="AE166" s="51" t="n">
        <f aca="false">S166/U166</f>
        <v>25.9501856852045</v>
      </c>
      <c r="AF166" s="50" t="n">
        <f aca="false">EXP((((AE166-AE$179)/AE$180+2)/4-1.9)^3)</f>
        <v>0.38584598991381</v>
      </c>
      <c r="AG166" s="50" t="n">
        <f aca="false">V166/U166</f>
        <v>0.669096477497718</v>
      </c>
      <c r="AH166" s="50" t="n">
        <f aca="false">EXP((((AG166-AG$179)/AG$180+2)/4-1.9)^3)</f>
        <v>0.114558327051344</v>
      </c>
      <c r="AI166" s="50" t="n">
        <f aca="false">W166/U166</f>
        <v>0.325365581007368</v>
      </c>
      <c r="AJ166" s="50" t="n">
        <f aca="false">EXP((((AI166-AI$179)/AI$180+2)/4-1.9)^3)</f>
        <v>0.329628987131882</v>
      </c>
      <c r="AK166" s="50" t="n">
        <f aca="false">Z166/U166</f>
        <v>0.844947046677732</v>
      </c>
      <c r="AL166" s="50" t="n">
        <f aca="false">EXP((((AK166-AK$179)/AK$180+2)/4-1.9)^3)</f>
        <v>0.519068752592548</v>
      </c>
      <c r="AM166" s="50" t="n">
        <f aca="false">0.01*AD166+0.15*AF166+0.24*AH166+0.25*AJ166+0.35*AL166</f>
        <v>0.349832476586349</v>
      </c>
      <c r="AO166" s="44" t="n">
        <f aca="false">0.01*AD166/$AM$179</f>
        <v>0.00013297562793251</v>
      </c>
      <c r="AP166" s="43" t="n">
        <f aca="false">AO166*$J$179</f>
        <v>1306.4102802315</v>
      </c>
      <c r="AQ166" s="44" t="n">
        <f aca="false">0.15*AF166/$AM$179</f>
        <v>0.0202388532532168</v>
      </c>
      <c r="AR166" s="43" t="n">
        <f aca="false">AQ166*$J$179</f>
        <v>198835.278021914</v>
      </c>
      <c r="AS166" s="44" t="n">
        <f aca="false">0.24*AH166/$AM$179</f>
        <v>0.00961431962278665</v>
      </c>
      <c r="AT166" s="43" t="n">
        <f aca="false">AS166*$J$179</f>
        <v>94455.2485889723</v>
      </c>
      <c r="AU166" s="44" t="n">
        <f aca="false">0.25*AJ166/$AM$179</f>
        <v>0.028816820151735</v>
      </c>
      <c r="AV166" s="43" t="n">
        <f aca="false">AU166*$J$179</f>
        <v>283108.947670591</v>
      </c>
      <c r="AW166" s="44" t="n">
        <f aca="false">0.35*AL166/$AM$179</f>
        <v>0.0635292285062432</v>
      </c>
      <c r="AX166" s="43" t="n">
        <f aca="false">AW166*$J$179</f>
        <v>624138.712530505</v>
      </c>
    </row>
    <row r="167" customFormat="false" ht="13.8" hidden="false" customHeight="false" outlineLevel="0" collapsed="false">
      <c r="A167" s="13" t="s">
        <v>74</v>
      </c>
      <c r="B167" s="41"/>
      <c r="C167" s="41"/>
      <c r="D167" s="41"/>
      <c r="E167" s="41"/>
      <c r="F167" s="41"/>
      <c r="G167" s="41"/>
      <c r="H167" s="41"/>
      <c r="I167" s="15" t="n">
        <f aca="false">AO167+AQ167+AS167+AU167+AW167</f>
        <v>0.00416574336002829</v>
      </c>
      <c r="J167" s="43" t="n">
        <f aca="false">ROUND(AP167+AR167+AT167+AV167+AX167,0)</f>
        <v>40926</v>
      </c>
      <c r="K167" s="15" t="n">
        <f aca="false">I167-DatosMinisterio!J167</f>
        <v>0</v>
      </c>
      <c r="L167" s="43" t="n">
        <f aca="false">J167-DatosMinisterio!K167</f>
        <v>-1</v>
      </c>
      <c r="M167" s="44" t="n">
        <f aca="false">P201/P$213</f>
        <v>0.0100776012975709</v>
      </c>
      <c r="N167" s="43" t="n">
        <f aca="false">ROUND((N$179*M167),0)</f>
        <v>1881128</v>
      </c>
      <c r="O167" s="43" t="n">
        <f aca="false">N167-DatosMinisterio!L167</f>
        <v>-217</v>
      </c>
      <c r="P167" s="14" t="n">
        <f aca="false">N167+J167</f>
        <v>1922054</v>
      </c>
      <c r="Q167" s="43" t="n">
        <f aca="false">P167-DatosMinisterio!M167</f>
        <v>-218</v>
      </c>
      <c r="S167" s="14" t="n">
        <f aca="false">B167+DatosMinisterio!B167</f>
        <v>2664</v>
      </c>
      <c r="T167" s="14" t="n">
        <f aca="false">C167+DatosMinisterio!C167</f>
        <v>24</v>
      </c>
      <c r="U167" s="14" t="n">
        <f aca="false">D167+DatosMinisterio!D167</f>
        <v>219.545317056994</v>
      </c>
      <c r="V167" s="14" t="n">
        <f aca="false">E167+DatosMinisterio!E167</f>
        <v>98.8333333333333</v>
      </c>
      <c r="W167" s="14" t="n">
        <f aca="false">F167+DatosMinisterio!F167</f>
        <v>12</v>
      </c>
      <c r="X167" s="14" t="n">
        <f aca="false">G167+DatosMinisterio!G167</f>
        <v>29</v>
      </c>
      <c r="Y167" s="14" t="n">
        <f aca="false">H167+DatosMinisterio!H167</f>
        <v>17</v>
      </c>
      <c r="Z167" s="14" t="n">
        <f aca="false">X167+0.33*Y167</f>
        <v>34.61</v>
      </c>
      <c r="AC167" s="49" t="n">
        <f aca="false">IF(T167&gt;0,S167/T167,0)</f>
        <v>111</v>
      </c>
      <c r="AD167" s="50" t="n">
        <f aca="false">EXP((((AC167-AC$179)/AC$180+2)/4-1.9)^3)</f>
        <v>0.00647322768508381</v>
      </c>
      <c r="AE167" s="51" t="n">
        <f aca="false">S167/U167</f>
        <v>12.1341690896027</v>
      </c>
      <c r="AF167" s="50" t="n">
        <f aca="false">EXP((((AE167-AE$179)/AE$180+2)/4-1.9)^3)</f>
        <v>0.00473522037584238</v>
      </c>
      <c r="AG167" s="50" t="n">
        <f aca="false">V167/U167</f>
        <v>0.450172814698098</v>
      </c>
      <c r="AH167" s="50" t="n">
        <f aca="false">EXP((((AG167-AG$179)/AG$180+2)/4-1.9)^3)</f>
        <v>0.00447317784219572</v>
      </c>
      <c r="AI167" s="50" t="n">
        <f aca="false">W167/U167</f>
        <v>0.0546584193225347</v>
      </c>
      <c r="AJ167" s="50" t="n">
        <f aca="false">EXP((((AI167-AI$179)/AI$180+2)/4-1.9)^3)</f>
        <v>0.0155830314481535</v>
      </c>
      <c r="AK167" s="50" t="n">
        <f aca="false">Z167/U167</f>
        <v>0.157643991062744</v>
      </c>
      <c r="AL167" s="50" t="n">
        <f aca="false">EXP((((AK167-AK$179)/AK$180+2)/4-1.9)^3)</f>
        <v>0.017624027147878</v>
      </c>
      <c r="AM167" s="50" t="n">
        <f aca="false">0.01*AD167+0.15*AF167+0.24*AH167+0.25*AJ167+0.35*AL167</f>
        <v>0.0119127453791498</v>
      </c>
      <c r="AO167" s="44" t="n">
        <f aca="false">0.01*AD167/$AM$179</f>
        <v>2.26360963731214E-005</v>
      </c>
      <c r="AP167" s="43" t="n">
        <f aca="false">AO167*$J$179</f>
        <v>222.386834835371</v>
      </c>
      <c r="AQ167" s="44" t="n">
        <f aca="false">0.15*AF167/$AM$179</f>
        <v>0.000248377416931879</v>
      </c>
      <c r="AR167" s="43" t="n">
        <f aca="false">AQ167*$J$179</f>
        <v>2440.16753973773</v>
      </c>
      <c r="AS167" s="44" t="n">
        <f aca="false">0.24*AH167/$AM$179</f>
        <v>0.000375411919948529</v>
      </c>
      <c r="AT167" s="43" t="n">
        <f aca="false">AS167*$J$179</f>
        <v>3688.2096303476</v>
      </c>
      <c r="AU167" s="44" t="n">
        <f aca="false">0.25*AJ167/$AM$179</f>
        <v>0.00136229953126242</v>
      </c>
      <c r="AV167" s="43" t="n">
        <f aca="false">AU167*$J$179</f>
        <v>13383.8218331186</v>
      </c>
      <c r="AW167" s="44" t="n">
        <f aca="false">0.35*AL167/$AM$179</f>
        <v>0.00215701839551235</v>
      </c>
      <c r="AX167" s="43" t="n">
        <f aca="false">AW167*$J$179</f>
        <v>21191.4848634969</v>
      </c>
    </row>
    <row r="168" customFormat="false" ht="13.8" hidden="false" customHeight="false" outlineLevel="0" collapsed="false">
      <c r="A168" s="13" t="s">
        <v>75</v>
      </c>
      <c r="B168" s="41"/>
      <c r="C168" s="41"/>
      <c r="D168" s="41"/>
      <c r="E168" s="41"/>
      <c r="F168" s="41"/>
      <c r="G168" s="41"/>
      <c r="H168" s="41"/>
      <c r="I168" s="15" t="n">
        <f aca="false">AO168+AQ168+AS168+AU168+AW168</f>
        <v>0.102740811769439</v>
      </c>
      <c r="J168" s="43" t="n">
        <f aca="false">ROUND(AP168+AR168+AT168+AV168+AX168,0)</f>
        <v>1009370</v>
      </c>
      <c r="K168" s="15" t="n">
        <f aca="false">I168-DatosMinisterio!J168</f>
        <v>0</v>
      </c>
      <c r="L168" s="43" t="n">
        <f aca="false">J168-DatosMinisterio!K168</f>
        <v>0</v>
      </c>
      <c r="M168" s="44" t="n">
        <f aca="false">P202/P$213</f>
        <v>0.063612497261487</v>
      </c>
      <c r="N168" s="43" t="n">
        <f aca="false">ROUND((N$179*M168),0)</f>
        <v>11874179</v>
      </c>
      <c r="O168" s="43" t="n">
        <f aca="false">N168-DatosMinisterio!L168</f>
        <v>-794</v>
      </c>
      <c r="P168" s="14" t="n">
        <f aca="false">N168+J168</f>
        <v>12883549</v>
      </c>
      <c r="Q168" s="43" t="n">
        <f aca="false">P168-DatosMinisterio!M168</f>
        <v>-794</v>
      </c>
      <c r="S168" s="14" t="n">
        <f aca="false">B168+DatosMinisterio!B168</f>
        <v>7672</v>
      </c>
      <c r="T168" s="14" t="n">
        <f aca="false">C168+DatosMinisterio!C168</f>
        <v>25</v>
      </c>
      <c r="U168" s="14" t="n">
        <f aca="false">D168+DatosMinisterio!D168</f>
        <v>373.095406414025</v>
      </c>
      <c r="V168" s="14" t="n">
        <f aca="false">E168+DatosMinisterio!E168</f>
        <v>342.481770050389</v>
      </c>
      <c r="W168" s="14" t="n">
        <f aca="false">F168+DatosMinisterio!F168</f>
        <v>101</v>
      </c>
      <c r="X168" s="14" t="n">
        <f aca="false">G168+DatosMinisterio!G168</f>
        <v>188</v>
      </c>
      <c r="Y168" s="14" t="n">
        <f aca="false">H168+DatosMinisterio!H168</f>
        <v>44</v>
      </c>
      <c r="Z168" s="14" t="n">
        <f aca="false">X168+0.33*Y168</f>
        <v>202.52</v>
      </c>
      <c r="AC168" s="49" t="n">
        <f aca="false">IF(T168&gt;0,S168/T168,0)</f>
        <v>306.88</v>
      </c>
      <c r="AD168" s="50" t="n">
        <f aca="false">EXP((((AC168-AC$179)/AC$180+2)/4-1.9)^3)</f>
        <v>0.325717853508004</v>
      </c>
      <c r="AE168" s="51" t="n">
        <f aca="false">S168/U168</f>
        <v>20.5631049541424</v>
      </c>
      <c r="AF168" s="50" t="n">
        <f aca="false">EXP((((AE168-AE$179)/AE$180+2)/4-1.9)^3)</f>
        <v>0.12142317892003</v>
      </c>
      <c r="AG168" s="50" t="n">
        <f aca="false">V168/U168</f>
        <v>0.91794689551963</v>
      </c>
      <c r="AH168" s="50" t="n">
        <f aca="false">EXP((((AG168-AG$179)/AG$180+2)/4-1.9)^3)</f>
        <v>0.63410398835672</v>
      </c>
      <c r="AI168" s="50" t="n">
        <f aca="false">W168/U168</f>
        <v>0.27070823779567</v>
      </c>
      <c r="AJ168" s="50" t="n">
        <f aca="false">EXP((((AI168-AI$179)/AI$180+2)/4-1.9)^3)</f>
        <v>0.21760518854087</v>
      </c>
      <c r="AK168" s="50" t="n">
        <f aca="false">Z168/U168</f>
        <v>0.54281022097405</v>
      </c>
      <c r="AL168" s="50" t="n">
        <f aca="false">EXP((((AK168-AK$179)/AK$180+2)/4-1.9)^3)</f>
        <v>0.187857792636771</v>
      </c>
      <c r="AM168" s="50" t="n">
        <f aca="false">0.01*AD168+0.15*AF168+0.24*AH168+0.25*AJ168+0.35*AL168</f>
        <v>0.293807137136785</v>
      </c>
      <c r="AO168" s="44" t="n">
        <f aca="false">0.01*AD168/$AM$179</f>
        <v>0.00113899604357234</v>
      </c>
      <c r="AP168" s="43" t="n">
        <f aca="false">AO168*$J$179</f>
        <v>11189.9914563376</v>
      </c>
      <c r="AQ168" s="44" t="n">
        <f aca="false">0.15*AF168/$AM$179</f>
        <v>0.00636903314778655</v>
      </c>
      <c r="AR168" s="43" t="n">
        <f aca="false">AQ168*$J$179</f>
        <v>62572.1458042412</v>
      </c>
      <c r="AS168" s="44" t="n">
        <f aca="false">0.24*AH168/$AM$179</f>
        <v>0.0532172437837092</v>
      </c>
      <c r="AT168" s="43" t="n">
        <f aca="false">AS168*$J$179</f>
        <v>522829.299214962</v>
      </c>
      <c r="AU168" s="44" t="n">
        <f aca="false">0.25*AJ168/$AM$179</f>
        <v>0.0190234773853726</v>
      </c>
      <c r="AV168" s="43" t="n">
        <f aca="false">AU168*$J$179</f>
        <v>186894.898023086</v>
      </c>
      <c r="AW168" s="44" t="n">
        <f aca="false">0.35*AL168/$AM$179</f>
        <v>0.022992061408998</v>
      </c>
      <c r="AX168" s="43" t="n">
        <f aca="false">AW168*$J$179</f>
        <v>225883.989836648</v>
      </c>
    </row>
    <row r="169" customFormat="false" ht="13.8" hidden="false" customHeight="false" outlineLevel="0" collapsed="false">
      <c r="A169" s="13" t="s">
        <v>76</v>
      </c>
      <c r="B169" s="41"/>
      <c r="C169" s="41"/>
      <c r="D169" s="41"/>
      <c r="E169" s="41"/>
      <c r="F169" s="41"/>
      <c r="G169" s="41"/>
      <c r="H169" s="41"/>
      <c r="I169" s="15" t="n">
        <f aca="false">AO169+AQ169+AS169+AU169+AW169</f>
        <v>0.00396405345053521</v>
      </c>
      <c r="J169" s="43" t="n">
        <f aca="false">ROUND(AP169+AR169+AT169+AV169+AX169,0)</f>
        <v>38945</v>
      </c>
      <c r="K169" s="15" t="n">
        <f aca="false">I169-DatosMinisterio!J169</f>
        <v>2.51534904016637E-017</v>
      </c>
      <c r="L169" s="43" t="n">
        <f aca="false">J169-DatosMinisterio!K169</f>
        <v>-1</v>
      </c>
      <c r="M169" s="44" t="n">
        <f aca="false">P203/P$213</f>
        <v>0.00865193705029953</v>
      </c>
      <c r="N169" s="43" t="n">
        <f aca="false">ROUND((N$179*M169),0)</f>
        <v>1615007</v>
      </c>
      <c r="O169" s="43" t="n">
        <f aca="false">N169-DatosMinisterio!L169</f>
        <v>-28</v>
      </c>
      <c r="P169" s="14" t="n">
        <f aca="false">N169+J169</f>
        <v>1653952</v>
      </c>
      <c r="Q169" s="43" t="n">
        <f aca="false">P169-DatosMinisterio!M169</f>
        <v>-29</v>
      </c>
      <c r="S169" s="14" t="n">
        <f aca="false">B169+DatosMinisterio!B169</f>
        <v>2763</v>
      </c>
      <c r="T169" s="14" t="n">
        <f aca="false">C169+DatosMinisterio!C169</f>
        <v>24</v>
      </c>
      <c r="U169" s="14" t="n">
        <f aca="false">D169+DatosMinisterio!D169</f>
        <v>161.895067698259</v>
      </c>
      <c r="V169" s="14" t="n">
        <f aca="false">E169+DatosMinisterio!E169</f>
        <v>63.1450676982592</v>
      </c>
      <c r="W169" s="14" t="n">
        <f aca="false">F169+DatosMinisterio!F169</f>
        <v>1</v>
      </c>
      <c r="X169" s="14" t="n">
        <f aca="false">G169+DatosMinisterio!G169</f>
        <v>12</v>
      </c>
      <c r="Y169" s="14" t="n">
        <f aca="false">H169+DatosMinisterio!H169</f>
        <v>4</v>
      </c>
      <c r="Z169" s="14" t="n">
        <f aca="false">X169+0.33*Y169</f>
        <v>13.32</v>
      </c>
      <c r="AC169" s="49" t="n">
        <f aca="false">IF(T169&gt;0,S169/T169,0)</f>
        <v>115.125</v>
      </c>
      <c r="AD169" s="50" t="n">
        <f aca="false">EXP((((AC169-AC$179)/AC$180+2)/4-1.9)^3)</f>
        <v>0.00733082157591082</v>
      </c>
      <c r="AE169" s="51" t="n">
        <f aca="false">S169/U169</f>
        <v>17.0666101153229</v>
      </c>
      <c r="AF169" s="50" t="n">
        <f aca="false">EXP((((AE169-AE$179)/AE$180+2)/4-1.9)^3)</f>
        <v>0.0401292956052395</v>
      </c>
      <c r="AG169" s="50" t="n">
        <f aca="false">V169/U169</f>
        <v>0.390037007278995</v>
      </c>
      <c r="AH169" s="50" t="n">
        <f aca="false">EXP((((AG169-AG$179)/AG$180+2)/4-1.9)^3)</f>
        <v>0.00127070179801732</v>
      </c>
      <c r="AI169" s="50" t="n">
        <f aca="false">W169/U169</f>
        <v>0.00617684043261779</v>
      </c>
      <c r="AJ169" s="50" t="n">
        <f aca="false">EXP((((AI169-AI$179)/AI$180+2)/4-1.9)^3)</f>
        <v>0.00666935771631194</v>
      </c>
      <c r="AK169" s="50" t="n">
        <f aca="false">Z169/U169</f>
        <v>0.0822755145624689</v>
      </c>
      <c r="AL169" s="50" t="n">
        <f aca="false">EXP((((AK169-AK$179)/AK$180+2)/4-1.9)^3)</f>
        <v>0.00934561092643825</v>
      </c>
      <c r="AM169" s="50" t="n">
        <f aca="false">0.01*AD169+0.15*AF169+0.24*AH169+0.25*AJ169+0.35*AL169</f>
        <v>0.0113359742414006</v>
      </c>
      <c r="AO169" s="44" t="n">
        <f aca="false">0.01*AD169/$AM$179</f>
        <v>2.56349987609507E-005</v>
      </c>
      <c r="AP169" s="43" t="n">
        <f aca="false">AO169*$J$179</f>
        <v>251.849353417042</v>
      </c>
      <c r="AQ169" s="44" t="n">
        <f aca="false">0.15*AF169/$AM$179</f>
        <v>0.00210490959123567</v>
      </c>
      <c r="AR169" s="43" t="n">
        <f aca="false">AQ169*$J$179</f>
        <v>20679.5453550618</v>
      </c>
      <c r="AS169" s="44" t="n">
        <f aca="false">0.24*AH169/$AM$179</f>
        <v>0.000106643781782119</v>
      </c>
      <c r="AT169" s="43" t="n">
        <f aca="false">AS169*$J$179</f>
        <v>1047.71479562883</v>
      </c>
      <c r="AU169" s="44" t="n">
        <f aca="false">0.25*AJ169/$AM$179</f>
        <v>0.00058304848584707</v>
      </c>
      <c r="AV169" s="43" t="n">
        <f aca="false">AU169*$J$179</f>
        <v>5728.12136800448</v>
      </c>
      <c r="AW169" s="44" t="n">
        <f aca="false">0.35*AL169/$AM$179</f>
        <v>0.0011438165929094</v>
      </c>
      <c r="AX169" s="43" t="n">
        <f aca="false">AW169*$J$179</f>
        <v>11237.3506251432</v>
      </c>
    </row>
    <row r="170" customFormat="false" ht="13.8" hidden="false" customHeight="false" outlineLevel="0" collapsed="false">
      <c r="A170" s="13" t="s">
        <v>77</v>
      </c>
      <c r="B170" s="41"/>
      <c r="C170" s="41"/>
      <c r="D170" s="41"/>
      <c r="E170" s="41"/>
      <c r="F170" s="41"/>
      <c r="G170" s="41"/>
      <c r="H170" s="41"/>
      <c r="I170" s="15" t="n">
        <f aca="false">AO170+AQ170+AS170+AU170+AW170</f>
        <v>0.0600864931631849</v>
      </c>
      <c r="J170" s="43" t="n">
        <f aca="false">ROUND(AP170+AR170+AT170+AV170+AX170,0)</f>
        <v>590316</v>
      </c>
      <c r="K170" s="15" t="n">
        <f aca="false">I170-DatosMinisterio!J170</f>
        <v>-3.7470027081099E-016</v>
      </c>
      <c r="L170" s="43" t="n">
        <f aca="false">J170-DatosMinisterio!K170</f>
        <v>0</v>
      </c>
      <c r="M170" s="44" t="n">
        <f aca="false">P204/P$213</f>
        <v>0.0407824066877164</v>
      </c>
      <c r="N170" s="43" t="n">
        <f aca="false">ROUND((N$179*M170),0)</f>
        <v>7612617</v>
      </c>
      <c r="O170" s="43" t="n">
        <f aca="false">N170-DatosMinisterio!L170</f>
        <v>-18</v>
      </c>
      <c r="P170" s="14" t="n">
        <f aca="false">N170+J170</f>
        <v>8202933</v>
      </c>
      <c r="Q170" s="43" t="n">
        <f aca="false">P170-DatosMinisterio!M170</f>
        <v>-18</v>
      </c>
      <c r="S170" s="14" t="n">
        <f aca="false">B170+DatosMinisterio!B170</f>
        <v>7584</v>
      </c>
      <c r="T170" s="14" t="n">
        <f aca="false">C170+DatosMinisterio!C170</f>
        <v>54</v>
      </c>
      <c r="U170" s="14" t="n">
        <f aca="false">D170+DatosMinisterio!D170</f>
        <v>339.74025974026</v>
      </c>
      <c r="V170" s="14" t="n">
        <f aca="false">E170+DatosMinisterio!E170</f>
        <v>279.581168831169</v>
      </c>
      <c r="W170" s="14" t="n">
        <f aca="false">F170+DatosMinisterio!F170</f>
        <v>33</v>
      </c>
      <c r="X170" s="14" t="n">
        <f aca="false">G170+DatosMinisterio!G170</f>
        <v>139</v>
      </c>
      <c r="Y170" s="14" t="n">
        <f aca="false">H170+DatosMinisterio!H170</f>
        <v>29</v>
      </c>
      <c r="Z170" s="14" t="n">
        <f aca="false">X170+0.33*Y170</f>
        <v>148.57</v>
      </c>
      <c r="AC170" s="49" t="n">
        <f aca="false">IF(T170&gt;0,S170/T170,0)</f>
        <v>140.444444444444</v>
      </c>
      <c r="AD170" s="50" t="n">
        <f aca="false">EXP((((AC170-AC$179)/AC$180+2)/4-1.9)^3)</f>
        <v>0.0150467474185837</v>
      </c>
      <c r="AE170" s="51" t="n">
        <f aca="false">S170/U170</f>
        <v>22.3229357798165</v>
      </c>
      <c r="AF170" s="50" t="n">
        <f aca="false">EXP((((AE170-AE$179)/AE$180+2)/4-1.9)^3)</f>
        <v>0.189536918701655</v>
      </c>
      <c r="AG170" s="50" t="n">
        <f aca="false">V170/U170</f>
        <v>0.82292622324159</v>
      </c>
      <c r="AH170" s="50" t="n">
        <f aca="false">EXP((((AG170-AG$179)/AG$180+2)/4-1.9)^3)</f>
        <v>0.401749913498561</v>
      </c>
      <c r="AI170" s="50" t="n">
        <f aca="false">W170/U170</f>
        <v>0.0971330275229357</v>
      </c>
      <c r="AJ170" s="50" t="n">
        <f aca="false">EXP((((AI170-AI$179)/AI$180+2)/4-1.9)^3)</f>
        <v>0.0301414075812732</v>
      </c>
      <c r="AK170" s="50" t="n">
        <f aca="false">Z170/U170</f>
        <v>0.437304663608562</v>
      </c>
      <c r="AL170" s="50" t="n">
        <f aca="false">EXP((((AK170-AK$179)/AK$180+2)/4-1.9)^3)</f>
        <v>0.112264463644693</v>
      </c>
      <c r="AM170" s="50" t="n">
        <f aca="false">0.01*AD170+0.15*AF170+0.24*AH170+0.25*AJ170+0.35*AL170</f>
        <v>0.17182889869005</v>
      </c>
      <c r="AO170" s="44" t="n">
        <f aca="false">0.01*AD170/$AM$179</f>
        <v>5.26166606890586E-005</v>
      </c>
      <c r="AP170" s="43" t="n">
        <f aca="false">AO170*$J$179</f>
        <v>516.928910240051</v>
      </c>
      <c r="AQ170" s="44" t="n">
        <f aca="false">0.15*AF170/$AM$179</f>
        <v>0.00994181612338791</v>
      </c>
      <c r="AR170" s="43" t="n">
        <f aca="false">AQ170*$J$179</f>
        <v>97672.7163443603</v>
      </c>
      <c r="AS170" s="44" t="n">
        <f aca="false">0.24*AH170/$AM$179</f>
        <v>0.0337169036614063</v>
      </c>
      <c r="AT170" s="43" t="n">
        <f aca="false">AS170*$J$179</f>
        <v>331249.494705844</v>
      </c>
      <c r="AU170" s="44" t="n">
        <f aca="false">0.25*AJ170/$AM$179</f>
        <v>0.00263502166161794</v>
      </c>
      <c r="AV170" s="43" t="n">
        <f aca="false">AU170*$J$179</f>
        <v>25887.5964031358</v>
      </c>
      <c r="AW170" s="44" t="n">
        <f aca="false">0.35*AL170/$AM$179</f>
        <v>0.0137401350560837</v>
      </c>
      <c r="AX170" s="43" t="n">
        <f aca="false">AW170*$J$179</f>
        <v>134989.050009581</v>
      </c>
    </row>
    <row r="171" customFormat="false" ht="13.8" hidden="false" customHeight="false" outlineLevel="0" collapsed="false">
      <c r="A171" s="13" t="s">
        <v>78</v>
      </c>
      <c r="B171" s="41"/>
      <c r="C171" s="41"/>
      <c r="D171" s="41"/>
      <c r="E171" s="41"/>
      <c r="F171" s="41"/>
      <c r="G171" s="41"/>
      <c r="H171" s="41"/>
      <c r="I171" s="15" t="n">
        <f aca="false">AO171+AQ171+AS171+AU171+AW171</f>
        <v>0.00578244957039946</v>
      </c>
      <c r="J171" s="43" t="n">
        <f aca="false">ROUND(AP171+AR171+AT171+AV171+AX171,0)</f>
        <v>56809</v>
      </c>
      <c r="K171" s="15" t="n">
        <f aca="false">I171-DatosMinisterio!J171</f>
        <v>3.03576608295941E-017</v>
      </c>
      <c r="L171" s="43" t="n">
        <f aca="false">J171-DatosMinisterio!K171</f>
        <v>0</v>
      </c>
      <c r="M171" s="44" t="n">
        <f aca="false">P205/P$213</f>
        <v>0.0127481575228298</v>
      </c>
      <c r="N171" s="43" t="n">
        <f aca="false">ROUND((N$179*M171),0)</f>
        <v>2379625</v>
      </c>
      <c r="O171" s="43" t="n">
        <f aca="false">N171-DatosMinisterio!L171</f>
        <v>-597</v>
      </c>
      <c r="P171" s="14" t="n">
        <f aca="false">N171+J171</f>
        <v>2436434</v>
      </c>
      <c r="Q171" s="43" t="n">
        <f aca="false">P171-DatosMinisterio!M171</f>
        <v>-597</v>
      </c>
      <c r="S171" s="14" t="n">
        <f aca="false">B171+DatosMinisterio!B171</f>
        <v>3874</v>
      </c>
      <c r="T171" s="14" t="n">
        <f aca="false">C171+DatosMinisterio!C171</f>
        <v>37</v>
      </c>
      <c r="U171" s="14" t="n">
        <f aca="false">D171+DatosMinisterio!D171</f>
        <v>264.656171328671</v>
      </c>
      <c r="V171" s="14" t="n">
        <f aca="false">E171+DatosMinisterio!E171</f>
        <v>125.128199300699</v>
      </c>
      <c r="W171" s="14" t="n">
        <f aca="false">F171+DatosMinisterio!F171</f>
        <v>14</v>
      </c>
      <c r="X171" s="14" t="n">
        <f aca="false">G171+DatosMinisterio!G171</f>
        <v>49</v>
      </c>
      <c r="Y171" s="14" t="n">
        <f aca="false">H171+DatosMinisterio!H171</f>
        <v>14</v>
      </c>
      <c r="Z171" s="14" t="n">
        <f aca="false">X171+0.33*Y171</f>
        <v>53.62</v>
      </c>
      <c r="AC171" s="49" t="n">
        <f aca="false">IF(T171&gt;0,S171/T171,0)</f>
        <v>104.702702702703</v>
      </c>
      <c r="AD171" s="50" t="n">
        <f aca="false">EXP((((AC171-AC$179)/AC$180+2)/4-1.9)^3)</f>
        <v>0.00533198504823898</v>
      </c>
      <c r="AE171" s="51" t="n">
        <f aca="false">S171/U171</f>
        <v>14.6378600602854</v>
      </c>
      <c r="AF171" s="50" t="n">
        <f aca="false">EXP((((AE171-AE$179)/AE$180+2)/4-1.9)^3)</f>
        <v>0.0153337994557533</v>
      </c>
      <c r="AG171" s="50" t="n">
        <f aca="false">V171/U171</f>
        <v>0.472795320330184</v>
      </c>
      <c r="AH171" s="50" t="n">
        <f aca="false">EXP((((AG171-AG$179)/AG$180+2)/4-1.9)^3)</f>
        <v>0.00686941969495297</v>
      </c>
      <c r="AI171" s="50" t="n">
        <f aca="false">W171/U171</f>
        <v>0.0528988231399059</v>
      </c>
      <c r="AJ171" s="50" t="n">
        <f aca="false">EXP((((AI171-AI$179)/AI$180+2)/4-1.9)^3)</f>
        <v>0.0151378594941605</v>
      </c>
      <c r="AK171" s="50" t="n">
        <f aca="false">Z171/U171</f>
        <v>0.20260249262584</v>
      </c>
      <c r="AL171" s="50" t="n">
        <f aca="false">EXP((((AK171-AK$179)/AK$180+2)/4-1.9)^3)</f>
        <v>0.0249986078991535</v>
      </c>
      <c r="AM171" s="50" t="n">
        <f aca="false">0.01*AD171+0.15*AF171+0.24*AH171+0.25*AJ171+0.35*AL171</f>
        <v>0.0165360281338779</v>
      </c>
      <c r="AO171" s="44" t="n">
        <f aca="false">0.01*AD171/$AM$179</f>
        <v>1.86453085359715E-005</v>
      </c>
      <c r="AP171" s="43" t="n">
        <f aca="false">AO171*$J$179</f>
        <v>183.179603121288</v>
      </c>
      <c r="AQ171" s="44" t="n">
        <f aca="false">0.15*AF171/$AM$179</f>
        <v>0.000804306705555161</v>
      </c>
      <c r="AR171" s="43" t="n">
        <f aca="false">AQ171*$J$179</f>
        <v>7901.85814448412</v>
      </c>
      <c r="AS171" s="44" t="n">
        <f aca="false">0.24*AH171/$AM$179</f>
        <v>0.000576516768970818</v>
      </c>
      <c r="AT171" s="43" t="n">
        <f aca="false">AS171*$J$179</f>
        <v>5663.95094664705</v>
      </c>
      <c r="AU171" s="44" t="n">
        <f aca="false">0.25*AJ171/$AM$179</f>
        <v>0.00132338171567092</v>
      </c>
      <c r="AV171" s="43" t="n">
        <f aca="false">AU171*$J$179</f>
        <v>13001.4763224157</v>
      </c>
      <c r="AW171" s="44" t="n">
        <f aca="false">0.35*AL171/$AM$179</f>
        <v>0.00305959907166659</v>
      </c>
      <c r="AX171" s="43" t="n">
        <f aca="false">AW171*$J$179</f>
        <v>30058.8291460497</v>
      </c>
    </row>
    <row r="172" customFormat="false" ht="13.8" hidden="false" customHeight="false" outlineLevel="0" collapsed="false">
      <c r="A172" s="13" t="s">
        <v>79</v>
      </c>
      <c r="B172" s="41"/>
      <c r="C172" s="41"/>
      <c r="D172" s="41"/>
      <c r="E172" s="41"/>
      <c r="F172" s="41"/>
      <c r="G172" s="41"/>
      <c r="H172" s="41"/>
      <c r="I172" s="15" t="n">
        <f aca="false">AO172+AQ172+AS172+AU172+AW172</f>
        <v>0.00787440934745866</v>
      </c>
      <c r="J172" s="43" t="n">
        <f aca="false">ROUND(AP172+AR172+AT172+AV172+AX172,0)</f>
        <v>77362</v>
      </c>
      <c r="K172" s="15" t="n">
        <f aca="false">I172-DatosMinisterio!J172</f>
        <v>3.64291929955129E-017</v>
      </c>
      <c r="L172" s="43" t="n">
        <f aca="false">J172-DatosMinisterio!K172</f>
        <v>0</v>
      </c>
      <c r="M172" s="44" t="n">
        <f aca="false">P206/P$213</f>
        <v>0.0226185116671154</v>
      </c>
      <c r="N172" s="43" t="n">
        <f aca="false">ROUND((N$179*M172),0)</f>
        <v>4222067</v>
      </c>
      <c r="O172" s="43" t="n">
        <f aca="false">N172-DatosMinisterio!L172</f>
        <v>116</v>
      </c>
      <c r="P172" s="14" t="n">
        <f aca="false">N172+J172</f>
        <v>4299429</v>
      </c>
      <c r="Q172" s="43" t="n">
        <f aca="false">P172-DatosMinisterio!M172</f>
        <v>116</v>
      </c>
      <c r="S172" s="14" t="n">
        <f aca="false">B172+DatosMinisterio!B172</f>
        <v>4510</v>
      </c>
      <c r="T172" s="14" t="n">
        <f aca="false">C172+DatosMinisterio!C172</f>
        <v>25</v>
      </c>
      <c r="U172" s="14" t="n">
        <f aca="false">D172+DatosMinisterio!D172</f>
        <v>315.608833113851</v>
      </c>
      <c r="V172" s="14" t="n">
        <f aca="false">E172+DatosMinisterio!E172</f>
        <v>194.039027919046</v>
      </c>
      <c r="W172" s="14" t="n">
        <f aca="false">F172+DatosMinisterio!F172</f>
        <v>13</v>
      </c>
      <c r="X172" s="14" t="n">
        <f aca="false">G172+DatosMinisterio!G172</f>
        <v>14</v>
      </c>
      <c r="Y172" s="14" t="n">
        <f aca="false">H172+DatosMinisterio!H172</f>
        <v>1</v>
      </c>
      <c r="Z172" s="14" t="n">
        <f aca="false">X172+0.33*Y172</f>
        <v>14.33</v>
      </c>
      <c r="AC172" s="49" t="n">
        <f aca="false">IF(T172&gt;0,S172/T172,0)</f>
        <v>180.4</v>
      </c>
      <c r="AD172" s="50" t="n">
        <f aca="false">EXP((((AC172-AC$179)/AC$180+2)/4-1.9)^3)</f>
        <v>0.0403414272108376</v>
      </c>
      <c r="AE172" s="51" t="n">
        <f aca="false">S172/U172</f>
        <v>14.2898408625119</v>
      </c>
      <c r="AF172" s="50" t="n">
        <f aca="false">EXP((((AE172-AE$179)/AE$180+2)/4-1.9)^3)</f>
        <v>0.0131736269771528</v>
      </c>
      <c r="AG172" s="50" t="n">
        <f aca="false">V172/U172</f>
        <v>0.614808609773762</v>
      </c>
      <c r="AH172" s="50" t="n">
        <f aca="false">EXP((((AG172-AG$179)/AG$180+2)/4-1.9)^3)</f>
        <v>0.0611867752893932</v>
      </c>
      <c r="AI172" s="50" t="n">
        <f aca="false">W172/U172</f>
        <v>0.041190228650256</v>
      </c>
      <c r="AJ172" s="50" t="n">
        <f aca="false">EXP((((AI172-AI$179)/AI$180+2)/4-1.9)^3)</f>
        <v>0.0124398260029302</v>
      </c>
      <c r="AK172" s="50" t="n">
        <f aca="false">Z172/U172</f>
        <v>0.0454043058890898</v>
      </c>
      <c r="AL172" s="50" t="n">
        <f aca="false">EXP((((AK172-AK$179)/AK$180+2)/4-1.9)^3)</f>
        <v>0.00669756885221621</v>
      </c>
      <c r="AM172" s="50" t="n">
        <f aca="false">0.01*AD172+0.15*AF172+0.24*AH172+0.25*AJ172+0.35*AL172</f>
        <v>0.0225183899871439</v>
      </c>
      <c r="AO172" s="44" t="n">
        <f aca="false">0.01*AD172/$AM$179</f>
        <v>0.0001410691047185</v>
      </c>
      <c r="AP172" s="43" t="n">
        <f aca="false">AO172*$J$179</f>
        <v>1385.924108746</v>
      </c>
      <c r="AQ172" s="44" t="n">
        <f aca="false">0.15*AF172/$AM$179</f>
        <v>0.000690998766794935</v>
      </c>
      <c r="AR172" s="43" t="n">
        <f aca="false">AQ172*$J$179</f>
        <v>6788.67177845823</v>
      </c>
      <c r="AS172" s="44" t="n">
        <f aca="false">0.24*AH172/$AM$179</f>
        <v>0.0051351065388393</v>
      </c>
      <c r="AT172" s="43" t="n">
        <f aca="false">AS172*$J$179</f>
        <v>50449.5152737952</v>
      </c>
      <c r="AU172" s="44" t="n">
        <f aca="false">0.25*AJ172/$AM$179</f>
        <v>0.00108751427404621</v>
      </c>
      <c r="AV172" s="43" t="n">
        <f aca="false">AU172*$J$179</f>
        <v>10684.2122094249</v>
      </c>
      <c r="AW172" s="44" t="n">
        <f aca="false">0.35*AL172/$AM$179</f>
        <v>0.000819720663059711</v>
      </c>
      <c r="AX172" s="43" t="n">
        <f aca="false">AW172*$J$179</f>
        <v>8053.29155266637</v>
      </c>
    </row>
    <row r="173" customFormat="false" ht="13.8" hidden="false" customHeight="false" outlineLevel="0" collapsed="false">
      <c r="A173" s="13" t="s">
        <v>80</v>
      </c>
      <c r="B173" s="41"/>
      <c r="C173" s="41"/>
      <c r="D173" s="41"/>
      <c r="E173" s="41"/>
      <c r="F173" s="41"/>
      <c r="G173" s="41"/>
      <c r="H173" s="41"/>
      <c r="I173" s="15" t="n">
        <f aca="false">AO173+AQ173+AS173+AU173+AW173</f>
        <v>0.0145732484061851</v>
      </c>
      <c r="J173" s="43" t="n">
        <f aca="false">ROUND(AP173+AR173+AT173+AV173+AX173,0)</f>
        <v>143174</v>
      </c>
      <c r="K173" s="15" t="n">
        <f aca="false">I173-DatosMinisterio!J173</f>
        <v>6.59194920871187E-017</v>
      </c>
      <c r="L173" s="43" t="n">
        <f aca="false">J173-DatosMinisterio!K173</f>
        <v>0</v>
      </c>
      <c r="M173" s="44" t="n">
        <f aca="false">P207/P$213</f>
        <v>0.0118885549170033</v>
      </c>
      <c r="N173" s="43" t="n">
        <f aca="false">ROUND((N$179*M173),0)</f>
        <v>2219168</v>
      </c>
      <c r="O173" s="43" t="n">
        <f aca="false">N173-DatosMinisterio!L173</f>
        <v>596</v>
      </c>
      <c r="P173" s="14" t="n">
        <f aca="false">N173+J173</f>
        <v>2362342</v>
      </c>
      <c r="Q173" s="43" t="n">
        <f aca="false">P173-DatosMinisterio!M173</f>
        <v>596</v>
      </c>
      <c r="S173" s="14" t="n">
        <f aca="false">B173+DatosMinisterio!B173</f>
        <v>7195</v>
      </c>
      <c r="T173" s="14" t="n">
        <f aca="false">C173+DatosMinisterio!C173</f>
        <v>50</v>
      </c>
      <c r="U173" s="14" t="n">
        <f aca="false">D173+DatosMinisterio!D173</f>
        <v>351.946380213805</v>
      </c>
      <c r="V173" s="14" t="n">
        <f aca="false">E173+DatosMinisterio!E173</f>
        <v>224.235317768605</v>
      </c>
      <c r="W173" s="14" t="n">
        <f aca="false">F173+DatosMinisterio!F173</f>
        <v>9</v>
      </c>
      <c r="X173" s="14" t="n">
        <f aca="false">G173+DatosMinisterio!G173</f>
        <v>13</v>
      </c>
      <c r="Y173" s="14" t="n">
        <f aca="false">H173+DatosMinisterio!H173</f>
        <v>5</v>
      </c>
      <c r="Z173" s="14" t="n">
        <f aca="false">X173+0.33*Y173</f>
        <v>14.65</v>
      </c>
      <c r="AC173" s="49" t="n">
        <f aca="false">IF(T173&gt;0,S173/T173,0)</f>
        <v>143.9</v>
      </c>
      <c r="AD173" s="50" t="n">
        <f aca="false">EXP((((AC173-AC$179)/AC$180+2)/4-1.9)^3)</f>
        <v>0.0165021156515012</v>
      </c>
      <c r="AE173" s="51" t="n">
        <f aca="false">S173/U173</f>
        <v>20.4434550388871</v>
      </c>
      <c r="AF173" s="50" t="n">
        <f aca="false">EXP((((AE173-AE$179)/AE$180+2)/4-1.9)^3)</f>
        <v>0.117497072650325</v>
      </c>
      <c r="AG173" s="50" t="n">
        <f aca="false">V173/U173</f>
        <v>0.637129205967067</v>
      </c>
      <c r="AH173" s="50" t="n">
        <f aca="false">EXP((((AG173-AG$179)/AG$180+2)/4-1.9)^3)</f>
        <v>0.0802117646544173</v>
      </c>
      <c r="AI173" s="50" t="n">
        <f aca="false">W173/U173</f>
        <v>0.0255720771855433</v>
      </c>
      <c r="AJ173" s="50" t="n">
        <f aca="false">EXP((((AI173-AI$179)/AI$180+2)/4-1.9)^3)</f>
        <v>0.00948442905072241</v>
      </c>
      <c r="AK173" s="50" t="n">
        <f aca="false">Z173/U173</f>
        <v>0.0416256589742455</v>
      </c>
      <c r="AL173" s="50" t="n">
        <f aca="false">EXP((((AK173-AK$179)/AK$180+2)/4-1.9)^3)</f>
        <v>0.00646713573680052</v>
      </c>
      <c r="AM173" s="50" t="n">
        <f aca="false">0.01*AD173+0.15*AF173+0.24*AH173+0.25*AJ173+0.35*AL173</f>
        <v>0.0416750103416847</v>
      </c>
      <c r="AO173" s="44" t="n">
        <f aca="false">0.01*AD173/$AM$179</f>
        <v>5.77059078438612E-005</v>
      </c>
      <c r="AP173" s="43" t="n">
        <f aca="false">AO173*$J$179</f>
        <v>566.927883022097</v>
      </c>
      <c r="AQ173" s="44" t="n">
        <f aca="false">0.15*AF173/$AM$179</f>
        <v>0.0061630963472853</v>
      </c>
      <c r="AR173" s="43" t="n">
        <f aca="false">AQ173*$J$179</f>
        <v>60548.9332995456</v>
      </c>
      <c r="AS173" s="44" t="n">
        <f aca="false">0.24*AH173/$AM$179</f>
        <v>0.00673178076832135</v>
      </c>
      <c r="AT173" s="43" t="n">
        <f aca="false">AS173*$J$179</f>
        <v>66135.9358608424</v>
      </c>
      <c r="AU173" s="44" t="n">
        <f aca="false">0.25*AJ173/$AM$179</f>
        <v>0.000829147607965706</v>
      </c>
      <c r="AV173" s="43" t="n">
        <f aca="false">AU173*$J$179</f>
        <v>8145.90595071695</v>
      </c>
      <c r="AW173" s="44" t="n">
        <f aca="false">0.35*AL173/$AM$179</f>
        <v>0.000791517774768842</v>
      </c>
      <c r="AX173" s="43" t="n">
        <f aca="false">AW173*$J$179</f>
        <v>7776.21413804335</v>
      </c>
    </row>
    <row r="174" customFormat="false" ht="13.8" hidden="false" customHeight="false" outlineLevel="0" collapsed="false">
      <c r="A174" s="13" t="s">
        <v>81</v>
      </c>
      <c r="B174" s="41"/>
      <c r="C174" s="41"/>
      <c r="D174" s="41"/>
      <c r="E174" s="41"/>
      <c r="F174" s="41"/>
      <c r="G174" s="41"/>
      <c r="H174" s="41"/>
      <c r="I174" s="15" t="n">
        <f aca="false">AO174+AQ174+AS174+AU174+AW174</f>
        <v>0.0223459151810409</v>
      </c>
      <c r="J174" s="43" t="n">
        <f aca="false">ROUND(AP174+AR174+AT174+AV174+AX174,0)</f>
        <v>219536</v>
      </c>
      <c r="K174" s="15" t="n">
        <f aca="false">I174-DatosMinisterio!J174</f>
        <v>1.21430643318377E-016</v>
      </c>
      <c r="L174" s="43" t="n">
        <f aca="false">J174-DatosMinisterio!K174</f>
        <v>0</v>
      </c>
      <c r="M174" s="44" t="n">
        <f aca="false">P208/P$213</f>
        <v>0.0188297686259712</v>
      </c>
      <c r="N174" s="43" t="n">
        <f aca="false">ROUND((N$179*M174),0)</f>
        <v>3514845</v>
      </c>
      <c r="O174" s="43" t="n">
        <f aca="false">N174-DatosMinisterio!L174</f>
        <v>562</v>
      </c>
      <c r="P174" s="14" t="n">
        <f aca="false">N174+J174</f>
        <v>3734381</v>
      </c>
      <c r="Q174" s="43" t="n">
        <f aca="false">P174-DatosMinisterio!M174</f>
        <v>562</v>
      </c>
      <c r="S174" s="14" t="n">
        <f aca="false">B174+DatosMinisterio!B174</f>
        <v>6583</v>
      </c>
      <c r="T174" s="14" t="n">
        <f aca="false">C174+DatosMinisterio!C174</f>
        <v>32</v>
      </c>
      <c r="U174" s="14" t="n">
        <f aca="false">D174+DatosMinisterio!D174</f>
        <v>261.978561938392</v>
      </c>
      <c r="V174" s="14" t="n">
        <f aca="false">E174+DatosMinisterio!E174</f>
        <v>150.129530899208</v>
      </c>
      <c r="W174" s="14" t="n">
        <f aca="false">F174+DatosMinisterio!F174</f>
        <v>4</v>
      </c>
      <c r="X174" s="14" t="n">
        <f aca="false">G174+DatosMinisterio!G174</f>
        <v>13</v>
      </c>
      <c r="Y174" s="14" t="n">
        <f aca="false">H174+DatosMinisterio!H174</f>
        <v>0</v>
      </c>
      <c r="Z174" s="14" t="n">
        <f aca="false">X174+0.33*Y174</f>
        <v>13</v>
      </c>
      <c r="AC174" s="49" t="n">
        <f aca="false">IF(T174&gt;0,S174/T174,0)</f>
        <v>205.71875</v>
      </c>
      <c r="AD174" s="50" t="n">
        <f aca="false">EXP((((AC174-AC$179)/AC$180+2)/4-1.9)^3)</f>
        <v>0.0690163630633689</v>
      </c>
      <c r="AE174" s="51" t="n">
        <f aca="false">S174/U174</f>
        <v>25.1280102894377</v>
      </c>
      <c r="AF174" s="50" t="n">
        <f aca="false">EXP((((AE174-AE$179)/AE$180+2)/4-1.9)^3)</f>
        <v>0.335945705660373</v>
      </c>
      <c r="AG174" s="50" t="n">
        <f aca="false">V174/U174</f>
        <v>0.573060367185744</v>
      </c>
      <c r="AH174" s="50" t="n">
        <f aca="false">EXP((((AG174-AG$179)/AG$180+2)/4-1.9)^3)</f>
        <v>0.0350523093689246</v>
      </c>
      <c r="AI174" s="50" t="n">
        <f aca="false">W174/U174</f>
        <v>0.0152684249062359</v>
      </c>
      <c r="AJ174" s="50" t="n">
        <f aca="false">EXP((((AI174-AI$179)/AI$180+2)/4-1.9)^3)</f>
        <v>0.00788305163538676</v>
      </c>
      <c r="AK174" s="50" t="n">
        <f aca="false">Z174/U174</f>
        <v>0.0496223809452666</v>
      </c>
      <c r="AL174" s="50" t="n">
        <f aca="false">EXP((((AK174-AK$179)/AK$180+2)/4-1.9)^3)</f>
        <v>0.00696317489072029</v>
      </c>
      <c r="AM174" s="50" t="n">
        <f aca="false">0.01*AD174+0.15*AF174+0.24*AH174+0.25*AJ174+0.35*AL174</f>
        <v>0.0639024478488303</v>
      </c>
      <c r="AO174" s="44" t="n">
        <f aca="false">0.01*AD174/$AM$179</f>
        <v>0.000241341896442892</v>
      </c>
      <c r="AP174" s="43" t="n">
        <f aca="false">AO174*$J$179</f>
        <v>2371.04753303802</v>
      </c>
      <c r="AQ174" s="44" t="n">
        <f aca="false">0.15*AF174/$AM$179</f>
        <v>0.0176214241320156</v>
      </c>
      <c r="AR174" s="43" t="n">
        <f aca="false">AQ174*$J$179</f>
        <v>173120.518370994</v>
      </c>
      <c r="AS174" s="44" t="n">
        <f aca="false">0.24*AH174/$AM$179</f>
        <v>0.0029417687431713</v>
      </c>
      <c r="AT174" s="43" t="n">
        <f aca="false">AS174*$J$179</f>
        <v>28901.2128605494</v>
      </c>
      <c r="AU174" s="44" t="n">
        <f aca="false">0.25*AJ174/$AM$179</f>
        <v>0.000689152016636491</v>
      </c>
      <c r="AV174" s="43" t="n">
        <f aca="false">AU174*$J$179</f>
        <v>6770.52850341211</v>
      </c>
      <c r="AW174" s="44" t="n">
        <f aca="false">0.35*AL174/$AM$179</f>
        <v>0.000852228392774678</v>
      </c>
      <c r="AX174" s="43" t="n">
        <f aca="false">AW174*$J$179</f>
        <v>8372.6615977409</v>
      </c>
    </row>
    <row r="175" customFormat="false" ht="13.8" hidden="false" customHeight="false" outlineLevel="0" collapsed="false">
      <c r="A175" s="13" t="s">
        <v>82</v>
      </c>
      <c r="B175" s="41"/>
      <c r="C175" s="41"/>
      <c r="D175" s="41"/>
      <c r="E175" s="41"/>
      <c r="F175" s="41"/>
      <c r="G175" s="41"/>
      <c r="H175" s="41"/>
      <c r="I175" s="15" t="n">
        <f aca="false">AO175+AQ175+AS175+AU175+AW175</f>
        <v>0.00755704965534591</v>
      </c>
      <c r="J175" s="43" t="n">
        <f aca="false">ROUND(AP175+AR175+AT175+AV175+AX175,0)</f>
        <v>74244</v>
      </c>
      <c r="K175" s="15" t="n">
        <f aca="false">I175-DatosMinisterio!J175</f>
        <v>0</v>
      </c>
      <c r="L175" s="43" t="n">
        <f aca="false">J175-DatosMinisterio!K175</f>
        <v>0</v>
      </c>
      <c r="M175" s="44" t="n">
        <f aca="false">P209/P$213</f>
        <v>0.0134094737053406</v>
      </c>
      <c r="N175" s="43" t="n">
        <f aca="false">ROUND((N$179*M175),0)</f>
        <v>2503069</v>
      </c>
      <c r="O175" s="43" t="n">
        <f aca="false">N175-DatosMinisterio!L175</f>
        <v>1019</v>
      </c>
      <c r="P175" s="14" t="n">
        <f aca="false">N175+J175</f>
        <v>2577313</v>
      </c>
      <c r="Q175" s="43" t="n">
        <f aca="false">P175-DatosMinisterio!M175</f>
        <v>1019</v>
      </c>
      <c r="S175" s="14" t="n">
        <f aca="false">B175+DatosMinisterio!B175</f>
        <v>3527</v>
      </c>
      <c r="T175" s="14" t="n">
        <f aca="false">C175+DatosMinisterio!C175</f>
        <v>37</v>
      </c>
      <c r="U175" s="14" t="n">
        <f aca="false">D175+DatosMinisterio!D175</f>
        <v>337.825928641251</v>
      </c>
      <c r="V175" s="14" t="n">
        <f aca="false">E175+DatosMinisterio!E175</f>
        <v>189.945928641251</v>
      </c>
      <c r="W175" s="14" t="n">
        <f aca="false">F175+DatosMinisterio!F175</f>
        <v>38</v>
      </c>
      <c r="X175" s="14" t="n">
        <f aca="false">G175+DatosMinisterio!G175</f>
        <v>39</v>
      </c>
      <c r="Y175" s="14" t="n">
        <f aca="false">H175+DatosMinisterio!H175</f>
        <v>9</v>
      </c>
      <c r="Z175" s="14" t="n">
        <f aca="false">X175+0.33*Y175</f>
        <v>41.97</v>
      </c>
      <c r="AC175" s="49" t="n">
        <f aca="false">IF(T175&gt;0,S175/T175,0)</f>
        <v>95.3243243243243</v>
      </c>
      <c r="AD175" s="50" t="n">
        <f aca="false">EXP((((AC175-AC$179)/AC$180+2)/4-1.9)^3)</f>
        <v>0.00395805397309197</v>
      </c>
      <c r="AE175" s="51" t="n">
        <f aca="false">S175/U175</f>
        <v>10.4402880329101</v>
      </c>
      <c r="AF175" s="50" t="n">
        <f aca="false">EXP((((AE175-AE$179)/AE$180+2)/4-1.9)^3)</f>
        <v>0.00190886593316845</v>
      </c>
      <c r="AG175" s="50" t="n">
        <f aca="false">V175/U175</f>
        <v>0.562259769121988</v>
      </c>
      <c r="AH175" s="50" t="n">
        <f aca="false">EXP((((AG175-AG$179)/AG$180+2)/4-1.9)^3)</f>
        <v>0.0300109312386325</v>
      </c>
      <c r="AI175" s="50" t="n">
        <f aca="false">W175/U175</f>
        <v>0.112483965197217</v>
      </c>
      <c r="AJ175" s="50" t="n">
        <f aca="false">EXP((((AI175-AI$179)/AI$180+2)/4-1.9)^3)</f>
        <v>0.0375613001733793</v>
      </c>
      <c r="AK175" s="50" t="n">
        <f aca="false">Z175/U175</f>
        <v>0.124235579455979</v>
      </c>
      <c r="AL175" s="50" t="n">
        <f aca="false">EXP((((AK175-AK$179)/AK$180+2)/4-1.9)^3)</f>
        <v>0.01340565674263</v>
      </c>
      <c r="AM175" s="50" t="n">
        <f aca="false">0.01*AD175+0.15*AF175+0.24*AH175+0.25*AJ175+0.35*AL175</f>
        <v>0.0216108388302433</v>
      </c>
      <c r="AO175" s="44" t="n">
        <f aca="false">0.01*AD175/$AM$179</f>
        <v>1.38408372984282E-005</v>
      </c>
      <c r="AP175" s="43" t="n">
        <f aca="false">AO175*$J$179</f>
        <v>135.978392543146</v>
      </c>
      <c r="AQ175" s="44" t="n">
        <f aca="false">0.15*AF175/$AM$179</f>
        <v>0.000100126108632335</v>
      </c>
      <c r="AR175" s="43" t="n">
        <f aca="false">AQ175*$J$179</f>
        <v>983.682345935207</v>
      </c>
      <c r="AS175" s="44" t="n">
        <f aca="false">0.24*AH175/$AM$179</f>
        <v>0.00251867055440121</v>
      </c>
      <c r="AT175" s="43" t="n">
        <f aca="false">AS175*$J$179</f>
        <v>24744.5126294581</v>
      </c>
      <c r="AU175" s="44" t="n">
        <f aca="false">0.25*AJ175/$AM$179</f>
        <v>0.00328368339562487</v>
      </c>
      <c r="AV175" s="43" t="n">
        <f aca="false">AU175*$J$179</f>
        <v>32260.3307972124</v>
      </c>
      <c r="AW175" s="44" t="n">
        <f aca="false">0.35*AL175/$AM$179</f>
        <v>0.00164072875938907</v>
      </c>
      <c r="AX175" s="43" t="n">
        <f aca="false">AW175*$J$179</f>
        <v>16119.2314085198</v>
      </c>
    </row>
    <row r="176" customFormat="false" ht="13.8" hidden="false" customHeight="false" outlineLevel="0" collapsed="false">
      <c r="A176" s="13" t="s">
        <v>83</v>
      </c>
      <c r="B176" s="41"/>
      <c r="C176" s="41"/>
      <c r="D176" s="41"/>
      <c r="E176" s="41"/>
      <c r="F176" s="41"/>
      <c r="G176" s="41"/>
      <c r="H176" s="41"/>
      <c r="I176" s="15" t="n">
        <f aca="false">AO176+AQ176+AS176+AU176+AW176</f>
        <v>0.0122633330042577</v>
      </c>
      <c r="J176" s="43" t="n">
        <f aca="false">ROUND(AP176+AR176+AT176+AV176+AX176,0)</f>
        <v>120480</v>
      </c>
      <c r="K176" s="15" t="n">
        <f aca="false">I176-DatosMinisterio!J176</f>
        <v>0</v>
      </c>
      <c r="L176" s="43" t="n">
        <f aca="false">J176-DatosMinisterio!K176</f>
        <v>0</v>
      </c>
      <c r="M176" s="44" t="n">
        <f aca="false">P210/P$213</f>
        <v>0.0100524859346399</v>
      </c>
      <c r="N176" s="43" t="n">
        <f aca="false">ROUND((N$179*M176),0)</f>
        <v>1876440</v>
      </c>
      <c r="O176" s="43" t="n">
        <f aca="false">N176-DatosMinisterio!L176</f>
        <v>-1163</v>
      </c>
      <c r="P176" s="14" t="n">
        <f aca="false">N176+J176</f>
        <v>1996920</v>
      </c>
      <c r="Q176" s="43" t="n">
        <f aca="false">P176-DatosMinisterio!M176</f>
        <v>-1163</v>
      </c>
      <c r="S176" s="14" t="n">
        <f aca="false">B176+DatosMinisterio!B176</f>
        <v>5891</v>
      </c>
      <c r="T176" s="14" t="n">
        <f aca="false">C176+DatosMinisterio!C176</f>
        <v>25</v>
      </c>
      <c r="U176" s="14" t="n">
        <f aca="false">D176+DatosMinisterio!D176</f>
        <v>376.173874624485</v>
      </c>
      <c r="V176" s="14" t="n">
        <f aca="false">E176+DatosMinisterio!E176</f>
        <v>243.363268563879</v>
      </c>
      <c r="W176" s="14" t="n">
        <f aca="false">F176+DatosMinisterio!F176</f>
        <v>19</v>
      </c>
      <c r="X176" s="14" t="n">
        <f aca="false">G176+DatosMinisterio!G176</f>
        <v>48</v>
      </c>
      <c r="Y176" s="14" t="n">
        <f aca="false">H176+DatosMinisterio!H176</f>
        <v>9</v>
      </c>
      <c r="Z176" s="14" t="n">
        <f aca="false">X176+0.33*Y176</f>
        <v>50.97</v>
      </c>
      <c r="AC176" s="49" t="n">
        <f aca="false">IF(T176&gt;0,S176/T176,0)</f>
        <v>235.64</v>
      </c>
      <c r="AD176" s="50" t="n">
        <f aca="false">EXP((((AC176-AC$179)/AC$180+2)/4-1.9)^3)</f>
        <v>0.119987528721626</v>
      </c>
      <c r="AE176" s="51" t="n">
        <f aca="false">S176/U176</f>
        <v>15.6603113543722</v>
      </c>
      <c r="AF176" s="50" t="n">
        <f aca="false">EXP((((AE176-AE$179)/AE$180+2)/4-1.9)^3)</f>
        <v>0.0234657186386366</v>
      </c>
      <c r="AG176" s="50" t="n">
        <f aca="false">V176/U176</f>
        <v>0.646943567803096</v>
      </c>
      <c r="AH176" s="50" t="n">
        <f aca="false">EXP((((AG176-AG$179)/AG$180+2)/4-1.9)^3)</f>
        <v>0.0898331527870712</v>
      </c>
      <c r="AI176" s="50" t="n">
        <f aca="false">W176/U176</f>
        <v>0.0505085580942236</v>
      </c>
      <c r="AJ176" s="50" t="n">
        <f aca="false">EXP((((AI176-AI$179)/AI$180+2)/4-1.9)^3)</f>
        <v>0.0145503017573569</v>
      </c>
      <c r="AK176" s="50" t="n">
        <f aca="false">Z176/U176</f>
        <v>0.135495852950662</v>
      </c>
      <c r="AL176" s="50" t="n">
        <f aca="false">EXP((((AK176-AK$179)/AK$180+2)/4-1.9)^3)</f>
        <v>0.0147202777538454</v>
      </c>
      <c r="AM176" s="50" t="n">
        <f aca="false">0.01*AD176+0.15*AF176+0.24*AH176+0.25*AJ176+0.35*AL176</f>
        <v>0.035069362405094</v>
      </c>
      <c r="AO176" s="44" t="n">
        <f aca="false">0.01*AD176/$AM$179</f>
        <v>0.000419581914285816</v>
      </c>
      <c r="AP176" s="43" t="n">
        <f aca="false">AO176*$J$179</f>
        <v>4122.15482449466</v>
      </c>
      <c r="AQ176" s="44" t="n">
        <f aca="false">0.15*AF176/$AM$179</f>
        <v>0.00123085181244135</v>
      </c>
      <c r="AR176" s="43" t="n">
        <f aca="false">AQ176*$J$179</f>
        <v>12092.4223951105</v>
      </c>
      <c r="AS176" s="44" t="n">
        <f aca="false">0.24*AH176/$AM$179</f>
        <v>0.00753925677729591</v>
      </c>
      <c r="AT176" s="43" t="n">
        <f aca="false">AS176*$J$179</f>
        <v>74068.9306175964</v>
      </c>
      <c r="AU176" s="44" t="n">
        <f aca="false">0.25*AJ176/$AM$179</f>
        <v>0.00127201625240401</v>
      </c>
      <c r="AV176" s="43" t="n">
        <f aca="false">AU176*$J$179</f>
        <v>12496.8397186706</v>
      </c>
      <c r="AW176" s="44" t="n">
        <f aca="false">0.35*AL176/$AM$179</f>
        <v>0.00180162624783058</v>
      </c>
      <c r="AX176" s="43" t="n">
        <f aca="false">AW176*$J$179</f>
        <v>17699.9581644792</v>
      </c>
    </row>
    <row r="177" customFormat="false" ht="13.8" hidden="false" customHeight="false" outlineLevel="0" collapsed="false">
      <c r="A177" s="13" t="s">
        <v>84</v>
      </c>
      <c r="B177" s="41"/>
      <c r="C177" s="41"/>
      <c r="D177" s="41"/>
      <c r="E177" s="41"/>
      <c r="F177" s="41"/>
      <c r="G177" s="41"/>
      <c r="H177" s="41"/>
      <c r="I177" s="15" t="n">
        <f aca="false">AO177+AQ177+AS177+AU177+AW177</f>
        <v>0.0149806569561187</v>
      </c>
      <c r="J177" s="43" t="n">
        <f aca="false">ROUND(AP177+AR177+AT177+AV177+AX177,0)</f>
        <v>147176</v>
      </c>
      <c r="K177" s="15" t="n">
        <f aca="false">I177-DatosMinisterio!J177</f>
        <v>-9.19403442267708E-017</v>
      </c>
      <c r="L177" s="43" t="n">
        <f aca="false">J177-DatosMinisterio!K177</f>
        <v>0</v>
      </c>
      <c r="M177" s="44" t="n">
        <f aca="false">P211/P$213</f>
        <v>0.00686033596561748</v>
      </c>
      <c r="N177" s="43" t="n">
        <f aca="false">ROUND((N$179*M177),0)</f>
        <v>1280579</v>
      </c>
      <c r="O177" s="43" t="n">
        <f aca="false">N177-DatosMinisterio!L177</f>
        <v>602</v>
      </c>
      <c r="P177" s="14" t="n">
        <f aca="false">N177+J177</f>
        <v>1427755</v>
      </c>
      <c r="Q177" s="43" t="n">
        <f aca="false">P177-DatosMinisterio!M177</f>
        <v>602</v>
      </c>
      <c r="S177" s="14" t="n">
        <f aca="false">B177+DatosMinisterio!B177</f>
        <v>6921</v>
      </c>
      <c r="T177" s="14" t="n">
        <f aca="false">C177+DatosMinisterio!C177</f>
        <v>42</v>
      </c>
      <c r="U177" s="14" t="n">
        <f aca="false">D177+DatosMinisterio!D177</f>
        <v>360.980373699111</v>
      </c>
      <c r="V177" s="14" t="n">
        <f aca="false">E177+DatosMinisterio!E177</f>
        <v>220.712776233224</v>
      </c>
      <c r="W177" s="14" t="n">
        <f aca="false">F177+DatosMinisterio!F177</f>
        <v>42</v>
      </c>
      <c r="X177" s="14" t="n">
        <f aca="false">G177+DatosMinisterio!G177</f>
        <v>55</v>
      </c>
      <c r="Y177" s="14" t="n">
        <f aca="false">H177+DatosMinisterio!H177</f>
        <v>11</v>
      </c>
      <c r="Z177" s="14" t="n">
        <f aca="false">X177+0.33*Y177</f>
        <v>58.63</v>
      </c>
      <c r="AC177" s="49" t="n">
        <f aca="false">IF(T177&gt;0,S177/T177,0)</f>
        <v>164.785714285714</v>
      </c>
      <c r="AD177" s="50" t="n">
        <f aca="false">EXP((((AC177-AC$179)/AC$180+2)/4-1.9)^3)</f>
        <v>0.0280179040514277</v>
      </c>
      <c r="AE177" s="51" t="n">
        <f aca="false">S177/U177</f>
        <v>19.1727875094087</v>
      </c>
      <c r="AF177" s="50" t="n">
        <f aca="false">EXP((((AE177-AE$179)/AE$180+2)/4-1.9)^3)</f>
        <v>0.0811291488626771</v>
      </c>
      <c r="AG177" s="50" t="n">
        <f aca="false">V177/U177</f>
        <v>0.611425973028648</v>
      </c>
      <c r="AH177" s="50" t="n">
        <f aca="false">EXP((((AG177-AG$179)/AG$180+2)/4-1.9)^3)</f>
        <v>0.0586322168504914</v>
      </c>
      <c r="AI177" s="50" t="n">
        <f aca="false">W177/U177</f>
        <v>0.116349815835163</v>
      </c>
      <c r="AJ177" s="50" t="n">
        <f aca="false">EXP((((AI177-AI$179)/AI$180+2)/4-1.9)^3)</f>
        <v>0.0396425546692703</v>
      </c>
      <c r="AK177" s="50" t="n">
        <f aca="false">Z177/U177</f>
        <v>0.162418802438467</v>
      </c>
      <c r="AL177" s="50" t="n">
        <f aca="false">EXP((((AK177-AK$179)/AK$180+2)/4-1.9)^3)</f>
        <v>0.0183090041938039</v>
      </c>
      <c r="AM177" s="50" t="n">
        <f aca="false">0.01*AD177+0.15*AF177+0.24*AH177+0.25*AJ177+0.35*AL177</f>
        <v>0.0428400735491827</v>
      </c>
      <c r="AO177" s="44" t="n">
        <f aca="false">0.01*AD177/$AM$179</f>
        <v>9.79752307712585E-005</v>
      </c>
      <c r="AP177" s="43" t="n">
        <f aca="false">AO177*$J$179</f>
        <v>962.551188346998</v>
      </c>
      <c r="AQ177" s="44" t="n">
        <f aca="false">0.15*AF177/$AM$179</f>
        <v>0.00425548270893494</v>
      </c>
      <c r="AR177" s="43" t="n">
        <f aca="false">AQ177*$J$179</f>
        <v>41807.7090120725</v>
      </c>
      <c r="AS177" s="44" t="n">
        <f aca="false">0.24*AH177/$AM$179</f>
        <v>0.0049207149537066</v>
      </c>
      <c r="AT177" s="43" t="n">
        <f aca="false">AS177*$J$179</f>
        <v>48343.2392955035</v>
      </c>
      <c r="AU177" s="44" t="n">
        <f aca="false">0.25*AJ177/$AM$179</f>
        <v>0.0034656307935765</v>
      </c>
      <c r="AV177" s="43" t="n">
        <f aca="false">AU177*$J$179</f>
        <v>34047.86099986</v>
      </c>
      <c r="AW177" s="44" t="n">
        <f aca="false">0.35*AL177/$AM$179</f>
        <v>0.00224085326912941</v>
      </c>
      <c r="AX177" s="43" t="n">
        <f aca="false">AW177*$J$179</f>
        <v>22015.1150462461</v>
      </c>
    </row>
    <row r="178" customFormat="false" ht="13.8" hidden="false" customHeight="false" outlineLevel="0" collapsed="false">
      <c r="A178" s="16" t="s">
        <v>85</v>
      </c>
      <c r="B178" s="41"/>
      <c r="C178" s="41"/>
      <c r="D178" s="41"/>
      <c r="E178" s="41"/>
      <c r="F178" s="41"/>
      <c r="G178" s="41"/>
      <c r="H178" s="41"/>
      <c r="I178" s="18" t="n">
        <f aca="false">AO178+AQ178+AS178+AU178+AW178</f>
        <v>0.00799957774189427</v>
      </c>
      <c r="J178" s="52" t="n">
        <f aca="false">ROUND(AP178+AR178+AT178+AV178+AX178,0)</f>
        <v>78591</v>
      </c>
      <c r="K178" s="15" t="n">
        <f aca="false">I178-DatosMinisterio!J178</f>
        <v>0</v>
      </c>
      <c r="L178" s="43" t="n">
        <f aca="false">J178-DatosMinisterio!K178</f>
        <v>0</v>
      </c>
      <c r="M178" s="44" t="n">
        <f aca="false">P212/P$213</f>
        <v>0.00679293234202488</v>
      </c>
      <c r="N178" s="43" t="n">
        <f aca="false">ROUND((N$179*M178),0)</f>
        <v>1267998</v>
      </c>
      <c r="O178" s="43" t="n">
        <f aca="false">N178-DatosMinisterio!L178</f>
        <v>1182</v>
      </c>
      <c r="P178" s="14" t="n">
        <f aca="false">N178+J178</f>
        <v>1346589</v>
      </c>
      <c r="Q178" s="43" t="n">
        <f aca="false">P178-DatosMinisterio!M178</f>
        <v>1182</v>
      </c>
      <c r="S178" s="17" t="n">
        <f aca="false">B178+DatosMinisterio!B178</f>
        <v>8110</v>
      </c>
      <c r="T178" s="17" t="n">
        <f aca="false">C178+DatosMinisterio!C178</f>
        <v>34</v>
      </c>
      <c r="U178" s="17" t="n">
        <f aca="false">D178+DatosMinisterio!D178</f>
        <v>436.483244913171</v>
      </c>
      <c r="V178" s="17" t="n">
        <f aca="false">E178+DatosMinisterio!E178</f>
        <v>226.977041660159</v>
      </c>
      <c r="W178" s="17" t="n">
        <f aca="false">F178+DatosMinisterio!F178</f>
        <v>23</v>
      </c>
      <c r="X178" s="17" t="n">
        <f aca="false">G178+DatosMinisterio!G178</f>
        <v>43</v>
      </c>
      <c r="Y178" s="17" t="n">
        <f aca="false">H178+DatosMinisterio!H178</f>
        <v>9</v>
      </c>
      <c r="Z178" s="17" t="n">
        <f aca="false">X178+0.33*Y178</f>
        <v>45.97</v>
      </c>
      <c r="AC178" s="49" t="n">
        <f aca="false">IF(T178&gt;0,S178/T178,0)</f>
        <v>238.529411764706</v>
      </c>
      <c r="AD178" s="50" t="n">
        <f aca="false">EXP((((AC178-AC$179)/AC$180+2)/4-1.9)^3)</f>
        <v>0.126007738727446</v>
      </c>
      <c r="AE178" s="51" t="n">
        <f aca="false">S178/U178</f>
        <v>18.5803237455617</v>
      </c>
      <c r="AF178" s="50" t="n">
        <f aca="false">EXP((((AE178-AE$179)/AE$180+2)/4-1.9)^3)</f>
        <v>0.0673338648452607</v>
      </c>
      <c r="AG178" s="50" t="n">
        <f aca="false">V178/U178</f>
        <v>0.520013183336078</v>
      </c>
      <c r="AH178" s="50" t="n">
        <f aca="false">EXP((((AG178-AG$179)/AG$180+2)/4-1.9)^3)</f>
        <v>0.0156136007631235</v>
      </c>
      <c r="AI178" s="50" t="n">
        <f aca="false">W178/U178</f>
        <v>0.0526938897839603</v>
      </c>
      <c r="AJ178" s="50" t="n">
        <f aca="false">EXP((((AI178-AI$179)/AI$180+2)/4-1.9)^3)</f>
        <v>0.015086714322451</v>
      </c>
      <c r="AK178" s="50" t="n">
        <f aca="false">Z178/U178</f>
        <v>0.105319048407333</v>
      </c>
      <c r="AL178" s="50" t="n">
        <f aca="false">EXP((((AK178-AK$179)/AK$180+2)/4-1.9)^3)</f>
        <v>0.011420666394871</v>
      </c>
      <c r="AM178" s="50" t="n">
        <f aca="false">0.01*AD178+0.15*AF178+0.24*AH178+0.25*AJ178+0.35*AL178</f>
        <v>0.0228763331160308</v>
      </c>
      <c r="AO178" s="44" t="n">
        <f aca="false">0.01*AD178/$AM$179</f>
        <v>0.000440633862480404</v>
      </c>
      <c r="AP178" s="43" t="n">
        <f aca="false">AO178*$J$179</f>
        <v>4328.97830010381</v>
      </c>
      <c r="AQ178" s="44" t="n">
        <f aca="false">0.15*AF178/$AM$179</f>
        <v>0.00353187604691597</v>
      </c>
      <c r="AR178" s="43" t="n">
        <f aca="false">AQ178*$J$179</f>
        <v>34698.6831191068</v>
      </c>
      <c r="AS178" s="44" t="n">
        <f aca="false">0.24*AH178/$AM$179</f>
        <v>0.0013103730829796</v>
      </c>
      <c r="AT178" s="43" t="n">
        <f aca="false">AS178*$J$179</f>
        <v>12873.6738691096</v>
      </c>
      <c r="AU178" s="44" t="n">
        <f aca="false">0.25*AJ178/$AM$179</f>
        <v>0.00131891050327056</v>
      </c>
      <c r="AV178" s="43" t="n">
        <f aca="false">AU178*$J$179</f>
        <v>12957.5491912884</v>
      </c>
      <c r="AW178" s="44" t="n">
        <f aca="false">0.35*AL178/$AM$179</f>
        <v>0.00139778424624775</v>
      </c>
      <c r="AX178" s="43" t="n">
        <f aca="false">AW178*$J$179</f>
        <v>13732.4390735007</v>
      </c>
    </row>
    <row r="179" customFormat="false" ht="13.8" hidden="false" customHeight="false" outlineLevel="0" collapsed="false">
      <c r="A179" s="19" t="s">
        <v>49</v>
      </c>
      <c r="B179" s="41"/>
      <c r="C179" s="41"/>
      <c r="D179" s="41"/>
      <c r="E179" s="41"/>
      <c r="F179" s="41"/>
      <c r="G179" s="41"/>
      <c r="H179" s="41"/>
      <c r="I179" s="21" t="n">
        <f aca="false">SUM(I152:I178)</f>
        <v>1</v>
      </c>
      <c r="J179" s="59" t="n">
        <f aca="false">DatosMinisterio!K179</f>
        <v>9824434</v>
      </c>
      <c r="K179" s="57" t="n">
        <f aca="false">I179-DatosMinisterio!J179</f>
        <v>0</v>
      </c>
      <c r="L179" s="59" t="n">
        <f aca="false">J179-DatosMinisterio!K179</f>
        <v>0</v>
      </c>
      <c r="M179" s="60"/>
      <c r="N179" s="59" t="n">
        <f aca="false">DatosMinisterio!L179</f>
        <v>186664245</v>
      </c>
      <c r="O179" s="59"/>
      <c r="P179" s="20" t="n">
        <f aca="false">DatosMinisterio!M179</f>
        <v>196488679</v>
      </c>
      <c r="Q179" s="59"/>
      <c r="S179" s="20"/>
      <c r="T179" s="20"/>
      <c r="U179" s="20"/>
      <c r="V179" s="20"/>
      <c r="W179" s="20"/>
      <c r="X179" s="20"/>
      <c r="Y179" s="20"/>
      <c r="Z179" s="20"/>
      <c r="AB179" s="62" t="s">
        <v>207</v>
      </c>
      <c r="AC179" s="62" t="n">
        <f aca="false">AVERAGE(AC154:AC178)</f>
        <v>202.207342571425</v>
      </c>
      <c r="AD179" s="20"/>
      <c r="AE179" s="62" t="n">
        <f aca="false">AVERAGE(AE154:AE178)</f>
        <v>18.4386052567797</v>
      </c>
      <c r="AF179" s="20"/>
      <c r="AG179" s="64" t="n">
        <f aca="false">AVERAGE(AG154:AG178)</f>
        <v>0.618804433223583</v>
      </c>
      <c r="AH179" s="20"/>
      <c r="AI179" s="64" t="n">
        <f aca="false">AVERAGE(AI154:AI178)</f>
        <v>0.153130946864997</v>
      </c>
      <c r="AJ179" s="20"/>
      <c r="AK179" s="64" t="n">
        <f aca="false">AVERAGE(AK154:AK178)</f>
        <v>0.340439329882705</v>
      </c>
      <c r="AL179" s="20"/>
      <c r="AM179" s="64" t="n">
        <f aca="false">SUM(AM154:AM178)</f>
        <v>2.85969258055035</v>
      </c>
      <c r="AO179" s="60" t="n">
        <f aca="false">SUM(AO152:AO178)</f>
        <v>0.00981171810914702</v>
      </c>
      <c r="AP179" s="59" t="n">
        <f aca="false">SUM(AP152:AP178)</f>
        <v>96394.5769899197</v>
      </c>
      <c r="AQ179" s="60" t="n">
        <f aca="false">SUM(AQ152:AQ178)</f>
        <v>0.148250880864509</v>
      </c>
      <c r="AR179" s="59" t="n">
        <f aca="false">SUM(AR152:AR178)</f>
        <v>1456480.99449523</v>
      </c>
      <c r="AS179" s="60" t="n">
        <f aca="false">SUM(AS152:AS178)</f>
        <v>0.236113117066173</v>
      </c>
      <c r="AT179" s="59" t="n">
        <f aca="false">SUM(AT152:AT178)</f>
        <v>2319677.73515089</v>
      </c>
      <c r="AU179" s="60" t="n">
        <f aca="false">SUM(AU152:AU178)</f>
        <v>0.253064464862613</v>
      </c>
      <c r="AV179" s="59" t="n">
        <f aca="false">SUM(AV152:AV178)</f>
        <v>2486215.13278806</v>
      </c>
      <c r="AW179" s="60" t="n">
        <f aca="false">SUM(AW152:AW178)</f>
        <v>0.352759819097558</v>
      </c>
      <c r="AX179" s="59" t="n">
        <f aca="false">SUM(AX152:AX178)</f>
        <v>3465665.5605759</v>
      </c>
    </row>
    <row r="180" customFormat="false" ht="13.8" hidden="false" customHeight="false" outlineLevel="0" collapsed="false">
      <c r="A180" s="23" t="s">
        <v>50</v>
      </c>
      <c r="B180" s="22"/>
      <c r="C180" s="22"/>
      <c r="D180" s="22"/>
      <c r="E180" s="22"/>
      <c r="F180" s="22"/>
      <c r="G180" s="22"/>
      <c r="H180" s="22"/>
      <c r="I180" s="22"/>
      <c r="S180" s="22"/>
      <c r="T180" s="22"/>
      <c r="U180" s="22"/>
      <c r="V180" s="22"/>
      <c r="W180" s="22"/>
      <c r="X180" s="22"/>
      <c r="Y180" s="22"/>
      <c r="Z180" s="22"/>
      <c r="AB180" s="62" t="s">
        <v>208</v>
      </c>
      <c r="AC180" s="62" t="n">
        <f aca="false">_xlfn.STDEV.P(AC154:AC178)</f>
        <v>72.4942793501857</v>
      </c>
      <c r="AD180" s="20"/>
      <c r="AE180" s="62" t="n">
        <f aca="false">_xlfn.STDEV.P(AE154:AE178)</f>
        <v>4.5125017044351</v>
      </c>
      <c r="AF180" s="20"/>
      <c r="AG180" s="64" t="n">
        <f aca="false">_xlfn.STDEV.P(AG154:AG178)</f>
        <v>0.118602396550759</v>
      </c>
      <c r="AH180" s="20"/>
      <c r="AI180" s="64" t="n">
        <f aca="false">_xlfn.STDEV.P(AI154:AI178)</f>
        <v>0.118076568175076</v>
      </c>
      <c r="AJ180" s="20"/>
      <c r="AK180" s="64" t="n">
        <f aca="false">_xlfn.STDEV.P(AK154:AK178)</f>
        <v>0.237425311026185</v>
      </c>
      <c r="AL180" s="20"/>
      <c r="AM180" s="64"/>
    </row>
    <row r="181" customFormat="false" ht="13.8" hidden="false" customHeight="false" outlineLevel="0" collapsed="false">
      <c r="A181" s="23" t="s">
        <v>51</v>
      </c>
      <c r="B181" s="22"/>
      <c r="C181" s="22"/>
      <c r="D181" s="22"/>
      <c r="E181" s="22"/>
      <c r="F181" s="22"/>
      <c r="G181" s="22"/>
      <c r="H181" s="22"/>
      <c r="I181" s="22"/>
      <c r="S181" s="22"/>
      <c r="T181" s="22"/>
      <c r="U181" s="22"/>
      <c r="V181" s="22"/>
      <c r="W181" s="22"/>
      <c r="X181" s="22"/>
      <c r="Y181" s="22"/>
      <c r="Z181" s="22"/>
    </row>
    <row r="182" customFormat="false" ht="13.8" hidden="false" customHeight="false" outlineLevel="0" collapsed="false">
      <c r="A182" s="23"/>
      <c r="B182" s="22"/>
      <c r="C182" s="22"/>
      <c r="D182" s="22"/>
      <c r="E182" s="22"/>
      <c r="F182" s="22"/>
      <c r="G182" s="22"/>
      <c r="H182" s="22"/>
      <c r="I182" s="22"/>
      <c r="S182" s="22"/>
      <c r="T182" s="22"/>
      <c r="U182" s="22"/>
      <c r="V182" s="22"/>
      <c r="W182" s="22"/>
      <c r="X182" s="22"/>
      <c r="Y182" s="22"/>
      <c r="Z182" s="22"/>
    </row>
    <row r="183" customFormat="false" ht="13.8" hidden="false" customHeight="false" outlineLevel="0" collapsed="false">
      <c r="A183" s="6" t="s">
        <v>113</v>
      </c>
      <c r="B183" s="6"/>
      <c r="C183" s="6"/>
      <c r="D183" s="6"/>
      <c r="E183" s="6"/>
      <c r="F183" s="6"/>
      <c r="G183" s="6"/>
      <c r="H183" s="6"/>
      <c r="I183" s="6"/>
      <c r="J183" s="6"/>
      <c r="S183" s="24"/>
      <c r="T183" s="24"/>
      <c r="U183" s="24"/>
      <c r="V183" s="24"/>
      <c r="W183" s="24"/>
      <c r="X183" s="24"/>
      <c r="Y183" s="24"/>
      <c r="Z183" s="24"/>
    </row>
    <row r="184" customFormat="false" ht="13.8" hidden="false" customHeight="false" outlineLevel="0" collapsed="false">
      <c r="A184" s="6" t="s">
        <v>114</v>
      </c>
      <c r="B184" s="6"/>
      <c r="C184" s="6"/>
      <c r="D184" s="6"/>
      <c r="E184" s="6"/>
      <c r="F184" s="6"/>
      <c r="G184" s="6"/>
      <c r="H184" s="6"/>
      <c r="I184" s="6"/>
      <c r="J184" s="6"/>
      <c r="S184" s="24"/>
      <c r="T184" s="24"/>
      <c r="U184" s="24"/>
      <c r="V184" s="24"/>
      <c r="W184" s="24"/>
      <c r="X184" s="24"/>
      <c r="Y184" s="24"/>
      <c r="Z184" s="24"/>
    </row>
    <row r="185" customFormat="false" ht="9" hidden="false" customHeight="true" outlineLevel="0" collapsed="false">
      <c r="A185" s="29"/>
      <c r="B185" s="29"/>
      <c r="C185" s="29"/>
      <c r="D185" s="29"/>
      <c r="E185" s="29"/>
      <c r="F185" s="29"/>
      <c r="G185" s="29"/>
      <c r="H185" s="29"/>
      <c r="S185" s="73"/>
      <c r="T185" s="73"/>
      <c r="U185" s="73"/>
      <c r="V185" s="73"/>
      <c r="W185" s="73"/>
      <c r="X185" s="73"/>
      <c r="Y185" s="73"/>
      <c r="Z185" s="73"/>
    </row>
    <row r="186" customFormat="false" ht="15.8" hidden="false" customHeight="true" outlineLevel="0" collapsed="false">
      <c r="A186" s="7" t="s">
        <v>8</v>
      </c>
      <c r="B186" s="8" t="s">
        <v>188</v>
      </c>
      <c r="C186" s="8"/>
      <c r="D186" s="8"/>
      <c r="E186" s="8"/>
      <c r="F186" s="8"/>
      <c r="G186" s="8"/>
      <c r="H186" s="8"/>
      <c r="I186" s="7" t="s">
        <v>10</v>
      </c>
      <c r="J186" s="37" t="s">
        <v>11</v>
      </c>
      <c r="K186" s="38" t="s">
        <v>189</v>
      </c>
      <c r="L186" s="37" t="s">
        <v>190</v>
      </c>
      <c r="M186" s="38" t="s">
        <v>191</v>
      </c>
      <c r="N186" s="37" t="s">
        <v>12</v>
      </c>
      <c r="O186" s="37" t="s">
        <v>192</v>
      </c>
      <c r="P186" s="7" t="s">
        <v>193</v>
      </c>
      <c r="Q186" s="37" t="s">
        <v>194</v>
      </c>
      <c r="S186" s="8" t="s">
        <v>188</v>
      </c>
      <c r="T186" s="8"/>
      <c r="U186" s="8"/>
      <c r="V186" s="8"/>
      <c r="W186" s="8"/>
      <c r="X186" s="8"/>
      <c r="Y186" s="8"/>
      <c r="Z186" s="8"/>
      <c r="AC186" s="9" t="s">
        <v>196</v>
      </c>
      <c r="AD186" s="9"/>
      <c r="AE186" s="9" t="s">
        <v>197</v>
      </c>
      <c r="AF186" s="9"/>
      <c r="AG186" s="9" t="s">
        <v>198</v>
      </c>
      <c r="AH186" s="9"/>
      <c r="AI186" s="9" t="s">
        <v>199</v>
      </c>
      <c r="AJ186" s="9"/>
      <c r="AK186" s="9" t="s">
        <v>200</v>
      </c>
      <c r="AL186" s="9"/>
      <c r="AM186" s="39" t="s">
        <v>201</v>
      </c>
      <c r="AO186" s="9" t="s">
        <v>196</v>
      </c>
      <c r="AP186" s="9"/>
      <c r="AQ186" s="9" t="s">
        <v>197</v>
      </c>
      <c r="AR186" s="9"/>
      <c r="AS186" s="9" t="s">
        <v>198</v>
      </c>
      <c r="AT186" s="9"/>
      <c r="AU186" s="9" t="s">
        <v>199</v>
      </c>
      <c r="AV186" s="9"/>
      <c r="AW186" s="39" t="s">
        <v>200</v>
      </c>
      <c r="AX186" s="39"/>
    </row>
    <row r="187" customFormat="false" ht="37.75" hidden="false" customHeight="false" outlineLevel="0" collapsed="false">
      <c r="A187" s="7"/>
      <c r="B187" s="9" t="s">
        <v>115</v>
      </c>
      <c r="C187" s="9" t="s">
        <v>116</v>
      </c>
      <c r="D187" s="9" t="s">
        <v>117</v>
      </c>
      <c r="E187" s="9" t="s">
        <v>118</v>
      </c>
      <c r="F187" s="9" t="s">
        <v>119</v>
      </c>
      <c r="G187" s="9" t="s">
        <v>120</v>
      </c>
      <c r="H187" s="9" t="s">
        <v>121</v>
      </c>
      <c r="I187" s="7"/>
      <c r="J187" s="37"/>
      <c r="K187" s="38"/>
      <c r="L187" s="37"/>
      <c r="M187" s="38"/>
      <c r="N187" s="37"/>
      <c r="O187" s="37"/>
      <c r="P187" s="7"/>
      <c r="Q187" s="37"/>
      <c r="S187" s="9" t="s">
        <v>115</v>
      </c>
      <c r="T187" s="9" t="s">
        <v>116</v>
      </c>
      <c r="U187" s="9" t="s">
        <v>117</v>
      </c>
      <c r="V187" s="9" t="s">
        <v>118</v>
      </c>
      <c r="W187" s="9" t="s">
        <v>119</v>
      </c>
      <c r="X187" s="9" t="s">
        <v>120</v>
      </c>
      <c r="Y187" s="9" t="s">
        <v>121</v>
      </c>
      <c r="Z187" s="7" t="s">
        <v>21</v>
      </c>
      <c r="AC187" s="9" t="s">
        <v>202</v>
      </c>
      <c r="AD187" s="9" t="s">
        <v>203</v>
      </c>
      <c r="AE187" s="9" t="s">
        <v>202</v>
      </c>
      <c r="AF187" s="9" t="s">
        <v>203</v>
      </c>
      <c r="AG187" s="9" t="s">
        <v>202</v>
      </c>
      <c r="AH187" s="9" t="s">
        <v>203</v>
      </c>
      <c r="AI187" s="9" t="s">
        <v>202</v>
      </c>
      <c r="AJ187" s="9" t="s">
        <v>203</v>
      </c>
      <c r="AK187" s="9" t="s">
        <v>202</v>
      </c>
      <c r="AL187" s="9" t="s">
        <v>203</v>
      </c>
      <c r="AM187" s="40" t="s">
        <v>204</v>
      </c>
      <c r="AO187" s="9" t="s">
        <v>205</v>
      </c>
      <c r="AP187" s="9" t="s">
        <v>206</v>
      </c>
      <c r="AQ187" s="9" t="s">
        <v>205</v>
      </c>
      <c r="AR187" s="9" t="s">
        <v>206</v>
      </c>
      <c r="AS187" s="9" t="s">
        <v>205</v>
      </c>
      <c r="AT187" s="9" t="s">
        <v>206</v>
      </c>
      <c r="AU187" s="9" t="s">
        <v>205</v>
      </c>
      <c r="AV187" s="9" t="s">
        <v>206</v>
      </c>
      <c r="AW187" s="9" t="s">
        <v>205</v>
      </c>
      <c r="AX187" s="40" t="s">
        <v>206</v>
      </c>
    </row>
    <row r="188" customFormat="false" ht="13.8" hidden="false" customHeight="false" outlineLevel="0" collapsed="false">
      <c r="A188" s="10" t="s">
        <v>61</v>
      </c>
      <c r="B188" s="41" t="n">
        <v>0</v>
      </c>
      <c r="C188" s="41"/>
      <c r="D188" s="41"/>
      <c r="E188" s="41"/>
      <c r="F188" s="41"/>
      <c r="G188" s="41"/>
      <c r="H188" s="41"/>
      <c r="I188" s="12" t="n">
        <f aca="false">AO188+AQ188+AS188+AU188+AW188</f>
        <v>0.139974656313444</v>
      </c>
      <c r="J188" s="42" t="n">
        <f aca="false">ROUND(AP188+AR188+AT188+AV188+AX188,0)</f>
        <v>1271541</v>
      </c>
      <c r="K188" s="12" t="n">
        <f aca="false">I188-DatosMinisterio!J188</f>
        <v>0</v>
      </c>
      <c r="L188" s="42" t="n">
        <f aca="false">J188-DatosMinisterio!K188</f>
        <v>1</v>
      </c>
      <c r="M188" s="44" t="n">
        <f aca="false">P222/P$247</f>
        <v>0.196282367328179</v>
      </c>
      <c r="N188" s="43" t="n">
        <f aca="false">ROUND((N$213*M188),0)</f>
        <v>33877855</v>
      </c>
      <c r="O188" s="43" t="n">
        <f aca="false">N188-DatosMinisterio!L188</f>
        <v>-512</v>
      </c>
      <c r="P188" s="14" t="n">
        <f aca="false">N188+J188</f>
        <v>35149396</v>
      </c>
      <c r="Q188" s="43" t="n">
        <f aca="false">P188-DatosMinisterio!M188</f>
        <v>-511</v>
      </c>
      <c r="S188" s="11" t="n">
        <f aca="false">B188+DatosMinisterio!B188</f>
        <v>26658</v>
      </c>
      <c r="T188" s="11" t="n">
        <f aca="false">C188+DatosMinisterio!C188</f>
        <v>68</v>
      </c>
      <c r="U188" s="11" t="n">
        <f aca="false">D188+DatosMinisterio!D188</f>
        <v>1775.77608022699</v>
      </c>
      <c r="V188" s="11" t="n">
        <f aca="false">E188+DatosMinisterio!E188</f>
        <v>1119.83258844264</v>
      </c>
      <c r="W188" s="11" t="n">
        <f aca="false">F188+DatosMinisterio!F188</f>
        <v>739</v>
      </c>
      <c r="X188" s="11" t="n">
        <f aca="false">G188+DatosMinisterio!G188</f>
        <v>1618</v>
      </c>
      <c r="Y188" s="11" t="n">
        <f aca="false">H188+DatosMinisterio!H188</f>
        <v>184</v>
      </c>
      <c r="Z188" s="11" t="n">
        <f aca="false">X188+0.33*Y188</f>
        <v>1678.72</v>
      </c>
      <c r="AC188" s="45" t="n">
        <f aca="false">IF(T188&gt;0,S188/T188,0)</f>
        <v>392.029411764706</v>
      </c>
      <c r="AD188" s="46" t="n">
        <f aca="false">EXP((((AC188-AC$213)/AC$214+2)/4-1.9)^3)</f>
        <v>0.6487477719512</v>
      </c>
      <c r="AE188" s="47" t="n">
        <f aca="false">S188/U188</f>
        <v>15.012027865919</v>
      </c>
      <c r="AF188" s="46" t="n">
        <f aca="false">EXP((((AE188-AE$213)/AE$214+2)/4-1.9)^3)</f>
        <v>0.00935578248358164</v>
      </c>
      <c r="AG188" s="46" t="n">
        <f aca="false">V188/U188</f>
        <v>0.630615876017148</v>
      </c>
      <c r="AH188" s="46" t="n">
        <f aca="false">EXP((((AG188-AG$213)/AG$214+2)/4-1.9)^3)</f>
        <v>0.093737942461318</v>
      </c>
      <c r="AI188" s="46" t="n">
        <f aca="false">W188/U188</f>
        <v>0.416156072957992</v>
      </c>
      <c r="AJ188" s="46" t="n">
        <f aca="false">EXP((((AI188-AI$213)/AI$214+2)/4-1.9)^3)</f>
        <v>0.730423400230202</v>
      </c>
      <c r="AK188" s="46" t="n">
        <f aca="false">Z188/U188</f>
        <v>0.945344415150257</v>
      </c>
      <c r="AL188" s="46" t="n">
        <f aca="false">EXP((((AK188-AK$213)/AK$214+2)/4-1.9)^3)</f>
        <v>0.526320613605977</v>
      </c>
      <c r="AM188" s="46" t="n">
        <f aca="false">0.01*AD188+0.15*AF188+0.24*AH188+0.25*AJ188+0.35*AL188</f>
        <v>0.397206016102408</v>
      </c>
      <c r="AO188" s="48" t="n">
        <f aca="false">0.01*AD188/$AM$213</f>
        <v>0.00228617500067192</v>
      </c>
      <c r="AP188" s="42" t="n">
        <f aca="false">AO188*$J$213</f>
        <v>20767.7988862788</v>
      </c>
      <c r="AQ188" s="48" t="n">
        <f aca="false">0.15*AF188/$AM$213</f>
        <v>0.00049454403430223</v>
      </c>
      <c r="AR188" s="42" t="n">
        <f aca="false">AQ188*$J$213</f>
        <v>4492.47806566823</v>
      </c>
      <c r="AS188" s="48" t="n">
        <f aca="false">0.24*AH188/$AM$213</f>
        <v>0.00792793809618602</v>
      </c>
      <c r="AT188" s="42" t="n">
        <f aca="false">AS188*$J$213</f>
        <v>72018.0318287396</v>
      </c>
      <c r="AU188" s="48" t="n">
        <f aca="false">0.25*AJ188/$AM$213</f>
        <v>0.0643499596341459</v>
      </c>
      <c r="AV188" s="42" t="n">
        <f aca="false">AU188*$J$213</f>
        <v>584560.245663311</v>
      </c>
      <c r="AW188" s="48" t="n">
        <f aca="false">0.35*AL188/$AM$213</f>
        <v>0.0649160395481376</v>
      </c>
      <c r="AX188" s="42" t="n">
        <f aca="false">AW188*$J$213</f>
        <v>589702.561454485</v>
      </c>
    </row>
    <row r="189" customFormat="false" ht="13.8" hidden="false" customHeight="false" outlineLevel="0" collapsed="false">
      <c r="A189" s="13" t="s">
        <v>62</v>
      </c>
      <c r="B189" s="41"/>
      <c r="C189" s="41"/>
      <c r="D189" s="41"/>
      <c r="E189" s="41"/>
      <c r="F189" s="41"/>
      <c r="G189" s="41"/>
      <c r="H189" s="41"/>
      <c r="I189" s="15" t="n">
        <f aca="false">AO189+AQ189+AS189+AU189+AW189</f>
        <v>0.0902090671814147</v>
      </c>
      <c r="J189" s="43" t="n">
        <f aca="false">ROUND(AP189+AR189+AT189+AV189+AX189,0)</f>
        <v>819466</v>
      </c>
      <c r="K189" s="15" t="n">
        <f aca="false">I189-DatosMinisterio!J189</f>
        <v>0</v>
      </c>
      <c r="L189" s="43" t="n">
        <f aca="false">J189-DatosMinisterio!K189</f>
        <v>0</v>
      </c>
      <c r="M189" s="44" t="n">
        <f aca="false">P223/P$247</f>
        <v>0.124646869101405</v>
      </c>
      <c r="N189" s="43" t="n">
        <f aca="false">ROUND((N$213*M189),0)</f>
        <v>21513744</v>
      </c>
      <c r="O189" s="43" t="n">
        <f aca="false">N189-DatosMinisterio!L189</f>
        <v>-625</v>
      </c>
      <c r="P189" s="14" t="n">
        <f aca="false">N189+J189</f>
        <v>22333210</v>
      </c>
      <c r="Q189" s="43" t="n">
        <f aca="false">P189-DatosMinisterio!M189</f>
        <v>-625</v>
      </c>
      <c r="S189" s="14" t="n">
        <f aca="false">B189+DatosMinisterio!B189</f>
        <v>21566</v>
      </c>
      <c r="T189" s="14" t="n">
        <f aca="false">C189+DatosMinisterio!C189</f>
        <v>65</v>
      </c>
      <c r="U189" s="14" t="n">
        <f aca="false">D189+DatosMinisterio!D189</f>
        <v>1914.83930893964</v>
      </c>
      <c r="V189" s="14" t="n">
        <f aca="false">E189+DatosMinisterio!E189</f>
        <v>1187.45514216684</v>
      </c>
      <c r="W189" s="14" t="n">
        <f aca="false">F189+DatosMinisterio!F189</f>
        <v>578</v>
      </c>
      <c r="X189" s="14" t="n">
        <f aca="false">G189+DatosMinisterio!G189</f>
        <v>1490</v>
      </c>
      <c r="Y189" s="14" t="n">
        <f aca="false">H189+DatosMinisterio!H189</f>
        <v>128</v>
      </c>
      <c r="Z189" s="14" t="n">
        <f aca="false">X189+0.33*Y189</f>
        <v>1532.24</v>
      </c>
      <c r="AC189" s="49" t="n">
        <f aca="false">IF(T189&gt;0,S189/T189,0)</f>
        <v>331.784615384615</v>
      </c>
      <c r="AD189" s="50" t="n">
        <f aca="false">EXP((((AC189-AC$213)/AC$214+2)/4-1.9)^3)</f>
        <v>0.410219898365471</v>
      </c>
      <c r="AE189" s="51" t="n">
        <f aca="false">S189/U189</f>
        <v>11.2625638607463</v>
      </c>
      <c r="AF189" s="50" t="n">
        <f aca="false">EXP((((AE189-AE$213)/AE$214+2)/4-1.9)^3)</f>
        <v>0.00141154515349772</v>
      </c>
      <c r="AG189" s="50" t="n">
        <f aca="false">V189/U189</f>
        <v>0.620133050654994</v>
      </c>
      <c r="AH189" s="50" t="n">
        <f aca="false">EXP((((AG189-AG$213)/AG$214+2)/4-1.9)^3)</f>
        <v>0.0841949187625462</v>
      </c>
      <c r="AI189" s="50" t="n">
        <f aca="false">W189/U189</f>
        <v>0.301853005263441</v>
      </c>
      <c r="AJ189" s="50" t="n">
        <f aca="false">EXP((((AI189-AI$213)/AI$214+2)/4-1.9)^3)</f>
        <v>0.409267893490864</v>
      </c>
      <c r="AK189" s="50" t="n">
        <f aca="false">Z189/U189</f>
        <v>0.800192471946114</v>
      </c>
      <c r="AL189" s="50" t="n">
        <f aca="false">EXP((((AK189-AK$213)/AK$214+2)/4-1.9)^3)</f>
        <v>0.368995836277867</v>
      </c>
      <c r="AM189" s="50" t="n">
        <f aca="false">0.01*AD189+0.15*AF189+0.24*AH189+0.25*AJ189+0.35*AL189</f>
        <v>0.25598622732966</v>
      </c>
      <c r="AO189" s="44" t="n">
        <f aca="false">0.01*AD189/$AM$213</f>
        <v>0.00144560724054689</v>
      </c>
      <c r="AP189" s="43" t="n">
        <f aca="false">AO189*$J$213</f>
        <v>13132.0132673144</v>
      </c>
      <c r="AQ189" s="44" t="n">
        <f aca="false">0.15*AF189/$AM$213</f>
        <v>7.46138803499934E-005</v>
      </c>
      <c r="AR189" s="43" t="n">
        <f aca="false">AQ189*$J$213</f>
        <v>677.798532823649</v>
      </c>
      <c r="AS189" s="44" t="n">
        <f aca="false">0.24*AH189/$AM$213</f>
        <v>0.00712083161243192</v>
      </c>
      <c r="AT189" s="43" t="n">
        <f aca="false">AS189*$J$213</f>
        <v>64686.2111546922</v>
      </c>
      <c r="AU189" s="44" t="n">
        <f aca="false">0.25*AJ189/$AM$213</f>
        <v>0.0360563098298723</v>
      </c>
      <c r="AV189" s="43" t="n">
        <f aca="false">AU189*$J$213</f>
        <v>327538.439055656</v>
      </c>
      <c r="AW189" s="44" t="n">
        <f aca="false">0.35*AL189/$AM$213</f>
        <v>0.0455117046182135</v>
      </c>
      <c r="AX189" s="43" t="n">
        <f aca="false">AW189*$J$213</f>
        <v>413432.011199926</v>
      </c>
    </row>
    <row r="190" customFormat="false" ht="13.8" hidden="false" customHeight="false" outlineLevel="0" collapsed="false">
      <c r="A190" s="13" t="s">
        <v>63</v>
      </c>
      <c r="B190" s="41"/>
      <c r="C190" s="41"/>
      <c r="D190" s="41"/>
      <c r="E190" s="41"/>
      <c r="F190" s="41"/>
      <c r="G190" s="41"/>
      <c r="H190" s="41"/>
      <c r="I190" s="15" t="n">
        <f aca="false">AO190+AQ190+AS190+AU190+AW190</f>
        <v>0.0675617764007377</v>
      </c>
      <c r="J190" s="43" t="n">
        <f aca="false">ROUND(AP190+AR190+AT190+AV190+AX190,0)</f>
        <v>613737</v>
      </c>
      <c r="K190" s="15" t="n">
        <f aca="false">I190-DatosMinisterio!J190</f>
        <v>0</v>
      </c>
      <c r="L190" s="43" t="n">
        <f aca="false">J190-DatosMinisterio!K190</f>
        <v>0</v>
      </c>
      <c r="M190" s="44" t="n">
        <f aca="false">P224/P$247</f>
        <v>0.0739576916140356</v>
      </c>
      <c r="N190" s="43" t="n">
        <f aca="false">ROUND((N$213*M190),0)</f>
        <v>12764916</v>
      </c>
      <c r="O190" s="43" t="n">
        <f aca="false">N190-DatosMinisterio!L190</f>
        <v>649</v>
      </c>
      <c r="P190" s="14" t="n">
        <f aca="false">N190+J190</f>
        <v>13378653</v>
      </c>
      <c r="Q190" s="43" t="n">
        <f aca="false">P190-DatosMinisterio!M190</f>
        <v>649</v>
      </c>
      <c r="S190" s="14" t="n">
        <f aca="false">B190+DatosMinisterio!B190</f>
        <v>23749</v>
      </c>
      <c r="T190" s="14" t="n">
        <f aca="false">C190+DatosMinisterio!C190</f>
        <v>98</v>
      </c>
      <c r="U190" s="14" t="n">
        <f aca="false">D190+DatosMinisterio!D190</f>
        <v>1278.84568721162</v>
      </c>
      <c r="V190" s="14" t="n">
        <f aca="false">E190+DatosMinisterio!E190</f>
        <v>929.410081151014</v>
      </c>
      <c r="W190" s="14" t="n">
        <f aca="false">F190+DatosMinisterio!F190</f>
        <v>294</v>
      </c>
      <c r="X190" s="14" t="n">
        <f aca="false">G190+DatosMinisterio!G190</f>
        <v>792</v>
      </c>
      <c r="Y190" s="14" t="n">
        <f aca="false">H190+DatosMinisterio!H190</f>
        <v>69</v>
      </c>
      <c r="Z190" s="14" t="n">
        <f aca="false">X190+0.33*Y190</f>
        <v>814.77</v>
      </c>
      <c r="AC190" s="49" t="n">
        <f aca="false">IF(T190&gt;0,S190/T190,0)</f>
        <v>242.336734693878</v>
      </c>
      <c r="AD190" s="50" t="n">
        <f aca="false">EXP((((AC190-AC$213)/AC$214+2)/4-1.9)^3)</f>
        <v>0.130186761655655</v>
      </c>
      <c r="AE190" s="51" t="n">
        <f aca="false">S190/U190</f>
        <v>18.5706533927342</v>
      </c>
      <c r="AF190" s="50" t="n">
        <f aca="false">EXP((((AE190-AE$213)/AE$214+2)/4-1.9)^3)</f>
        <v>0.0387481371007272</v>
      </c>
      <c r="AG190" s="50" t="n">
        <f aca="false">V190/U190</f>
        <v>0.726757020370056</v>
      </c>
      <c r="AH190" s="50" t="n">
        <f aca="false">EXP((((AG190-AG$213)/AG$214+2)/4-1.9)^3)</f>
        <v>0.217932381860867</v>
      </c>
      <c r="AI190" s="50" t="n">
        <f aca="false">W190/U190</f>
        <v>0.229894820727772</v>
      </c>
      <c r="AJ190" s="50" t="n">
        <f aca="false">EXP((((AI190-AI$213)/AI$214+2)/4-1.9)^3)</f>
        <v>0.22596933782021</v>
      </c>
      <c r="AK190" s="50" t="n">
        <f aca="false">Z190/U190</f>
        <v>0.637113615933221</v>
      </c>
      <c r="AL190" s="50" t="n">
        <f aca="false">EXP((((AK190-AK$213)/AK$214+2)/4-1.9)^3)</f>
        <v>0.21659950484472</v>
      </c>
      <c r="AM190" s="50" t="n">
        <f aca="false">0.01*AD190+0.15*AF190+0.24*AH190+0.25*AJ190+0.35*AL190</f>
        <v>0.191720020978978</v>
      </c>
      <c r="AO190" s="44" t="n">
        <f aca="false">0.01*AD190/$AM$213</f>
        <v>0.00045877571035108</v>
      </c>
      <c r="AP190" s="43" t="n">
        <f aca="false">AO190*$J$213</f>
        <v>4167.55571366174</v>
      </c>
      <c r="AQ190" s="44" t="n">
        <f aca="false">0.15*AF190/$AM$213</f>
        <v>0.00204821564386708</v>
      </c>
      <c r="AR190" s="43" t="n">
        <f aca="false">AQ190*$J$213</f>
        <v>18606.1568143557</v>
      </c>
      <c r="AS190" s="44" t="n">
        <f aca="false">0.24*AH190/$AM$213</f>
        <v>0.0184317511904031</v>
      </c>
      <c r="AT190" s="43" t="n">
        <f aca="false">AS190*$J$213</f>
        <v>167435.520785468</v>
      </c>
      <c r="AU190" s="44" t="n">
        <f aca="false">0.25*AJ190/$AM$213</f>
        <v>0.0199077928810911</v>
      </c>
      <c r="AV190" s="43" t="n">
        <f aca="false">AU190*$J$213</f>
        <v>180844.003063055</v>
      </c>
      <c r="AW190" s="44" t="n">
        <f aca="false">0.35*AL190/$AM$213</f>
        <v>0.0267152409750253</v>
      </c>
      <c r="AX190" s="43" t="n">
        <f aca="false">AW190*$J$213</f>
        <v>242683.412951649</v>
      </c>
    </row>
    <row r="191" customFormat="false" ht="13.8" hidden="false" customHeight="false" outlineLevel="0" collapsed="false">
      <c r="A191" s="13" t="s">
        <v>64</v>
      </c>
      <c r="B191" s="41"/>
      <c r="C191" s="41"/>
      <c r="D191" s="41"/>
      <c r="E191" s="41"/>
      <c r="F191" s="41"/>
      <c r="G191" s="41"/>
      <c r="H191" s="41"/>
      <c r="I191" s="15" t="n">
        <f aca="false">AO191+AQ191+AS191+AU191+AW191</f>
        <v>0.0585003306697916</v>
      </c>
      <c r="J191" s="43" t="n">
        <f aca="false">ROUND(AP191+AR191+AT191+AV191+AX191,0)</f>
        <v>531422</v>
      </c>
      <c r="K191" s="15" t="n">
        <f aca="false">I191-DatosMinisterio!J191</f>
        <v>0</v>
      </c>
      <c r="L191" s="43" t="n">
        <f aca="false">J191-DatosMinisterio!K191</f>
        <v>0</v>
      </c>
      <c r="M191" s="44" t="n">
        <f aca="false">P225/P$247</f>
        <v>0.056011767119518</v>
      </c>
      <c r="N191" s="43" t="n">
        <f aca="false">ROUND((N$213*M191),0)</f>
        <v>9667494</v>
      </c>
      <c r="O191" s="43" t="n">
        <f aca="false">N191-DatosMinisterio!L191</f>
        <v>-813</v>
      </c>
      <c r="P191" s="14" t="n">
        <f aca="false">N191+J191</f>
        <v>10198916</v>
      </c>
      <c r="Q191" s="43" t="n">
        <f aca="false">P191-DatosMinisterio!M191</f>
        <v>-813</v>
      </c>
      <c r="S191" s="14" t="n">
        <f aca="false">B191+DatosMinisterio!B191</f>
        <v>13386</v>
      </c>
      <c r="T191" s="14" t="n">
        <f aca="false">C191+DatosMinisterio!C191</f>
        <v>54</v>
      </c>
      <c r="U191" s="14" t="n">
        <f aca="false">D191+DatosMinisterio!D191</f>
        <v>552.623309754551</v>
      </c>
      <c r="V191" s="14" t="n">
        <f aca="false">E191+DatosMinisterio!E191</f>
        <v>398.712305996039</v>
      </c>
      <c r="W191" s="14" t="n">
        <f aca="false">F191+DatosMinisterio!F191</f>
        <v>113</v>
      </c>
      <c r="X191" s="14" t="n">
        <f aca="false">G191+DatosMinisterio!G191</f>
        <v>257</v>
      </c>
      <c r="Y191" s="14" t="n">
        <f aca="false">H191+DatosMinisterio!H191</f>
        <v>49</v>
      </c>
      <c r="Z191" s="14" t="n">
        <f aca="false">X191+0.33*Y191</f>
        <v>273.17</v>
      </c>
      <c r="AC191" s="49" t="n">
        <f aca="false">IF(T191&gt;0,S191/T191,0)</f>
        <v>247.888888888889</v>
      </c>
      <c r="AD191" s="50" t="n">
        <f aca="false">EXP((((AC191-AC$213)/AC$214+2)/4-1.9)^3)</f>
        <v>0.142471862465076</v>
      </c>
      <c r="AE191" s="51" t="n">
        <f aca="false">S191/U191</f>
        <v>24.2226481650682</v>
      </c>
      <c r="AF191" s="50" t="n">
        <f aca="false">EXP((((AE191-AE$213)/AE$214+2)/4-1.9)^3)</f>
        <v>0.194189147882749</v>
      </c>
      <c r="AG191" s="50" t="n">
        <f aca="false">V191/U191</f>
        <v>0.721490206725315</v>
      </c>
      <c r="AH191" s="50" t="n">
        <f aca="false">EXP((((AG191-AG$213)/AG$214+2)/4-1.9)^3)</f>
        <v>0.209394756645952</v>
      </c>
      <c r="AI191" s="50" t="n">
        <f aca="false">W191/U191</f>
        <v>0.204479250160818</v>
      </c>
      <c r="AJ191" s="50" t="n">
        <f aca="false">EXP((((AI191-AI$213)/AI$214+2)/4-1.9)^3)</f>
        <v>0.174214939202014</v>
      </c>
      <c r="AK191" s="50" t="n">
        <f aca="false">Z191/U191</f>
        <v>0.49431501563213</v>
      </c>
      <c r="AL191" s="50" t="n">
        <f aca="false">EXP((((AK191-AK$213)/AK$214+2)/4-1.9)^3)</f>
        <v>0.118985124302658</v>
      </c>
      <c r="AM191" s="50" t="n">
        <f aca="false">0.01*AD191+0.15*AF191+0.24*AH191+0.25*AJ191+0.35*AL191</f>
        <v>0.166006360708526</v>
      </c>
      <c r="AO191" s="44" t="n">
        <f aca="false">0.01*AD191/$AM$213</f>
        <v>0.000502068175567202</v>
      </c>
      <c r="AP191" s="43" t="n">
        <f aca="false">AO191*$J$213</f>
        <v>4560.82797437468</v>
      </c>
      <c r="AQ191" s="44" t="n">
        <f aca="false">0.15*AF191/$AM$213</f>
        <v>0.0102647838147347</v>
      </c>
      <c r="AR191" s="43" t="n">
        <f aca="false">AQ191*$J$213</f>
        <v>93246.1276205387</v>
      </c>
      <c r="AS191" s="44" t="n">
        <f aca="false">0.24*AH191/$AM$213</f>
        <v>0.0177096768369979</v>
      </c>
      <c r="AT191" s="43" t="n">
        <f aca="false">AS191*$J$213</f>
        <v>160876.138871113</v>
      </c>
      <c r="AU191" s="44" t="n">
        <f aca="false">0.25*AJ191/$AM$213</f>
        <v>0.0153482545901207</v>
      </c>
      <c r="AV191" s="43" t="n">
        <f aca="false">AU191*$J$213</f>
        <v>139424.787905278</v>
      </c>
      <c r="AW191" s="44" t="n">
        <f aca="false">0.35*AL191/$AM$213</f>
        <v>0.014675547252371</v>
      </c>
      <c r="AX191" s="43" t="n">
        <f aca="false">AW191*$J$213</f>
        <v>133313.859959866</v>
      </c>
    </row>
    <row r="192" customFormat="false" ht="13.8" hidden="false" customHeight="false" outlineLevel="0" collapsed="false">
      <c r="A192" s="13" t="s">
        <v>65</v>
      </c>
      <c r="B192" s="41"/>
      <c r="C192" s="41"/>
      <c r="D192" s="41"/>
      <c r="E192" s="41"/>
      <c r="F192" s="41"/>
      <c r="G192" s="41"/>
      <c r="H192" s="41"/>
      <c r="I192" s="15" t="n">
        <f aca="false">AO192+AQ192+AS192+AU192+AW192</f>
        <v>0.078822979630657</v>
      </c>
      <c r="J192" s="43" t="n">
        <f aca="false">ROUND(AP192+AR192+AT192+AV192+AX192,0)</f>
        <v>716034</v>
      </c>
      <c r="K192" s="15" t="n">
        <f aca="false">I192-DatosMinisterio!J192</f>
        <v>0</v>
      </c>
      <c r="L192" s="43" t="n">
        <f aca="false">J192-DatosMinisterio!K192</f>
        <v>0</v>
      </c>
      <c r="M192" s="44" t="n">
        <f aca="false">P226/P$247</f>
        <v>0.0552423830526673</v>
      </c>
      <c r="N192" s="43" t="n">
        <f aca="false">ROUND((N$213*M192),0)</f>
        <v>9534700</v>
      </c>
      <c r="O192" s="43" t="n">
        <f aca="false">N192-DatosMinisterio!L192</f>
        <v>-151</v>
      </c>
      <c r="P192" s="14" t="n">
        <f aca="false">N192+J192</f>
        <v>10250734</v>
      </c>
      <c r="Q192" s="43" t="n">
        <f aca="false">P192-DatosMinisterio!M192</f>
        <v>-151</v>
      </c>
      <c r="S192" s="14" t="n">
        <f aca="false">B192+DatosMinisterio!B192</f>
        <v>14130</v>
      </c>
      <c r="T192" s="14" t="n">
        <f aca="false">C192+DatosMinisterio!C192</f>
        <v>64</v>
      </c>
      <c r="U192" s="14" t="n">
        <f aca="false">D192+DatosMinisterio!D192</f>
        <v>527.336169117455</v>
      </c>
      <c r="V192" s="14" t="n">
        <f aca="false">E192+DatosMinisterio!E192</f>
        <v>288.252155443993</v>
      </c>
      <c r="W192" s="14" t="n">
        <f aca="false">F192+DatosMinisterio!F192</f>
        <v>100</v>
      </c>
      <c r="X192" s="14" t="n">
        <f aca="false">G192+DatosMinisterio!G192</f>
        <v>420</v>
      </c>
      <c r="Y192" s="14" t="n">
        <f aca="false">H192+DatosMinisterio!H192</f>
        <v>4</v>
      </c>
      <c r="Z192" s="14" t="n">
        <f aca="false">X192+0.33*Y192</f>
        <v>421.32</v>
      </c>
      <c r="AC192" s="49" t="n">
        <f aca="false">IF(T192&gt;0,S192/T192,0)</f>
        <v>220.78125</v>
      </c>
      <c r="AD192" s="50" t="n">
        <f aca="false">EXP((((AC192-AC$213)/AC$214+2)/4-1.9)^3)</f>
        <v>0.0893479985054107</v>
      </c>
      <c r="AE192" s="51" t="n">
        <f aca="false">S192/U192</f>
        <v>26.7950518616006</v>
      </c>
      <c r="AF192" s="50" t="n">
        <f aca="false">EXP((((AE192-AE$213)/AE$214+2)/4-1.9)^3)</f>
        <v>0.323209136810421</v>
      </c>
      <c r="AG192" s="50" t="n">
        <f aca="false">V192/U192</f>
        <v>0.546619352748758</v>
      </c>
      <c r="AH192" s="50" t="n">
        <f aca="false">EXP((((AG192-AG$213)/AG$214+2)/4-1.9)^3)</f>
        <v>0.0361500462115512</v>
      </c>
      <c r="AI192" s="50" t="n">
        <f aca="false">W192/U192</f>
        <v>0.189632355708426</v>
      </c>
      <c r="AJ192" s="50" t="n">
        <f aca="false">EXP((((AI192-AI$213)/AI$214+2)/4-1.9)^3)</f>
        <v>0.147697580900462</v>
      </c>
      <c r="AK192" s="50" t="n">
        <f aca="false">Z192/U192</f>
        <v>0.798959041070741</v>
      </c>
      <c r="AL192" s="50" t="n">
        <f aca="false">EXP((((AK192-AK$213)/AK$214+2)/4-1.9)^3)</f>
        <v>0.367716214979108</v>
      </c>
      <c r="AM192" s="50" t="n">
        <f aca="false">0.01*AD192+0.15*AF192+0.24*AH192+0.25*AJ192+0.35*AL192</f>
        <v>0.223675932065193</v>
      </c>
      <c r="AO192" s="44" t="n">
        <f aca="false">0.01*AD192/$AM$213</f>
        <v>0.000314860673708037</v>
      </c>
      <c r="AP192" s="43" t="n">
        <f aca="false">AO192*$J$213</f>
        <v>2860.21986367837</v>
      </c>
      <c r="AQ192" s="44" t="n">
        <f aca="false">0.15*AF192/$AM$213</f>
        <v>0.0170847441913138</v>
      </c>
      <c r="AR192" s="43" t="n">
        <f aca="false">AQ192*$J$213</f>
        <v>155199.200098174</v>
      </c>
      <c r="AS192" s="44" t="n">
        <f aca="false">0.24*AH192/$AM$213</f>
        <v>0.00305741006271509</v>
      </c>
      <c r="AT192" s="43" t="n">
        <f aca="false">AS192*$J$213</f>
        <v>27773.760659919</v>
      </c>
      <c r="AU192" s="44" t="n">
        <f aca="false">0.25*AJ192/$AM$213</f>
        <v>0.0130120877370718</v>
      </c>
      <c r="AV192" s="43" t="n">
        <f aca="false">AU192*$J$213</f>
        <v>118202.858982667</v>
      </c>
      <c r="AW192" s="44" t="n">
        <f aca="false">0.35*AL192/$AM$213</f>
        <v>0.0453538769658483</v>
      </c>
      <c r="AX192" s="43" t="n">
        <f aca="false">AW192*$J$213</f>
        <v>411998.2920218</v>
      </c>
    </row>
    <row r="193" customFormat="false" ht="13.8" hidden="false" customHeight="false" outlineLevel="0" collapsed="false">
      <c r="A193" s="13" t="s">
        <v>66</v>
      </c>
      <c r="B193" s="41"/>
      <c r="C193" s="41"/>
      <c r="D193" s="41"/>
      <c r="E193" s="41"/>
      <c r="F193" s="41"/>
      <c r="G193" s="41"/>
      <c r="H193" s="41"/>
      <c r="I193" s="15" t="n">
        <f aca="false">AO193+AQ193+AS193+AU193+AW193</f>
        <v>0.0408077141157917</v>
      </c>
      <c r="J193" s="43" t="n">
        <f aca="false">ROUND(AP193+AR193+AT193+AV193+AX193,0)</f>
        <v>370701</v>
      </c>
      <c r="K193" s="15" t="n">
        <f aca="false">I193-DatosMinisterio!J193</f>
        <v>0</v>
      </c>
      <c r="L193" s="43" t="n">
        <f aca="false">J193-DatosMinisterio!K193</f>
        <v>0</v>
      </c>
      <c r="M193" s="44" t="n">
        <f aca="false">P227/P$247</f>
        <v>0.0627348490336612</v>
      </c>
      <c r="N193" s="43" t="n">
        <f aca="false">ROUND((N$213*M193),0)</f>
        <v>10827881</v>
      </c>
      <c r="O193" s="43" t="n">
        <f aca="false">N193-DatosMinisterio!L193</f>
        <v>995</v>
      </c>
      <c r="P193" s="14" t="n">
        <f aca="false">N193+J193</f>
        <v>11198582</v>
      </c>
      <c r="Q193" s="43" t="n">
        <f aca="false">P193-DatosMinisterio!M193</f>
        <v>995</v>
      </c>
      <c r="S193" s="14" t="n">
        <f aca="false">B193+DatosMinisterio!B193</f>
        <v>17275</v>
      </c>
      <c r="T193" s="14" t="n">
        <f aca="false">C193+DatosMinisterio!C193</f>
        <v>64</v>
      </c>
      <c r="U193" s="14" t="n">
        <f aca="false">D193+DatosMinisterio!D193</f>
        <v>851.501519874431</v>
      </c>
      <c r="V193" s="14" t="n">
        <f aca="false">E193+DatosMinisterio!E193</f>
        <v>571.952884044852</v>
      </c>
      <c r="W193" s="14" t="n">
        <f aca="false">F193+DatosMinisterio!F193</f>
        <v>164</v>
      </c>
      <c r="X193" s="14" t="n">
        <f aca="false">G193+DatosMinisterio!G193</f>
        <v>367</v>
      </c>
      <c r="Y193" s="14" t="n">
        <f aca="false">H193+DatosMinisterio!H193</f>
        <v>25</v>
      </c>
      <c r="Z193" s="14" t="n">
        <f aca="false">X193+0.33*Y193</f>
        <v>375.25</v>
      </c>
      <c r="AC193" s="49" t="n">
        <f aca="false">IF(T193&gt;0,S193/T193,0)</f>
        <v>269.921875</v>
      </c>
      <c r="AD193" s="50" t="n">
        <f aca="false">EXP((((AC193-AC$213)/AC$214+2)/4-1.9)^3)</f>
        <v>0.198498931471174</v>
      </c>
      <c r="AE193" s="51" t="n">
        <f aca="false">S193/U193</f>
        <v>20.2876913273713</v>
      </c>
      <c r="AF193" s="50" t="n">
        <f aca="false">EXP((((AE193-AE$213)/AE$214+2)/4-1.9)^3)</f>
        <v>0.068375623932577</v>
      </c>
      <c r="AG193" s="50" t="n">
        <f aca="false">V193/U193</f>
        <v>0.671699193360449</v>
      </c>
      <c r="AH193" s="50" t="n">
        <f aca="false">EXP((((AG193-AG$213)/AG$214+2)/4-1.9)^3)</f>
        <v>0.138567029152402</v>
      </c>
      <c r="AI193" s="50" t="n">
        <f aca="false">W193/U193</f>
        <v>0.192600948057244</v>
      </c>
      <c r="AJ193" s="50" t="n">
        <f aca="false">EXP((((AI193-AI$213)/AI$214+2)/4-1.9)^3)</f>
        <v>0.152777090428914</v>
      </c>
      <c r="AK193" s="50" t="n">
        <f aca="false">Z193/U193</f>
        <v>0.440692108283421</v>
      </c>
      <c r="AL193" s="50" t="n">
        <f aca="false">EXP((((AK193-AK$213)/AK$214+2)/4-1.9)^3)</f>
        <v>0.0917381101774246</v>
      </c>
      <c r="AM193" s="50" t="n">
        <f aca="false">0.01*AD193+0.15*AF193+0.24*AH193+0.25*AJ193+0.35*AL193</f>
        <v>0.115800031070502</v>
      </c>
      <c r="AO193" s="44" t="n">
        <f aca="false">0.01*AD193/$AM$213</f>
        <v>0.000699506517648006</v>
      </c>
      <c r="AP193" s="43" t="n">
        <f aca="false">AO193*$J$213</f>
        <v>6354.37386634242</v>
      </c>
      <c r="AQ193" s="44" t="n">
        <f aca="false">0.15*AF193/$AM$213</f>
        <v>0.00361431627625908</v>
      </c>
      <c r="AR193" s="43" t="n">
        <f aca="false">AQ193*$J$213</f>
        <v>32832.7418131559</v>
      </c>
      <c r="AS193" s="44" t="n">
        <f aca="false">0.24*AH193/$AM$213</f>
        <v>0.0117193827861752</v>
      </c>
      <c r="AT193" s="43" t="n">
        <f aca="false">AS193*$J$213</f>
        <v>106459.822499621</v>
      </c>
      <c r="AU193" s="44" t="n">
        <f aca="false">0.25*AJ193/$AM$213</f>
        <v>0.0134595901487062</v>
      </c>
      <c r="AV193" s="43" t="n">
        <f aca="false">AU193*$J$213</f>
        <v>122268.007137649</v>
      </c>
      <c r="AW193" s="44" t="n">
        <f aca="false">0.35*AL193/$AM$213</f>
        <v>0.0113149183870032</v>
      </c>
      <c r="AX193" s="43" t="n">
        <f aca="false">AW193*$J$213</f>
        <v>102785.635135927</v>
      </c>
    </row>
    <row r="194" customFormat="false" ht="13.8" hidden="false" customHeight="false" outlineLevel="0" collapsed="false">
      <c r="A194" s="13" t="s">
        <v>67</v>
      </c>
      <c r="B194" s="41"/>
      <c r="C194" s="41"/>
      <c r="D194" s="41"/>
      <c r="E194" s="41"/>
      <c r="F194" s="41"/>
      <c r="G194" s="41"/>
      <c r="H194" s="41"/>
      <c r="I194" s="15" t="n">
        <f aca="false">AO194+AQ194+AS194+AU194+AW194</f>
        <v>0.0242657450092146</v>
      </c>
      <c r="J194" s="43" t="n">
        <f aca="false">ROUND(AP194+AR194+AT194+AV194+AX194,0)</f>
        <v>220432</v>
      </c>
      <c r="K194" s="15" t="n">
        <f aca="false">I194-DatosMinisterio!J194</f>
        <v>0</v>
      </c>
      <c r="L194" s="43" t="n">
        <f aca="false">J194-DatosMinisterio!K194</f>
        <v>0</v>
      </c>
      <c r="M194" s="44" t="n">
        <f aca="false">P228/P$247</f>
        <v>0.0481762801561284</v>
      </c>
      <c r="N194" s="43" t="n">
        <f aca="false">ROUND((N$213*M194),0)</f>
        <v>8315108</v>
      </c>
      <c r="O194" s="43" t="n">
        <f aca="false">N194-DatosMinisterio!L194</f>
        <v>-842</v>
      </c>
      <c r="P194" s="14" t="n">
        <f aca="false">N194+J194</f>
        <v>8535540</v>
      </c>
      <c r="Q194" s="43" t="n">
        <f aca="false">P194-DatosMinisterio!M194</f>
        <v>-842</v>
      </c>
      <c r="S194" s="14" t="n">
        <f aca="false">B194+DatosMinisterio!B194</f>
        <v>11648</v>
      </c>
      <c r="T194" s="14" t="n">
        <f aca="false">C194+DatosMinisterio!C194</f>
        <v>55</v>
      </c>
      <c r="U194" s="14" t="n">
        <f aca="false">D194+DatosMinisterio!D194</f>
        <v>860.151789492559</v>
      </c>
      <c r="V194" s="14" t="n">
        <f aca="false">E194+DatosMinisterio!E194</f>
        <v>441.562092522862</v>
      </c>
      <c r="W194" s="14" t="n">
        <f aca="false">F194+DatosMinisterio!F194</f>
        <v>158</v>
      </c>
      <c r="X194" s="14" t="n">
        <f aca="false">G194+DatosMinisterio!G194</f>
        <v>340</v>
      </c>
      <c r="Y194" s="14" t="n">
        <f aca="false">H194+DatosMinisterio!H194</f>
        <v>37</v>
      </c>
      <c r="Z194" s="14" t="n">
        <f aca="false">X194+0.33*Y194</f>
        <v>352.21</v>
      </c>
      <c r="AC194" s="49" t="n">
        <f aca="false">IF(T194&gt;0,S194/T194,0)</f>
        <v>211.781818181818</v>
      </c>
      <c r="AD194" s="50" t="n">
        <f aca="false">EXP((((AC194-AC$213)/AC$214+2)/4-1.9)^3)</f>
        <v>0.0753833260427436</v>
      </c>
      <c r="AE194" s="51" t="n">
        <f aca="false">S194/U194</f>
        <v>13.5417959275207</v>
      </c>
      <c r="AF194" s="50" t="n">
        <f aca="false">EXP((((AE194-AE$213)/AE$214+2)/4-1.9)^3)</f>
        <v>0.0046886398643196</v>
      </c>
      <c r="AG194" s="50" t="n">
        <f aca="false">V194/U194</f>
        <v>0.513353687008381</v>
      </c>
      <c r="AH194" s="50" t="n">
        <f aca="false">EXP((((AG194-AG$213)/AG$214+2)/4-1.9)^3)</f>
        <v>0.023314107030381</v>
      </c>
      <c r="AI194" s="50" t="n">
        <f aca="false">W194/U194</f>
        <v>0.183688509319048</v>
      </c>
      <c r="AJ194" s="50" t="n">
        <f aca="false">EXP((((AI194-AI$213)/AI$214+2)/4-1.9)^3)</f>
        <v>0.137861584077009</v>
      </c>
      <c r="AK194" s="50" t="n">
        <f aca="false">Z194/U194</f>
        <v>0.409474239666215</v>
      </c>
      <c r="AL194" s="50" t="n">
        <f aca="false">EXP((((AK194-AK$213)/AK$214+2)/4-1.9)^3)</f>
        <v>0.0781170920111215</v>
      </c>
      <c r="AM194" s="50" t="n">
        <f aca="false">0.01*AD194+0.15*AF194+0.24*AH194+0.25*AJ194+0.35*AL194</f>
        <v>0.0688588931505116</v>
      </c>
      <c r="AO194" s="44" t="n">
        <f aca="false">0.01*AD194/$AM$213</f>
        <v>0.000265649429435551</v>
      </c>
      <c r="AP194" s="43" t="n">
        <f aca="false">AO194*$J$213</f>
        <v>2413.18093459633</v>
      </c>
      <c r="AQ194" s="44" t="n">
        <f aca="false">0.15*AF194/$AM$213</f>
        <v>0.000247840186318996</v>
      </c>
      <c r="AR194" s="43" t="n">
        <f aca="false">AQ194*$J$213</f>
        <v>2251.40032757685</v>
      </c>
      <c r="AS194" s="44" t="n">
        <f aca="false">0.24*AH194/$AM$213</f>
        <v>0.00197180343894352</v>
      </c>
      <c r="AT194" s="43" t="n">
        <f aca="false">AS194*$J$213</f>
        <v>17912.0221554415</v>
      </c>
      <c r="AU194" s="44" t="n">
        <f aca="false">0.25*AJ194/$AM$213</f>
        <v>0.012145541021357</v>
      </c>
      <c r="AV194" s="43" t="n">
        <f aca="false">AU194*$J$213</f>
        <v>110331.078426829</v>
      </c>
      <c r="AW194" s="44" t="n">
        <f aca="false">0.35*AL194/$AM$213</f>
        <v>0.00963491093315954</v>
      </c>
      <c r="AX194" s="43" t="n">
        <f aca="false">AW194*$J$213</f>
        <v>87524.3113446069</v>
      </c>
    </row>
    <row r="195" customFormat="false" ht="13.8" hidden="false" customHeight="false" outlineLevel="0" collapsed="false">
      <c r="A195" s="13" t="s">
        <v>68</v>
      </c>
      <c r="B195" s="41"/>
      <c r="C195" s="41"/>
      <c r="D195" s="41"/>
      <c r="E195" s="41"/>
      <c r="F195" s="41"/>
      <c r="G195" s="41"/>
      <c r="H195" s="41"/>
      <c r="I195" s="15" t="n">
        <f aca="false">AO195+AQ195+AS195+AU195+AW195</f>
        <v>0.034552184635595</v>
      </c>
      <c r="J195" s="43" t="n">
        <f aca="false">ROUND(AP195+AR195+AT195+AV195+AX195,0)</f>
        <v>313875</v>
      </c>
      <c r="K195" s="15" t="n">
        <f aca="false">I195-DatosMinisterio!J195</f>
        <v>0</v>
      </c>
      <c r="L195" s="43" t="n">
        <f aca="false">J195-DatosMinisterio!K195</f>
        <v>0</v>
      </c>
      <c r="M195" s="44" t="n">
        <f aca="false">P229/P$247</f>
        <v>0.0469196919267502</v>
      </c>
      <c r="N195" s="43" t="n">
        <f aca="false">ROUND((N$213*M195),0)</f>
        <v>8098224</v>
      </c>
      <c r="O195" s="43" t="n">
        <f aca="false">N195-DatosMinisterio!L195</f>
        <v>1225</v>
      </c>
      <c r="P195" s="14" t="n">
        <f aca="false">N195+J195</f>
        <v>8412099</v>
      </c>
      <c r="Q195" s="43" t="n">
        <f aca="false">P195-DatosMinisterio!M195</f>
        <v>1225</v>
      </c>
      <c r="S195" s="14" t="n">
        <f aca="false">B195+DatosMinisterio!B195</f>
        <v>9216</v>
      </c>
      <c r="T195" s="14" t="n">
        <f aca="false">C195+DatosMinisterio!C195</f>
        <v>49</v>
      </c>
      <c r="U195" s="14" t="n">
        <f aca="false">D195+DatosMinisterio!D195</f>
        <v>448.882388942995</v>
      </c>
      <c r="V195" s="14" t="n">
        <f aca="false">E195+DatosMinisterio!E195</f>
        <v>296.667099160314</v>
      </c>
      <c r="W195" s="14" t="n">
        <f aca="false">F195+DatosMinisterio!F195</f>
        <v>47.5</v>
      </c>
      <c r="X195" s="14" t="n">
        <f aca="false">G195+DatosMinisterio!G195</f>
        <v>220</v>
      </c>
      <c r="Y195" s="14" t="n">
        <f aca="false">H195+DatosMinisterio!H195</f>
        <v>25</v>
      </c>
      <c r="Z195" s="14" t="n">
        <f aca="false">X195+0.33*Y195</f>
        <v>228.25</v>
      </c>
      <c r="AC195" s="49" t="n">
        <f aca="false">IF(T195&gt;0,S195/T195,0)</f>
        <v>188.081632653061</v>
      </c>
      <c r="AD195" s="50" t="n">
        <f aca="false">EXP((((AC195-AC$213)/AC$214+2)/4-1.9)^3)</f>
        <v>0.0463990713646151</v>
      </c>
      <c r="AE195" s="51" t="n">
        <f aca="false">S195/U195</f>
        <v>20.5309903596382</v>
      </c>
      <c r="AF195" s="50" t="n">
        <f aca="false">EXP((((AE195-AE$213)/AE$214+2)/4-1.9)^3)</f>
        <v>0.0736772760583185</v>
      </c>
      <c r="AG195" s="50" t="n">
        <f aca="false">V195/U195</f>
        <v>0.660901622491562</v>
      </c>
      <c r="AH195" s="50" t="n">
        <f aca="false">EXP((((AG195-AG$213)/AG$214+2)/4-1.9)^3)</f>
        <v>0.125607348490555</v>
      </c>
      <c r="AI195" s="50" t="n">
        <f aca="false">W195/U195</f>
        <v>0.105818363941278</v>
      </c>
      <c r="AJ195" s="50" t="n">
        <f aca="false">EXP((((AI195-AI$213)/AI$214+2)/4-1.9)^3)</f>
        <v>0.0477087832651373</v>
      </c>
      <c r="AK195" s="50" t="n">
        <f aca="false">Z195/U195</f>
        <v>0.508485085675718</v>
      </c>
      <c r="AL195" s="50" t="n">
        <f aca="false">EXP((((AK195-AK$213)/AK$214+2)/4-1.9)^3)</f>
        <v>0.127029075551401</v>
      </c>
      <c r="AM195" s="50" t="n">
        <f aca="false">0.01*AD195+0.15*AF195+0.24*AH195+0.25*AJ195+0.35*AL195</f>
        <v>0.0980487180194018</v>
      </c>
      <c r="AO195" s="44" t="n">
        <f aca="false">0.01*AD195/$AM$213</f>
        <v>0.000163509458674727</v>
      </c>
      <c r="AP195" s="43" t="n">
        <f aca="false">AO195*$J$213</f>
        <v>1485.33316686737</v>
      </c>
      <c r="AQ195" s="44" t="n">
        <f aca="false">0.15*AF195/$AM$213</f>
        <v>0.00389456011853869</v>
      </c>
      <c r="AR195" s="43" t="n">
        <f aca="false">AQ195*$J$213</f>
        <v>35378.4995761751</v>
      </c>
      <c r="AS195" s="44" t="n">
        <f aca="false">0.24*AH195/$AM$213</f>
        <v>0.0106233106585427</v>
      </c>
      <c r="AT195" s="43" t="n">
        <f aca="false">AS195*$J$213</f>
        <v>96503.0145103654</v>
      </c>
      <c r="AU195" s="44" t="n">
        <f aca="false">0.25*AJ195/$AM$213</f>
        <v>0.00420312147220123</v>
      </c>
      <c r="AV195" s="43" t="n">
        <f aca="false">AU195*$J$213</f>
        <v>38181.4959063152</v>
      </c>
      <c r="AW195" s="44" t="n">
        <f aca="false">0.35*AL195/$AM$213</f>
        <v>0.0156676829276376</v>
      </c>
      <c r="AX195" s="43" t="n">
        <f aca="false">AW195*$J$213</f>
        <v>142326.500796977</v>
      </c>
    </row>
    <row r="196" customFormat="false" ht="13.8" hidden="false" customHeight="false" outlineLevel="0" collapsed="false">
      <c r="A196" s="13" t="s">
        <v>69</v>
      </c>
      <c r="B196" s="41"/>
      <c r="C196" s="41"/>
      <c r="D196" s="41"/>
      <c r="E196" s="41"/>
      <c r="F196" s="41"/>
      <c r="G196" s="41"/>
      <c r="H196" s="41"/>
      <c r="I196" s="15" t="n">
        <f aca="false">AO196+AQ196+AS196+AU196+AW196</f>
        <v>0.0135951501609844</v>
      </c>
      <c r="J196" s="43" t="n">
        <f aca="false">ROUND(AP196+AR196+AT196+AV196+AX196,0)</f>
        <v>123499</v>
      </c>
      <c r="K196" s="15" t="n">
        <f aca="false">I196-DatosMinisterio!J196</f>
        <v>0</v>
      </c>
      <c r="L196" s="43" t="n">
        <f aca="false">J196-DatosMinisterio!K196</f>
        <v>0</v>
      </c>
      <c r="M196" s="44" t="n">
        <f aca="false">P230/P$247</f>
        <v>0.0200715760356563</v>
      </c>
      <c r="N196" s="43" t="n">
        <f aca="false">ROUND((N$213*M196),0)</f>
        <v>3464305</v>
      </c>
      <c r="O196" s="43" t="n">
        <f aca="false">N196-DatosMinisterio!L196</f>
        <v>318</v>
      </c>
      <c r="P196" s="14" t="n">
        <f aca="false">N196+J196</f>
        <v>3587804</v>
      </c>
      <c r="Q196" s="43" t="n">
        <f aca="false">P196-DatosMinisterio!M196</f>
        <v>318</v>
      </c>
      <c r="S196" s="14" t="n">
        <f aca="false">B196+DatosMinisterio!B196</f>
        <v>15464</v>
      </c>
      <c r="T196" s="14" t="n">
        <f aca="false">C196+DatosMinisterio!C196</f>
        <v>65</v>
      </c>
      <c r="U196" s="14" t="n">
        <f aca="false">D196+DatosMinisterio!D196</f>
        <v>787.294757147325</v>
      </c>
      <c r="V196" s="14" t="n">
        <f aca="false">E196+DatosMinisterio!E196</f>
        <v>366.491462880141</v>
      </c>
      <c r="W196" s="14" t="n">
        <f aca="false">F196+DatosMinisterio!F196</f>
        <v>85</v>
      </c>
      <c r="X196" s="14" t="n">
        <f aca="false">G196+DatosMinisterio!G196</f>
        <v>220</v>
      </c>
      <c r="Y196" s="14" t="n">
        <f aca="false">H196+DatosMinisterio!H196</f>
        <v>27</v>
      </c>
      <c r="Z196" s="14" t="n">
        <f aca="false">X196+0.33*Y196</f>
        <v>228.91</v>
      </c>
      <c r="AC196" s="49" t="n">
        <f aca="false">IF(T196&gt;0,S196/T196,0)</f>
        <v>237.907692307692</v>
      </c>
      <c r="AD196" s="50" t="n">
        <f aca="false">EXP((((AC196-AC$213)/AC$214+2)/4-1.9)^3)</f>
        <v>0.120913304643431</v>
      </c>
      <c r="AE196" s="51" t="n">
        <f aca="false">S196/U196</f>
        <v>19.6419445952264</v>
      </c>
      <c r="AF196" s="50" t="n">
        <f aca="false">EXP((((AE196-AE$213)/AE$214+2)/4-1.9)^3)</f>
        <v>0.0556971148370235</v>
      </c>
      <c r="AG196" s="50" t="n">
        <f aca="false">V196/U196</f>
        <v>0.465507307845008</v>
      </c>
      <c r="AH196" s="50" t="n">
        <f aca="false">EXP((((AG196-AG$213)/AG$214+2)/4-1.9)^3)</f>
        <v>0.0116217816097012</v>
      </c>
      <c r="AI196" s="50" t="n">
        <f aca="false">W196/U196</f>
        <v>0.107964646313648</v>
      </c>
      <c r="AJ196" s="50" t="n">
        <f aca="false">EXP((((AI196-AI$213)/AI$214+2)/4-1.9)^3)</f>
        <v>0.0493286962542488</v>
      </c>
      <c r="AK196" s="50" t="n">
        <f aca="false">Z196/U196</f>
        <v>0.290755143384201</v>
      </c>
      <c r="AL196" s="50" t="n">
        <f aca="false">EXP((((AK196-AK$213)/AK$214+2)/4-1.9)^3)</f>
        <v>0.0396967121947408</v>
      </c>
      <c r="AM196" s="50" t="n">
        <f aca="false">0.01*AD196+0.15*AF196+0.24*AH196+0.25*AJ196+0.35*AL196</f>
        <v>0.0385789511900376</v>
      </c>
      <c r="AO196" s="44" t="n">
        <f aca="false">0.01*AD196/$AM$213</f>
        <v>0.000426096221483802</v>
      </c>
      <c r="AP196" s="43" t="n">
        <f aca="false">AO196*$J$213</f>
        <v>3870.6925897528</v>
      </c>
      <c r="AQ196" s="44" t="n">
        <f aca="false">0.15*AF196/$AM$213</f>
        <v>0.00294413384650979</v>
      </c>
      <c r="AR196" s="43" t="n">
        <f aca="false">AQ196*$J$213</f>
        <v>26744.7503365365</v>
      </c>
      <c r="AS196" s="44" t="n">
        <f aca="false">0.24*AH196/$AM$213</f>
        <v>0.000982918578644135</v>
      </c>
      <c r="AT196" s="43" t="n">
        <f aca="false">AS196*$J$213</f>
        <v>8928.91198480819</v>
      </c>
      <c r="AU196" s="44" t="n">
        <f aca="false">0.25*AJ196/$AM$213</f>
        <v>0.00434583504822755</v>
      </c>
      <c r="AV196" s="43" t="n">
        <f aca="false">AU196*$J$213</f>
        <v>39477.917590738</v>
      </c>
      <c r="AW196" s="44" t="n">
        <f aca="false">0.35*AL196/$AM$213</f>
        <v>0.00489616646611913</v>
      </c>
      <c r="AX196" s="43" t="n">
        <f aca="false">AW196*$J$213</f>
        <v>44477.1727677099</v>
      </c>
    </row>
    <row r="197" customFormat="false" ht="13.8" hidden="false" customHeight="false" outlineLevel="0" collapsed="false">
      <c r="A197" s="13" t="s">
        <v>70</v>
      </c>
      <c r="B197" s="41"/>
      <c r="C197" s="41"/>
      <c r="D197" s="41"/>
      <c r="E197" s="41"/>
      <c r="F197" s="41"/>
      <c r="G197" s="41"/>
      <c r="H197" s="41"/>
      <c r="I197" s="15" t="n">
        <f aca="false">AO197+AQ197+AS197+AU197+AW197</f>
        <v>0.0159984945053241</v>
      </c>
      <c r="J197" s="43" t="n">
        <f aca="false">ROUND(AP197+AR197+AT197+AV197+AX197,0)</f>
        <v>145332</v>
      </c>
      <c r="K197" s="15" t="n">
        <f aca="false">I197-DatosMinisterio!J197</f>
        <v>5.89805981832114E-017</v>
      </c>
      <c r="L197" s="43" t="n">
        <f aca="false">J197-DatosMinisterio!K197</f>
        <v>0</v>
      </c>
      <c r="M197" s="44" t="n">
        <f aca="false">P231/P$247</f>
        <v>0.0193041897265516</v>
      </c>
      <c r="N197" s="43" t="n">
        <f aca="false">ROUND((N$213*M197),0)</f>
        <v>3331856</v>
      </c>
      <c r="O197" s="43" t="n">
        <f aca="false">N197-DatosMinisterio!L197</f>
        <v>-176</v>
      </c>
      <c r="P197" s="14" t="n">
        <f aca="false">N197+J197</f>
        <v>3477188</v>
      </c>
      <c r="Q197" s="43" t="n">
        <f aca="false">P197-DatosMinisterio!M197</f>
        <v>-176</v>
      </c>
      <c r="S197" s="14" t="n">
        <f aca="false">B197+DatosMinisterio!B197</f>
        <v>6317</v>
      </c>
      <c r="T197" s="14" t="n">
        <f aca="false">C197+DatosMinisterio!C197</f>
        <v>52</v>
      </c>
      <c r="U197" s="14" t="n">
        <f aca="false">D197+DatosMinisterio!D197</f>
        <v>315.137275897253</v>
      </c>
      <c r="V197" s="14" t="n">
        <f aca="false">E197+DatosMinisterio!E197</f>
        <v>180.440299612668</v>
      </c>
      <c r="W197" s="14" t="n">
        <f aca="false">F197+DatosMinisterio!F197</f>
        <v>26.5</v>
      </c>
      <c r="X197" s="14" t="n">
        <f aca="false">G197+DatosMinisterio!G197</f>
        <v>93</v>
      </c>
      <c r="Y197" s="14" t="n">
        <f aca="false">H197+DatosMinisterio!H197</f>
        <v>13</v>
      </c>
      <c r="Z197" s="14" t="n">
        <f aca="false">X197+0.33*Y197</f>
        <v>97.29</v>
      </c>
      <c r="AC197" s="49" t="n">
        <f aca="false">IF(T197&gt;0,S197/T197,0)</f>
        <v>121.480769230769</v>
      </c>
      <c r="AD197" s="50" t="n">
        <f aca="false">EXP((((AC197-AC$213)/AC$214+2)/4-1.9)^3)</f>
        <v>0.00864374037958663</v>
      </c>
      <c r="AE197" s="51" t="n">
        <f aca="false">S197/U197</f>
        <v>20.0452326117701</v>
      </c>
      <c r="AF197" s="50" t="n">
        <f aca="false">EXP((((AE197-AE$213)/AE$214+2)/4-1.9)^3)</f>
        <v>0.0633827348204323</v>
      </c>
      <c r="AG197" s="50" t="n">
        <f aca="false">V197/U197</f>
        <v>0.572576821002599</v>
      </c>
      <c r="AH197" s="50" t="n">
        <f aca="false">EXP((((AG197-AG$213)/AG$214+2)/4-1.9)^3)</f>
        <v>0.0496593129737455</v>
      </c>
      <c r="AI197" s="50" t="n">
        <f aca="false">W197/U197</f>
        <v>0.0840903378521303</v>
      </c>
      <c r="AJ197" s="50" t="n">
        <f aca="false">EXP((((AI197-AI$213)/AI$214+2)/4-1.9)^3)</f>
        <v>0.0335512507488399</v>
      </c>
      <c r="AK197" s="50" t="n">
        <f aca="false">Z197/U197</f>
        <v>0.308722602627689</v>
      </c>
      <c r="AL197" s="50" t="n">
        <f aca="false">EXP((((AK197-AK$213)/AK$214+2)/4-1.9)^3)</f>
        <v>0.0442829282084569</v>
      </c>
      <c r="AM197" s="50" t="n">
        <f aca="false">0.01*AD197+0.15*AF197+0.24*AH197+0.25*AJ197+0.35*AL197</f>
        <v>0.0453989203007295</v>
      </c>
      <c r="AO197" s="44" t="n">
        <f aca="false">0.01*AD197/$AM$213</f>
        <v>3.04603792451959E-005</v>
      </c>
      <c r="AP197" s="43" t="n">
        <f aca="false">AO197*$J$213</f>
        <v>276.704552354078</v>
      </c>
      <c r="AQ197" s="44" t="n">
        <f aca="false">0.15*AF197/$AM$213</f>
        <v>0.00335039356015523</v>
      </c>
      <c r="AR197" s="43" t="n">
        <f aca="false">AQ197*$J$213</f>
        <v>30435.2464823285</v>
      </c>
      <c r="AS197" s="44" t="n">
        <f aca="false">0.24*AH197/$AM$213</f>
        <v>0.0041999637373889</v>
      </c>
      <c r="AT197" s="43" t="n">
        <f aca="false">AS197*$J$213</f>
        <v>38152.8107875035</v>
      </c>
      <c r="AU197" s="44" t="n">
        <f aca="false">0.25*AJ197/$AM$213</f>
        <v>0.00295584948494601</v>
      </c>
      <c r="AV197" s="43" t="n">
        <f aca="false">AU197*$J$213</f>
        <v>26851.1761450578</v>
      </c>
      <c r="AW197" s="44" t="n">
        <f aca="false">0.35*AL197/$AM$213</f>
        <v>0.00546182734358873</v>
      </c>
      <c r="AX197" s="43" t="n">
        <f aca="false">AW197*$J$213</f>
        <v>49615.6819971748</v>
      </c>
    </row>
    <row r="198" customFormat="false" ht="13.8" hidden="false" customHeight="false" outlineLevel="0" collapsed="false">
      <c r="A198" s="13" t="s">
        <v>71</v>
      </c>
      <c r="B198" s="41"/>
      <c r="C198" s="41"/>
      <c r="D198" s="41"/>
      <c r="E198" s="41"/>
      <c r="F198" s="41"/>
      <c r="G198" s="41"/>
      <c r="H198" s="41"/>
      <c r="I198" s="15" t="n">
        <f aca="false">AO198+AQ198+AS198+AU198+AW198</f>
        <v>0.02206234539676</v>
      </c>
      <c r="J198" s="43" t="n">
        <f aca="false">ROUND(AP198+AR198+AT198+AV198+AX198,0)</f>
        <v>200416</v>
      </c>
      <c r="K198" s="15" t="n">
        <f aca="false">I198-DatosMinisterio!J198</f>
        <v>1.45716771982052E-016</v>
      </c>
      <c r="L198" s="43" t="n">
        <f aca="false">J198-DatosMinisterio!K198</f>
        <v>0</v>
      </c>
      <c r="M198" s="44" t="n">
        <f aca="false">P232/P$247</f>
        <v>0.0206757022687089</v>
      </c>
      <c r="N198" s="43" t="n">
        <f aca="false">ROUND((N$213*M198),0)</f>
        <v>3568575</v>
      </c>
      <c r="O198" s="43" t="n">
        <f aca="false">N198-DatosMinisterio!L198</f>
        <v>436</v>
      </c>
      <c r="P198" s="14" t="n">
        <f aca="false">N198+J198</f>
        <v>3768991</v>
      </c>
      <c r="Q198" s="43" t="n">
        <f aca="false">P198-DatosMinisterio!M198</f>
        <v>436</v>
      </c>
      <c r="S198" s="14" t="n">
        <f aca="false">B198+DatosMinisterio!B198</f>
        <v>7507</v>
      </c>
      <c r="T198" s="14" t="n">
        <f aca="false">C198+DatosMinisterio!C198</f>
        <v>37</v>
      </c>
      <c r="U198" s="14" t="n">
        <f aca="false">D198+DatosMinisterio!D198</f>
        <v>309.016044239448</v>
      </c>
      <c r="V198" s="14" t="n">
        <f aca="false">E198+DatosMinisterio!E198</f>
        <v>138.95979020979</v>
      </c>
      <c r="W198" s="14" t="n">
        <f aca="false">F198+DatosMinisterio!F198</f>
        <v>26</v>
      </c>
      <c r="X198" s="14" t="n">
        <f aca="false">G198+DatosMinisterio!G198</f>
        <v>111</v>
      </c>
      <c r="Y198" s="14" t="n">
        <f aca="false">H198+DatosMinisterio!H198</f>
        <v>8</v>
      </c>
      <c r="Z198" s="14" t="n">
        <f aca="false">X198+0.33*Y198</f>
        <v>113.64</v>
      </c>
      <c r="AC198" s="49" t="n">
        <f aca="false">IF(T198&gt;0,S198/T198,0)</f>
        <v>202.891891891892</v>
      </c>
      <c r="AD198" s="50" t="n">
        <f aca="false">EXP((((AC198-AC$213)/AC$214+2)/4-1.9)^3)</f>
        <v>0.0632472908325486</v>
      </c>
      <c r="AE198" s="51" t="n">
        <f aca="false">S198/U198</f>
        <v>24.2932370015812</v>
      </c>
      <c r="AF198" s="50" t="n">
        <f aca="false">EXP((((AE198-AE$213)/AE$214+2)/4-1.9)^3)</f>
        <v>0.197261201471597</v>
      </c>
      <c r="AG198" s="50" t="n">
        <f aca="false">V198/U198</f>
        <v>0.449684709904946</v>
      </c>
      <c r="AH198" s="50" t="n">
        <f aca="false">EXP((((AG198-AG$213)/AG$214+2)/4-1.9)^3)</f>
        <v>0.00907063845878687</v>
      </c>
      <c r="AI198" s="50" t="n">
        <f aca="false">W198/U198</f>
        <v>0.0841380261144412</v>
      </c>
      <c r="AJ198" s="50" t="n">
        <f aca="false">EXP((((AI198-AI$213)/AI$214+2)/4-1.9)^3)</f>
        <v>0.033578134515631</v>
      </c>
      <c r="AK198" s="50" t="n">
        <f aca="false">Z198/U198</f>
        <v>0.367747895678658</v>
      </c>
      <c r="AL198" s="50" t="n">
        <f aca="false">EXP((((AK198-AK$213)/AK$214+2)/4-1.9)^3)</f>
        <v>0.0623233346370367</v>
      </c>
      <c r="AM198" s="50" t="n">
        <f aca="false">0.01*AD198+0.15*AF198+0.24*AH198+0.25*AJ198+0.35*AL198</f>
        <v>0.0626063071110445</v>
      </c>
      <c r="AO198" s="44" t="n">
        <f aca="false">0.01*AD198/$AM$213</f>
        <v>0.000222882268599877</v>
      </c>
      <c r="AP198" s="43" t="n">
        <f aca="false">AO198*$J$213</f>
        <v>2024.68058142504</v>
      </c>
      <c r="AQ198" s="44" t="n">
        <f aca="false">0.15*AF198/$AM$213</f>
        <v>0.0104271717045865</v>
      </c>
      <c r="AR198" s="43" t="n">
        <f aca="false">AQ198*$J$213</f>
        <v>94721.272365372</v>
      </c>
      <c r="AS198" s="44" t="n">
        <f aca="false">0.24*AH198/$AM$213</f>
        <v>0.000767154241985006</v>
      </c>
      <c r="AT198" s="43" t="n">
        <f aca="false">AS198*$J$213</f>
        <v>6968.8912736854</v>
      </c>
      <c r="AU198" s="44" t="n">
        <f aca="false">0.25*AJ198/$AM$213</f>
        <v>0.00295821793221546</v>
      </c>
      <c r="AV198" s="43" t="n">
        <f aca="false">AU198*$J$213</f>
        <v>26872.6913118978</v>
      </c>
      <c r="AW198" s="44" t="n">
        <f aca="false">0.35*AL198/$AM$213</f>
        <v>0.00768691924937318</v>
      </c>
      <c r="AX198" s="43" t="n">
        <f aca="false">AW198*$J$213</f>
        <v>69828.5971017652</v>
      </c>
    </row>
    <row r="199" customFormat="false" ht="13.8" hidden="false" customHeight="false" outlineLevel="0" collapsed="false">
      <c r="A199" s="13" t="s">
        <v>72</v>
      </c>
      <c r="B199" s="41"/>
      <c r="C199" s="41"/>
      <c r="D199" s="41"/>
      <c r="E199" s="41"/>
      <c r="F199" s="41"/>
      <c r="G199" s="41"/>
      <c r="H199" s="41"/>
      <c r="I199" s="15" t="n">
        <f aca="false">AO199+AQ199+AS199+AU199+AW199</f>
        <v>0.0416505873465859</v>
      </c>
      <c r="J199" s="43" t="n">
        <f aca="false">ROUND(AP199+AR199+AT199+AV199+AX199,0)</f>
        <v>378357</v>
      </c>
      <c r="K199" s="15" t="n">
        <f aca="false">I199-DatosMinisterio!J199</f>
        <v>-2.35922392732846E-016</v>
      </c>
      <c r="L199" s="43" t="n">
        <f aca="false">J199-DatosMinisterio!K199</f>
        <v>0</v>
      </c>
      <c r="M199" s="44" t="n">
        <f aca="false">P233/P$247</f>
        <v>0.0230218546356348</v>
      </c>
      <c r="N199" s="43" t="n">
        <f aca="false">ROUND((N$213*M199),0)</f>
        <v>3973516</v>
      </c>
      <c r="O199" s="43" t="n">
        <f aca="false">N199-DatosMinisterio!L199</f>
        <v>-1103</v>
      </c>
      <c r="P199" s="14" t="n">
        <f aca="false">N199+J199</f>
        <v>4351873</v>
      </c>
      <c r="Q199" s="43" t="n">
        <f aca="false">P199-DatosMinisterio!M199</f>
        <v>-1103</v>
      </c>
      <c r="S199" s="14" t="n">
        <f aca="false">B199+DatosMinisterio!B199</f>
        <v>10659</v>
      </c>
      <c r="T199" s="14" t="n">
        <f aca="false">C199+DatosMinisterio!C199</f>
        <v>55</v>
      </c>
      <c r="U199" s="14" t="n">
        <f aca="false">D199+DatosMinisterio!D199</f>
        <v>424.986300538114</v>
      </c>
      <c r="V199" s="14" t="n">
        <f aca="false">E199+DatosMinisterio!E199</f>
        <v>322.379133895233</v>
      </c>
      <c r="W199" s="14" t="n">
        <f aca="false">F199+DatosMinisterio!F199</f>
        <v>32</v>
      </c>
      <c r="X199" s="14" t="n">
        <f aca="false">G199+DatosMinisterio!G199</f>
        <v>97</v>
      </c>
      <c r="Y199" s="14" t="n">
        <f aca="false">H199+DatosMinisterio!H199</f>
        <v>10</v>
      </c>
      <c r="Z199" s="14" t="n">
        <f aca="false">X199+0.33*Y199</f>
        <v>100.3</v>
      </c>
      <c r="AC199" s="49" t="n">
        <f aca="false">IF(T199&gt;0,S199/T199,0)</f>
        <v>193.8</v>
      </c>
      <c r="AD199" s="50" t="n">
        <f aca="false">EXP((((AC199-AC$213)/AC$214+2)/4-1.9)^3)</f>
        <v>0.0524306419050345</v>
      </c>
      <c r="AE199" s="51" t="n">
        <f aca="false">S199/U199</f>
        <v>25.0808084554812</v>
      </c>
      <c r="AF199" s="50" t="n">
        <f aca="false">EXP((((AE199-AE$213)/AE$214+2)/4-1.9)^3)</f>
        <v>0.233436078750969</v>
      </c>
      <c r="AG199" s="50" t="n">
        <f aca="false">V199/U199</f>
        <v>0.758563590136998</v>
      </c>
      <c r="AH199" s="50" t="n">
        <f aca="false">EXP((((AG199-AG$213)/AG$214+2)/4-1.9)^3)</f>
        <v>0.27345608355167</v>
      </c>
      <c r="AI199" s="50" t="n">
        <f aca="false">W199/U199</f>
        <v>0.0752965447579884</v>
      </c>
      <c r="AJ199" s="50" t="n">
        <f aca="false">EXP((((AI199-AI$213)/AI$214+2)/4-1.9)^3)</f>
        <v>0.0288818284503308</v>
      </c>
      <c r="AK199" s="50" t="n">
        <f aca="false">Z199/U199</f>
        <v>0.23600760747582</v>
      </c>
      <c r="AL199" s="50" t="n">
        <f aca="false">EXP((((AK199-AK$213)/AK$214+2)/4-1.9)^3)</f>
        <v>0.0280063332648827</v>
      </c>
      <c r="AM199" s="50" t="n">
        <f aca="false">0.01*AD199+0.15*AF199+0.24*AH199+0.25*AJ199+0.35*AL199</f>
        <v>0.118191852039388</v>
      </c>
      <c r="AO199" s="44" t="n">
        <f aca="false">0.01*AD199/$AM$213</f>
        <v>0.000184764600319102</v>
      </c>
      <c r="AP199" s="43" t="n">
        <f aca="false">AO199*$J$213</f>
        <v>1678.41659523135</v>
      </c>
      <c r="AQ199" s="44" t="n">
        <f aca="false">0.15*AF199/$AM$213</f>
        <v>0.0123393655570541</v>
      </c>
      <c r="AR199" s="43" t="n">
        <f aca="false">AQ199*$J$213</f>
        <v>112091.796208889</v>
      </c>
      <c r="AS199" s="44" t="n">
        <f aca="false">0.24*AH199/$AM$213</f>
        <v>0.0231276988324951</v>
      </c>
      <c r="AT199" s="43" t="n">
        <f aca="false">AS199*$J$213</f>
        <v>210093.889537991</v>
      </c>
      <c r="AU199" s="44" t="n">
        <f aca="false">0.25*AJ199/$AM$213</f>
        <v>0.00254447556629945</v>
      </c>
      <c r="AV199" s="43" t="n">
        <f aca="false">AU199*$J$213</f>
        <v>23114.2221467851</v>
      </c>
      <c r="AW199" s="44" t="n">
        <f aca="false">0.35*AL199/$AM$213</f>
        <v>0.00345428279041815</v>
      </c>
      <c r="AX199" s="43" t="n">
        <f aca="false">AW199*$J$213</f>
        <v>31378.9846650645</v>
      </c>
    </row>
    <row r="200" customFormat="false" ht="13.8" hidden="false" customHeight="false" outlineLevel="0" collapsed="false">
      <c r="A200" s="13" t="s">
        <v>73</v>
      </c>
      <c r="B200" s="41"/>
      <c r="C200" s="41"/>
      <c r="D200" s="41"/>
      <c r="E200" s="41"/>
      <c r="F200" s="41"/>
      <c r="G200" s="41"/>
      <c r="H200" s="41"/>
      <c r="I200" s="15" t="n">
        <f aca="false">AO200+AQ200+AS200+AU200+AW200</f>
        <v>0.109033932130603</v>
      </c>
      <c r="J200" s="43" t="n">
        <f aca="false">ROUND(AP200+AR200+AT200+AV200+AX200,0)</f>
        <v>990473</v>
      </c>
      <c r="K200" s="15" t="n">
        <f aca="false">I200-DatosMinisterio!J200</f>
        <v>0</v>
      </c>
      <c r="L200" s="43" t="n">
        <f aca="false">J200-DatosMinisterio!K200</f>
        <v>0</v>
      </c>
      <c r="M200" s="44" t="n">
        <f aca="false">P234/P$247</f>
        <v>0.0285586014927318</v>
      </c>
      <c r="N200" s="43" t="n">
        <f aca="false">ROUND((N$213*M200),0)</f>
        <v>4929145</v>
      </c>
      <c r="O200" s="43" t="n">
        <f aca="false">N200-DatosMinisterio!L200</f>
        <v>-619</v>
      </c>
      <c r="P200" s="14" t="n">
        <f aca="false">N200+J200</f>
        <v>5919618</v>
      </c>
      <c r="Q200" s="43" t="n">
        <f aca="false">P200-DatosMinisterio!M200</f>
        <v>-619</v>
      </c>
      <c r="S200" s="14" t="n">
        <f aca="false">B200+DatosMinisterio!B200</f>
        <v>8289</v>
      </c>
      <c r="T200" s="14" t="n">
        <f aca="false">C200+DatosMinisterio!C200</f>
        <v>50</v>
      </c>
      <c r="U200" s="14" t="n">
        <f aca="false">D200+DatosMinisterio!D200</f>
        <v>305.556417280862</v>
      </c>
      <c r="V200" s="14" t="n">
        <f aca="false">E200+DatosMinisterio!E200</f>
        <v>200.360606060606</v>
      </c>
      <c r="W200" s="14" t="n">
        <f aca="false">F200+DatosMinisterio!F200</f>
        <v>77</v>
      </c>
      <c r="X200" s="14" t="n">
        <f aca="false">G200+DatosMinisterio!G200</f>
        <v>254</v>
      </c>
      <c r="Y200" s="14" t="n">
        <f aca="false">H200+DatosMinisterio!H200</f>
        <v>47</v>
      </c>
      <c r="Z200" s="14" t="n">
        <f aca="false">X200+0.33*Y200</f>
        <v>269.51</v>
      </c>
      <c r="AC200" s="49" t="n">
        <f aca="false">IF(T200&gt;0,S200/T200,0)</f>
        <v>165.78</v>
      </c>
      <c r="AD200" s="50" t="n">
        <f aca="false">EXP((((AC200-AC$213)/AC$214+2)/4-1.9)^3)</f>
        <v>0.0278938906425878</v>
      </c>
      <c r="AE200" s="51" t="n">
        <f aca="false">S200/U200</f>
        <v>27.1275598587115</v>
      </c>
      <c r="AF200" s="50" t="n">
        <f aca="false">EXP((((AE200-AE$213)/AE$214+2)/4-1.9)^3)</f>
        <v>0.342128763155555</v>
      </c>
      <c r="AG200" s="50" t="n">
        <f aca="false">V200/U200</f>
        <v>0.655723770567836</v>
      </c>
      <c r="AH200" s="50" t="n">
        <f aca="false">EXP((((AG200-AG$213)/AG$214+2)/4-1.9)^3)</f>
        <v>0.119694338446638</v>
      </c>
      <c r="AI200" s="50" t="n">
        <f aca="false">W200/U200</f>
        <v>0.251999289313642</v>
      </c>
      <c r="AJ200" s="50" t="n">
        <f aca="false">EXP((((AI200-AI$213)/AI$214+2)/4-1.9)^3)</f>
        <v>0.27712452898959</v>
      </c>
      <c r="AK200" s="50" t="n">
        <f aca="false">Z200/U200</f>
        <v>0.882030239778179</v>
      </c>
      <c r="AL200" s="50" t="n">
        <f aca="false">EXP((((AK200-AK$213)/AK$214+2)/4-1.9)^3)</f>
        <v>0.456570030998667</v>
      </c>
      <c r="AM200" s="50" t="n">
        <f aca="false">0.01*AD200+0.15*AF200+0.24*AH200+0.25*AJ200+0.35*AL200</f>
        <v>0.309405537703883</v>
      </c>
      <c r="AO200" s="44" t="n">
        <f aca="false">0.01*AD200/$AM$213</f>
        <v>9.82975483164474E-005</v>
      </c>
      <c r="AP200" s="43" t="n">
        <f aca="false">AO200*$J$213</f>
        <v>892.942891008022</v>
      </c>
      <c r="AQ200" s="44" t="n">
        <f aca="false">0.15*AF200/$AM$213</f>
        <v>0.0180848303259192</v>
      </c>
      <c r="AR200" s="43" t="n">
        <f aca="false">AQ200*$J$213</f>
        <v>164284.063551906</v>
      </c>
      <c r="AS200" s="44" t="n">
        <f aca="false">0.24*AH200/$AM$213</f>
        <v>0.0101232145783494</v>
      </c>
      <c r="AT200" s="43" t="n">
        <f aca="false">AS200*$J$213</f>
        <v>91960.1012101064</v>
      </c>
      <c r="AU200" s="44" t="n">
        <f aca="false">0.25*AJ200/$AM$213</f>
        <v>0.0244145412763221</v>
      </c>
      <c r="AV200" s="43" t="n">
        <f aca="false">AU200*$J$213</f>
        <v>221783.670531953</v>
      </c>
      <c r="AW200" s="44" t="n">
        <f aca="false">0.35*AL200/$AM$213</f>
        <v>0.0563130484016962</v>
      </c>
      <c r="AX200" s="43" t="n">
        <f aca="false">AW200*$J$213</f>
        <v>511552.293037929</v>
      </c>
    </row>
    <row r="201" customFormat="false" ht="13.8" hidden="false" customHeight="false" outlineLevel="0" collapsed="false">
      <c r="A201" s="13" t="s">
        <v>74</v>
      </c>
      <c r="B201" s="41"/>
      <c r="C201" s="41"/>
      <c r="D201" s="41"/>
      <c r="E201" s="41"/>
      <c r="F201" s="41"/>
      <c r="G201" s="41"/>
      <c r="H201" s="41"/>
      <c r="I201" s="15" t="n">
        <f aca="false">AO201+AQ201+AS201+AU201+AW201</f>
        <v>0.0088530232633254</v>
      </c>
      <c r="J201" s="43" t="n">
        <f aca="false">ROUND(AP201+AR201+AT201+AV201+AX201,0)</f>
        <v>80422</v>
      </c>
      <c r="K201" s="15" t="n">
        <f aca="false">I201-DatosMinisterio!J201</f>
        <v>5.89805981832114E-017</v>
      </c>
      <c r="L201" s="43" t="n">
        <f aca="false">J201-DatosMinisterio!K201</f>
        <v>0</v>
      </c>
      <c r="M201" s="44" t="n">
        <f aca="false">P235/P$247</f>
        <v>0.0101420487030074</v>
      </c>
      <c r="N201" s="43" t="n">
        <f aca="false">ROUND((N$213*M201),0)</f>
        <v>1750493</v>
      </c>
      <c r="O201" s="43" t="n">
        <f aca="false">N201-DatosMinisterio!L201</f>
        <v>-211</v>
      </c>
      <c r="P201" s="14" t="n">
        <f aca="false">N201+J201</f>
        <v>1830915</v>
      </c>
      <c r="Q201" s="43" t="n">
        <f aca="false">P201-DatosMinisterio!M201</f>
        <v>-211</v>
      </c>
      <c r="S201" s="14" t="n">
        <f aca="false">B201+DatosMinisterio!B201</f>
        <v>2583</v>
      </c>
      <c r="T201" s="14" t="n">
        <f aca="false">C201+DatosMinisterio!C201</f>
        <v>25</v>
      </c>
      <c r="U201" s="14" t="n">
        <f aca="false">D201+DatosMinisterio!D201</f>
        <v>167.113636363636</v>
      </c>
      <c r="V201" s="14" t="n">
        <f aca="false">E201+DatosMinisterio!E201</f>
        <v>67.6590909090909</v>
      </c>
      <c r="W201" s="14" t="n">
        <f aca="false">F201+DatosMinisterio!F201</f>
        <v>10</v>
      </c>
      <c r="X201" s="14" t="n">
        <f aca="false">G201+DatosMinisterio!G201</f>
        <v>47</v>
      </c>
      <c r="Y201" s="14" t="n">
        <f aca="false">H201+DatosMinisterio!H201</f>
        <v>21</v>
      </c>
      <c r="Z201" s="14" t="n">
        <f aca="false">X201+0.33*Y201</f>
        <v>53.93</v>
      </c>
      <c r="AC201" s="49" t="n">
        <f aca="false">IF(T201&gt;0,S201/T201,0)</f>
        <v>103.32</v>
      </c>
      <c r="AD201" s="50" t="n">
        <f aca="false">EXP((((AC201-AC$213)/AC$214+2)/4-1.9)^3)</f>
        <v>0.00500727957029387</v>
      </c>
      <c r="AE201" s="51" t="n">
        <f aca="false">S201/U201</f>
        <v>15.4565483476133</v>
      </c>
      <c r="AF201" s="50" t="n">
        <f aca="false">EXP((((AE201-AE$213)/AE$214+2)/4-1.9)^3)</f>
        <v>0.0113875895790582</v>
      </c>
      <c r="AG201" s="50" t="n">
        <f aca="false">V201/U201</f>
        <v>0.404868761049912</v>
      </c>
      <c r="AH201" s="50" t="n">
        <f aca="false">EXP((((AG201-AG$213)/AG$214+2)/4-1.9)^3)</f>
        <v>0.00427824719309021</v>
      </c>
      <c r="AI201" s="50" t="n">
        <f aca="false">W201/U201</f>
        <v>0.0598395212838299</v>
      </c>
      <c r="AJ201" s="50" t="n">
        <f aca="false">EXP((((AI201-AI$213)/AI$214+2)/4-1.9)^3)</f>
        <v>0.0219600470265145</v>
      </c>
      <c r="AK201" s="50" t="n">
        <f aca="false">Z201/U201</f>
        <v>0.322714538283694</v>
      </c>
      <c r="AL201" s="50" t="n">
        <f aca="false">EXP((((AK201-AK$213)/AK$214+2)/4-1.9)^3)</f>
        <v>0.0481349074771535</v>
      </c>
      <c r="AM201" s="50" t="n">
        <f aca="false">0.01*AD201+0.15*AF201+0.24*AH201+0.25*AJ201+0.35*AL201</f>
        <v>0.0251222199325357</v>
      </c>
      <c r="AO201" s="44" t="n">
        <f aca="false">0.01*AD201/$AM$213</f>
        <v>1.76455594453158E-005</v>
      </c>
      <c r="AP201" s="43" t="n">
        <f aca="false">AO201*$J$213</f>
        <v>160.293691291564</v>
      </c>
      <c r="AQ201" s="44" t="n">
        <f aca="false">0.15*AF201/$AM$213</f>
        <v>0.000601944786690844</v>
      </c>
      <c r="AR201" s="43" t="n">
        <f aca="false">AQ201*$J$213</f>
        <v>5468.11519982735</v>
      </c>
      <c r="AS201" s="44" t="n">
        <f aca="false">0.24*AH201/$AM$213</f>
        <v>0.000361835111977174</v>
      </c>
      <c r="AT201" s="43" t="n">
        <f aca="false">AS201*$J$213</f>
        <v>3286.93946584471</v>
      </c>
      <c r="AU201" s="44" t="n">
        <f aca="false">0.25*AJ201/$AM$213</f>
        <v>0.00193466986308871</v>
      </c>
      <c r="AV201" s="43" t="n">
        <f aca="false">AU201*$J$213</f>
        <v>17574.6977445567</v>
      </c>
      <c r="AW201" s="44" t="n">
        <f aca="false">0.35*AL201/$AM$213</f>
        <v>0.00593692794212336</v>
      </c>
      <c r="AX201" s="43" t="n">
        <f aca="false">AW201*$J$213</f>
        <v>53931.5343174119</v>
      </c>
    </row>
    <row r="202" customFormat="false" ht="13.8" hidden="false" customHeight="false" outlineLevel="0" collapsed="false">
      <c r="A202" s="13" t="s">
        <v>75</v>
      </c>
      <c r="B202" s="41"/>
      <c r="C202" s="41"/>
      <c r="D202" s="41"/>
      <c r="E202" s="41"/>
      <c r="F202" s="41"/>
      <c r="G202" s="41"/>
      <c r="H202" s="41"/>
      <c r="I202" s="15" t="n">
        <f aca="false">AO202+AQ202+AS202+AU202+AW202</f>
        <v>0.0930129809383014</v>
      </c>
      <c r="J202" s="43" t="n">
        <f aca="false">ROUND(AP202+AR202+AT202+AV202+AX202,0)</f>
        <v>844937</v>
      </c>
      <c r="K202" s="15" t="n">
        <f aca="false">I202-DatosMinisterio!J202</f>
        <v>3.33066907387547E-016</v>
      </c>
      <c r="L202" s="43" t="n">
        <f aca="false">J202-DatosMinisterio!K202</f>
        <v>0</v>
      </c>
      <c r="M202" s="44" t="n">
        <f aca="false">P236/P$247</f>
        <v>0.0620651073946931</v>
      </c>
      <c r="N202" s="43" t="n">
        <f aca="false">ROUND((N$213*M202),0)</f>
        <v>10712285</v>
      </c>
      <c r="O202" s="43" t="n">
        <f aca="false">N202-DatosMinisterio!L202</f>
        <v>-773</v>
      </c>
      <c r="P202" s="14" t="n">
        <f aca="false">N202+J202</f>
        <v>11557222</v>
      </c>
      <c r="Q202" s="43" t="n">
        <f aca="false">P202-DatosMinisterio!M202</f>
        <v>-773</v>
      </c>
      <c r="S202" s="14" t="n">
        <f aca="false">B202+DatosMinisterio!B202</f>
        <v>7229</v>
      </c>
      <c r="T202" s="14" t="n">
        <f aca="false">C202+DatosMinisterio!C202</f>
        <v>26</v>
      </c>
      <c r="U202" s="14" t="n">
        <f aca="false">D202+DatosMinisterio!D202</f>
        <v>342.322528562325</v>
      </c>
      <c r="V202" s="14" t="n">
        <f aca="false">E202+DatosMinisterio!E202</f>
        <v>315.254346744144</v>
      </c>
      <c r="W202" s="14" t="n">
        <f aca="false">F202+DatosMinisterio!F202</f>
        <v>73</v>
      </c>
      <c r="X202" s="14" t="n">
        <f aca="false">G202+DatosMinisterio!G202</f>
        <v>171</v>
      </c>
      <c r="Y202" s="14" t="n">
        <f aca="false">H202+DatosMinisterio!H202</f>
        <v>47</v>
      </c>
      <c r="Z202" s="14" t="n">
        <f aca="false">X202+0.33*Y202</f>
        <v>186.51</v>
      </c>
      <c r="AC202" s="49" t="n">
        <f aca="false">IF(T202&gt;0,S202/T202,0)</f>
        <v>278.038461538462</v>
      </c>
      <c r="AD202" s="50" t="n">
        <f aca="false">EXP((((AC202-AC$213)/AC$214+2)/4-1.9)^3)</f>
        <v>0.222016463888511</v>
      </c>
      <c r="AE202" s="51" t="n">
        <f aca="false">S202/U202</f>
        <v>21.1175116938991</v>
      </c>
      <c r="AF202" s="50" t="n">
        <f aca="false">EXP((((AE202-AE$213)/AE$214+2)/4-1.9)^3)</f>
        <v>0.0877064600036789</v>
      </c>
      <c r="AG202" s="50" t="n">
        <f aca="false">V202/U202</f>
        <v>0.920927839801076</v>
      </c>
      <c r="AH202" s="50" t="n">
        <f aca="false">EXP((((AG202-AG$213)/AG$214+2)/4-1.9)^3)</f>
        <v>0.618794649653555</v>
      </c>
      <c r="AI202" s="50" t="n">
        <f aca="false">W202/U202</f>
        <v>0.213249184348407</v>
      </c>
      <c r="AJ202" s="50" t="n">
        <f aca="false">EXP((((AI202-AI$213)/AI$214+2)/4-1.9)^3)</f>
        <v>0.19117873619716</v>
      </c>
      <c r="AK202" s="50" t="n">
        <f aca="false">Z202/U202</f>
        <v>0.544837059901662</v>
      </c>
      <c r="AL202" s="50" t="n">
        <f aca="false">EXP((((AK202-AK$213)/AK$214+2)/4-1.9)^3)</f>
        <v>0.149318167050126</v>
      </c>
      <c r="AM202" s="50" t="n">
        <f aca="false">0.01*AD202+0.15*AF202+0.24*AH202+0.25*AJ202+0.35*AL202</f>
        <v>0.263942892073124</v>
      </c>
      <c r="AO202" s="44" t="n">
        <f aca="false">0.01*AD202/$AM$213</f>
        <v>0.000782381861525183</v>
      </c>
      <c r="AP202" s="43" t="n">
        <f aca="false">AO202*$J$213</f>
        <v>7107.22020302554</v>
      </c>
      <c r="AQ202" s="44" t="n">
        <f aca="false">0.15*AF202/$AM$213</f>
        <v>0.00463613884148165</v>
      </c>
      <c r="AR202" s="43" t="n">
        <f aca="false">AQ202*$J$213</f>
        <v>42115.0607632655</v>
      </c>
      <c r="AS202" s="44" t="n">
        <f aca="false">0.24*AH202/$AM$213</f>
        <v>0.0523348982054831</v>
      </c>
      <c r="AT202" s="43" t="n">
        <f aca="false">AS202*$J$213</f>
        <v>475414.454425363</v>
      </c>
      <c r="AU202" s="44" t="n">
        <f aca="false">0.25*AJ202/$AM$213</f>
        <v>0.0168427571642927</v>
      </c>
      <c r="AV202" s="43" t="n">
        <f aca="false">AU202*$J$213</f>
        <v>153000.970343765</v>
      </c>
      <c r="AW202" s="44" t="n">
        <f aca="false">0.35*AL202/$AM$213</f>
        <v>0.0184168048655188</v>
      </c>
      <c r="AX202" s="43" t="n">
        <f aca="false">AW202*$J$213</f>
        <v>167299.747159567</v>
      </c>
    </row>
    <row r="203" customFormat="false" ht="13.8" hidden="false" customHeight="false" outlineLevel="0" collapsed="false">
      <c r="A203" s="13" t="s">
        <v>76</v>
      </c>
      <c r="B203" s="41"/>
      <c r="C203" s="41"/>
      <c r="D203" s="41"/>
      <c r="E203" s="41"/>
      <c r="F203" s="41"/>
      <c r="G203" s="41"/>
      <c r="H203" s="41"/>
      <c r="I203" s="15" t="n">
        <f aca="false">AO203+AQ203+AS203+AU203+AW203</f>
        <v>0.00375490856319918</v>
      </c>
      <c r="J203" s="43" t="n">
        <f aca="false">ROUND(AP203+AR203+AT203+AV203+AX203,0)</f>
        <v>34110</v>
      </c>
      <c r="K203" s="15" t="n">
        <f aca="false">I203-DatosMinisterio!J203</f>
        <v>-3.51281503885303E-017</v>
      </c>
      <c r="L203" s="43" t="n">
        <f aca="false">J203-DatosMinisterio!K203</f>
        <v>0</v>
      </c>
      <c r="M203" s="44" t="n">
        <f aca="false">P237/P$247</f>
        <v>0.00890967292425629</v>
      </c>
      <c r="N203" s="43" t="n">
        <f aca="false">ROUND((N$213*M203),0)</f>
        <v>1537788</v>
      </c>
      <c r="O203" s="43" t="n">
        <f aca="false">N203-DatosMinisterio!L203</f>
        <v>-27</v>
      </c>
      <c r="P203" s="14" t="n">
        <f aca="false">N203+J203</f>
        <v>1571898</v>
      </c>
      <c r="Q203" s="43" t="n">
        <f aca="false">P203-DatosMinisterio!M203</f>
        <v>-27</v>
      </c>
      <c r="S203" s="14" t="n">
        <f aca="false">B203+DatosMinisterio!B203</f>
        <v>2916</v>
      </c>
      <c r="T203" s="14" t="n">
        <f aca="false">C203+DatosMinisterio!C203</f>
        <v>24</v>
      </c>
      <c r="U203" s="14" t="n">
        <f aca="false">D203+DatosMinisterio!D203</f>
        <v>160.956442666591</v>
      </c>
      <c r="V203" s="14" t="n">
        <f aca="false">E203+DatosMinisterio!E203</f>
        <v>48.2368247694335</v>
      </c>
      <c r="W203" s="14" t="n">
        <f aca="false">F203+DatosMinisterio!F203</f>
        <v>3</v>
      </c>
      <c r="X203" s="14" t="n">
        <f aca="false">G203+DatosMinisterio!G203</f>
        <v>9</v>
      </c>
      <c r="Y203" s="14" t="n">
        <f aca="false">H203+DatosMinisterio!H203</f>
        <v>9</v>
      </c>
      <c r="Z203" s="14" t="n">
        <f aca="false">X203+0.33*Y203</f>
        <v>11.97</v>
      </c>
      <c r="AC203" s="49" t="n">
        <f aca="false">IF(T203&gt;0,S203/T203,0)</f>
        <v>121.5</v>
      </c>
      <c r="AD203" s="50" t="n">
        <f aca="false">EXP((((AC203-AC$213)/AC$214+2)/4-1.9)^3)</f>
        <v>0.00864855850249568</v>
      </c>
      <c r="AE203" s="51" t="n">
        <f aca="false">S203/U203</f>
        <v>18.1167025792206</v>
      </c>
      <c r="AF203" s="50" t="n">
        <f aca="false">EXP((((AE203-AE$213)/AE$214+2)/4-1.9)^3)</f>
        <v>0.0329368091689739</v>
      </c>
      <c r="AG203" s="50" t="n">
        <f aca="false">V203/U203</f>
        <v>0.299688685772911</v>
      </c>
      <c r="AH203" s="50" t="n">
        <f aca="false">EXP((((AG203-AG$213)/AG$214+2)/4-1.9)^3)</f>
        <v>0.000540405877315278</v>
      </c>
      <c r="AI203" s="50" t="n">
        <f aca="false">W203/U203</f>
        <v>0.0186385829004327</v>
      </c>
      <c r="AJ203" s="50" t="n">
        <f aca="false">EXP((((AI203-AI$213)/AI$214+2)/4-1.9)^3)</f>
        <v>0.00988217890103873</v>
      </c>
      <c r="AK203" s="50" t="n">
        <f aca="false">Z203/U203</f>
        <v>0.0743679457727265</v>
      </c>
      <c r="AL203" s="50" t="n">
        <f aca="false">EXP((((AK203-AK$213)/AK$214+2)/4-1.9)^3)</f>
        <v>0.00865158045697172</v>
      </c>
      <c r="AM203" s="50" t="n">
        <f aca="false">0.01*AD203+0.15*AF203+0.24*AH203+0.25*AJ203+0.35*AL203</f>
        <v>0.0106553022561265</v>
      </c>
      <c r="AO203" s="44" t="n">
        <f aca="false">0.01*AD203/$AM$213</f>
        <v>3.04773582201089E-005</v>
      </c>
      <c r="AP203" s="43" t="n">
        <f aca="false">AO203*$J$213</f>
        <v>276.858790737485</v>
      </c>
      <c r="AQ203" s="44" t="n">
        <f aca="false">0.15*AF203/$AM$213</f>
        <v>0.00174103048163549</v>
      </c>
      <c r="AR203" s="43" t="n">
        <f aca="false">AQ203*$J$213</f>
        <v>15815.6619186458</v>
      </c>
      <c r="AS203" s="44" t="n">
        <f aca="false">0.24*AH203/$AM$213</f>
        <v>4.57051246237733E-005</v>
      </c>
      <c r="AT203" s="43" t="n">
        <f aca="false">AS203*$J$213</f>
        <v>415.189054197451</v>
      </c>
      <c r="AU203" s="44" t="n">
        <f aca="false">0.25*AJ203/$AM$213</f>
        <v>0.000870615335131422</v>
      </c>
      <c r="AV203" s="43" t="n">
        <f aca="false">AU203*$J$213</f>
        <v>7908.74022417598</v>
      </c>
      <c r="AW203" s="44" t="n">
        <f aca="false">0.35*AL203/$AM$213</f>
        <v>0.00106708026358839</v>
      </c>
      <c r="AX203" s="43" t="n">
        <f aca="false">AW203*$J$213</f>
        <v>9693.4435479383</v>
      </c>
    </row>
    <row r="204" customFormat="false" ht="13.8" hidden="false" customHeight="false" outlineLevel="0" collapsed="false">
      <c r="A204" s="13" t="s">
        <v>77</v>
      </c>
      <c r="B204" s="41"/>
      <c r="C204" s="41"/>
      <c r="D204" s="41"/>
      <c r="E204" s="41"/>
      <c r="F204" s="41"/>
      <c r="G204" s="41"/>
      <c r="H204" s="41"/>
      <c r="I204" s="15" t="n">
        <f aca="false">AO204+AQ204+AS204+AU204+AW204</f>
        <v>0.0470416054081573</v>
      </c>
      <c r="J204" s="43" t="n">
        <f aca="false">ROUND(AP204+AR204+AT204+AV204+AX204,0)</f>
        <v>427330</v>
      </c>
      <c r="K204" s="15" t="n">
        <f aca="false">I204-DatosMinisterio!J204</f>
        <v>-3.12250225675825E-016</v>
      </c>
      <c r="L204" s="43" t="n">
        <f aca="false">J204-DatosMinisterio!K204</f>
        <v>0</v>
      </c>
      <c r="M204" s="44" t="n">
        <f aca="false">P238/P$247</f>
        <v>0.0404529757656607</v>
      </c>
      <c r="N204" s="43" t="n">
        <f aca="false">ROUND((N$213*M204),0)</f>
        <v>6982084</v>
      </c>
      <c r="O204" s="43" t="n">
        <f aca="false">N204-DatosMinisterio!L204</f>
        <v>-17</v>
      </c>
      <c r="P204" s="14" t="n">
        <f aca="false">N204+J204</f>
        <v>7409414</v>
      </c>
      <c r="Q204" s="43" t="n">
        <f aca="false">P204-DatosMinisterio!M204</f>
        <v>-17</v>
      </c>
      <c r="S204" s="14" t="n">
        <f aca="false">B204+DatosMinisterio!B204</f>
        <v>7669</v>
      </c>
      <c r="T204" s="14" t="n">
        <f aca="false">C204+DatosMinisterio!C204</f>
        <v>76</v>
      </c>
      <c r="U204" s="14" t="n">
        <f aca="false">D204+DatosMinisterio!D204</f>
        <v>333.141774891775</v>
      </c>
      <c r="V204" s="14" t="n">
        <f aca="false">E204+DatosMinisterio!E204</f>
        <v>265.353896103896</v>
      </c>
      <c r="W204" s="14" t="n">
        <f aca="false">F204+DatosMinisterio!F204</f>
        <v>25</v>
      </c>
      <c r="X204" s="14" t="n">
        <f aca="false">G204+DatosMinisterio!G204</f>
        <v>113</v>
      </c>
      <c r="Y204" s="14" t="n">
        <f aca="false">H204+DatosMinisterio!H204</f>
        <v>21</v>
      </c>
      <c r="Z204" s="14" t="n">
        <f aca="false">X204+0.33*Y204</f>
        <v>119.93</v>
      </c>
      <c r="AC204" s="49" t="n">
        <f aca="false">IF(T204&gt;0,S204/T204,0)</f>
        <v>100.907894736842</v>
      </c>
      <c r="AD204" s="50" t="n">
        <f aca="false">EXP((((AC204-AC$213)/AC$214+2)/4-1.9)^3)</f>
        <v>0.00464309137452622</v>
      </c>
      <c r="AE204" s="51" t="n">
        <f aca="false">S204/U204</f>
        <v>23.0202291576653</v>
      </c>
      <c r="AF204" s="50" t="n">
        <f aca="false">EXP((((AE204-AE$213)/AE$214+2)/4-1.9)^3)</f>
        <v>0.146306962003656</v>
      </c>
      <c r="AG204" s="50" t="n">
        <f aca="false">V204/U204</f>
        <v>0.796519428372798</v>
      </c>
      <c r="AH204" s="50" t="n">
        <f aca="false">EXP((((AG204-AG$213)/AG$214+2)/4-1.9)^3)</f>
        <v>0.347588863891735</v>
      </c>
      <c r="AI204" s="50" t="n">
        <f aca="false">W204/U204</f>
        <v>0.0750431254324725</v>
      </c>
      <c r="AJ204" s="50" t="n">
        <f aca="false">EXP((((AI204-AI$213)/AI$214+2)/4-1.9)^3)</f>
        <v>0.0287555208263016</v>
      </c>
      <c r="AK204" s="50" t="n">
        <f aca="false">Z204/U204</f>
        <v>0.359996881324657</v>
      </c>
      <c r="AL204" s="50" t="n">
        <f aca="false">EXP((((AK204-AK$213)/AK$214+2)/4-1.9)^3)</f>
        <v>0.0596778819752269</v>
      </c>
      <c r="AM204" s="50" t="n">
        <f aca="false">0.01*AD204+0.15*AF204+0.24*AH204+0.25*AJ204+0.35*AL204</f>
        <v>0.133489941446215</v>
      </c>
      <c r="AO204" s="44" t="n">
        <f aca="false">0.01*AD204/$AM$213</f>
        <v>1.63621670627884E-005</v>
      </c>
      <c r="AP204" s="43" t="n">
        <f aca="false">AO204*$J$213</f>
        <v>148.635250933902</v>
      </c>
      <c r="AQ204" s="44" t="n">
        <f aca="false">0.15*AF204/$AM$213</f>
        <v>0.00773374491794421</v>
      </c>
      <c r="AR204" s="43" t="n">
        <f aca="false">AQ204*$J$213</f>
        <v>70253.9652679435</v>
      </c>
      <c r="AS204" s="44" t="n">
        <f aca="false">0.24*AH204/$AM$213</f>
        <v>0.0293975195475884</v>
      </c>
      <c r="AT204" s="43" t="n">
        <f aca="false">AS204*$J$213</f>
        <v>267049.448769376</v>
      </c>
      <c r="AU204" s="44" t="n">
        <f aca="false">0.25*AJ204/$AM$213</f>
        <v>0.00253334792374966</v>
      </c>
      <c r="AV204" s="43" t="n">
        <f aca="false">AU204*$J$213</f>
        <v>23013.1377405237</v>
      </c>
      <c r="AW204" s="44" t="n">
        <f aca="false">0.35*AL204/$AM$213</f>
        <v>0.00736063085181226</v>
      </c>
      <c r="AX204" s="43" t="n">
        <f aca="false">AW204*$J$213</f>
        <v>66864.5668689615</v>
      </c>
    </row>
    <row r="205" customFormat="false" ht="13.8" hidden="false" customHeight="false" outlineLevel="0" collapsed="false">
      <c r="A205" s="13" t="s">
        <v>78</v>
      </c>
      <c r="B205" s="41"/>
      <c r="C205" s="41"/>
      <c r="D205" s="41"/>
      <c r="E205" s="41"/>
      <c r="F205" s="41"/>
      <c r="G205" s="41"/>
      <c r="H205" s="41"/>
      <c r="I205" s="15" t="n">
        <f aca="false">AO205+AQ205+AS205+AU205+AW205</f>
        <v>0.00624186371631796</v>
      </c>
      <c r="J205" s="43" t="n">
        <f aca="false">ROUND(AP205+AR205+AT205+AV205+AX205,0)</f>
        <v>56702</v>
      </c>
      <c r="K205" s="15" t="n">
        <f aca="false">I205-DatosMinisterio!J205</f>
        <v>3.03576608295941E-017</v>
      </c>
      <c r="L205" s="43" t="n">
        <f aca="false">J205-DatosMinisterio!K205</f>
        <v>0</v>
      </c>
      <c r="M205" s="44" t="n">
        <f aca="false">P239/P$247</f>
        <v>0.0130905915778623</v>
      </c>
      <c r="N205" s="43" t="n">
        <f aca="false">ROUND((N$213*M205),0)</f>
        <v>2259404</v>
      </c>
      <c r="O205" s="43" t="n">
        <f aca="false">N205-DatosMinisterio!L205</f>
        <v>-581</v>
      </c>
      <c r="P205" s="14" t="n">
        <f aca="false">N205+J205</f>
        <v>2316106</v>
      </c>
      <c r="Q205" s="43" t="n">
        <f aca="false">P205-DatosMinisterio!M205</f>
        <v>-581</v>
      </c>
      <c r="S205" s="14" t="n">
        <f aca="false">B205+DatosMinisterio!B205</f>
        <v>4207</v>
      </c>
      <c r="T205" s="14" t="n">
        <f aca="false">C205+DatosMinisterio!C205</f>
        <v>41</v>
      </c>
      <c r="U205" s="14" t="n">
        <f aca="false">D205+DatosMinisterio!D205</f>
        <v>280.220742590743</v>
      </c>
      <c r="V205" s="14" t="n">
        <f aca="false">E205+DatosMinisterio!E205</f>
        <v>147.692770562771</v>
      </c>
      <c r="W205" s="14" t="n">
        <f aca="false">F205+DatosMinisterio!F205</f>
        <v>15</v>
      </c>
      <c r="X205" s="14" t="n">
        <f aca="false">G205+DatosMinisterio!G205</f>
        <v>33</v>
      </c>
      <c r="Y205" s="14" t="n">
        <f aca="false">H205+DatosMinisterio!H205</f>
        <v>10</v>
      </c>
      <c r="Z205" s="14" t="n">
        <f aca="false">X205+0.33*Y205</f>
        <v>36.3</v>
      </c>
      <c r="AC205" s="49" t="n">
        <f aca="false">IF(T205&gt;0,S205/T205,0)</f>
        <v>102.609756097561</v>
      </c>
      <c r="AD205" s="50" t="n">
        <f aca="false">EXP((((AC205-AC$213)/AC$214+2)/4-1.9)^3)</f>
        <v>0.00489753570121412</v>
      </c>
      <c r="AE205" s="51" t="n">
        <f aca="false">S205/U205</f>
        <v>15.0131641259128</v>
      </c>
      <c r="AF205" s="50" t="n">
        <f aca="false">EXP((((AE205-AE$213)/AE$214+2)/4-1.9)^3)</f>
        <v>0.00936055097194893</v>
      </c>
      <c r="AG205" s="50" t="n">
        <f aca="false">V205/U205</f>
        <v>0.527058665241186</v>
      </c>
      <c r="AH205" s="50" t="n">
        <f aca="false">EXP((((AG205-AG$213)/AG$214+2)/4-1.9)^3)</f>
        <v>0.0280548816504858</v>
      </c>
      <c r="AI205" s="50" t="n">
        <f aca="false">W205/U205</f>
        <v>0.0535292279269533</v>
      </c>
      <c r="AJ205" s="50" t="n">
        <f aca="false">EXP((((AI205-AI$213)/AI$214+2)/4-1.9)^3)</f>
        <v>0.0195589198351079</v>
      </c>
      <c r="AK205" s="50" t="n">
        <f aca="false">Z205/U205</f>
        <v>0.129540731583227</v>
      </c>
      <c r="AL205" s="50" t="n">
        <f aca="false">EXP((((AK205-AK$213)/AK$214+2)/4-1.9)^3)</f>
        <v>0.0132473547477103</v>
      </c>
      <c r="AM205" s="50" t="n">
        <f aca="false">0.01*AD205+0.15*AF205+0.24*AH205+0.25*AJ205+0.35*AL205</f>
        <v>0.0177125337193967</v>
      </c>
      <c r="AO205" s="44" t="n">
        <f aca="false">0.01*AD205/$AM$213</f>
        <v>1.72588241056128E-005</v>
      </c>
      <c r="AP205" s="43" t="n">
        <f aca="false">AO205*$J$213</f>
        <v>156.780556140139</v>
      </c>
      <c r="AQ205" s="44" t="n">
        <f aca="false">0.15*AF205/$AM$213</f>
        <v>0.000494796095257989</v>
      </c>
      <c r="AR205" s="43" t="n">
        <f aca="false">AQ205*$J$213</f>
        <v>4494.76780780728</v>
      </c>
      <c r="AS205" s="44" t="n">
        <f aca="false">0.24*AH205/$AM$213</f>
        <v>0.00237275706273007</v>
      </c>
      <c r="AT205" s="43" t="n">
        <f aca="false">AS205*$J$213</f>
        <v>21554.317351162</v>
      </c>
      <c r="AU205" s="44" t="n">
        <f aca="false">0.25*AJ205/$AM$213</f>
        <v>0.00172313168154254</v>
      </c>
      <c r="AV205" s="43" t="n">
        <f aca="false">AU205*$J$213</f>
        <v>15653.0677687986</v>
      </c>
      <c r="AW205" s="44" t="n">
        <f aca="false">0.35*AL205/$AM$213</f>
        <v>0.00163392005268176</v>
      </c>
      <c r="AX205" s="43" t="n">
        <f aca="false">AW205*$J$213</f>
        <v>14842.6621060853</v>
      </c>
    </row>
    <row r="206" customFormat="false" ht="13.8" hidden="false" customHeight="false" outlineLevel="0" collapsed="false">
      <c r="A206" s="13" t="s">
        <v>79</v>
      </c>
      <c r="B206" s="41"/>
      <c r="C206" s="41"/>
      <c r="D206" s="41"/>
      <c r="E206" s="41"/>
      <c r="F206" s="41"/>
      <c r="G206" s="41"/>
      <c r="H206" s="41"/>
      <c r="I206" s="15" t="n">
        <f aca="false">AO206+AQ206+AS206+AU206+AW206</f>
        <v>0.00521718612328377</v>
      </c>
      <c r="J206" s="43" t="n">
        <f aca="false">ROUND(AP206+AR206+AT206+AV206+AX206,0)</f>
        <v>47393</v>
      </c>
      <c r="K206" s="15" t="n">
        <f aca="false">I206-DatosMinisterio!J206</f>
        <v>7.80625564189563E-017</v>
      </c>
      <c r="L206" s="43" t="n">
        <f aca="false">J206-DatosMinisterio!K206</f>
        <v>0</v>
      </c>
      <c r="M206" s="44" t="n">
        <f aca="false">P240/P$247</f>
        <v>0.0235343739840093</v>
      </c>
      <c r="N206" s="43" t="n">
        <f aca="false">ROUND((N$213*M206),0)</f>
        <v>4061975</v>
      </c>
      <c r="O206" s="43" t="n">
        <f aca="false">N206-DatosMinisterio!L206</f>
        <v>113</v>
      </c>
      <c r="P206" s="14" t="n">
        <f aca="false">N206+J206</f>
        <v>4109368</v>
      </c>
      <c r="Q206" s="43" t="n">
        <f aca="false">P206-DatosMinisterio!M206</f>
        <v>113</v>
      </c>
      <c r="S206" s="14" t="n">
        <f aca="false">B206+DatosMinisterio!B206</f>
        <v>4694</v>
      </c>
      <c r="T206" s="14" t="n">
        <f aca="false">C206+DatosMinisterio!C206</f>
        <v>25</v>
      </c>
      <c r="U206" s="14" t="n">
        <f aca="false">D206+DatosMinisterio!D206</f>
        <v>257.833957290384</v>
      </c>
      <c r="V206" s="14" t="n">
        <f aca="false">E206+DatosMinisterio!E206</f>
        <v>119.735173551928</v>
      </c>
      <c r="W206" s="14" t="n">
        <f aca="false">F206+DatosMinisterio!F206</f>
        <v>9</v>
      </c>
      <c r="X206" s="14" t="n">
        <f aca="false">G206+DatosMinisterio!G206</f>
        <v>18</v>
      </c>
      <c r="Y206" s="14" t="n">
        <f aca="false">H206+DatosMinisterio!H206</f>
        <v>5</v>
      </c>
      <c r="Z206" s="14" t="n">
        <f aca="false">X206+0.33*Y206</f>
        <v>19.65</v>
      </c>
      <c r="AC206" s="49" t="n">
        <f aca="false">IF(T206&gt;0,S206/T206,0)</f>
        <v>187.76</v>
      </c>
      <c r="AD206" s="50" t="n">
        <f aca="false">EXP((((AC206-AC$213)/AC$214+2)/4-1.9)^3)</f>
        <v>0.0460766833946405</v>
      </c>
      <c r="AE206" s="51" t="n">
        <f aca="false">S206/U206</f>
        <v>18.205515089362</v>
      </c>
      <c r="AF206" s="50" t="n">
        <f aca="false">EXP((((AE206-AE$213)/AE$214+2)/4-1.9)^3)</f>
        <v>0.0340148688563527</v>
      </c>
      <c r="AG206" s="50" t="n">
        <f aca="false">V206/U206</f>
        <v>0.464388689566894</v>
      </c>
      <c r="AH206" s="50" t="n">
        <f aca="false">EXP((((AG206-AG$213)/AG$214+2)/4-1.9)^3)</f>
        <v>0.0114232709208836</v>
      </c>
      <c r="AI206" s="50" t="n">
        <f aca="false">W206/U206</f>
        <v>0.0349061857273664</v>
      </c>
      <c r="AJ206" s="50" t="n">
        <f aca="false">EXP((((AI206-AI$213)/AI$214+2)/4-1.9)^3)</f>
        <v>0.0137096633918572</v>
      </c>
      <c r="AK206" s="50" t="n">
        <f aca="false">Z206/U206</f>
        <v>0.0762118388380833</v>
      </c>
      <c r="AL206" s="50" t="n">
        <f aca="false">EXP((((AK206-AK$213)/AK$214+2)/4-1.9)^3)</f>
        <v>0.00877945304652362</v>
      </c>
      <c r="AM206" s="50" t="n">
        <f aca="false">0.01*AD206+0.15*AF206+0.24*AH206+0.25*AJ206+0.35*AL206</f>
        <v>0.0148048065976589</v>
      </c>
      <c r="AO206" s="44" t="n">
        <f aca="false">0.01*AD206/$AM$213</f>
        <v>0.000162373369505192</v>
      </c>
      <c r="AP206" s="43" t="n">
        <f aca="false">AO206*$J$213</f>
        <v>1475.01284082809</v>
      </c>
      <c r="AQ206" s="44" t="n">
        <f aca="false">0.15*AF206/$AM$213</f>
        <v>0.00179801641391326</v>
      </c>
      <c r="AR206" s="43" t="n">
        <f aca="false">AQ206*$J$213</f>
        <v>16333.3267433176</v>
      </c>
      <c r="AS206" s="44" t="n">
        <f aca="false">0.24*AH206/$AM$213</f>
        <v>0.000966129427836536</v>
      </c>
      <c r="AT206" s="43" t="n">
        <f aca="false">AS206*$J$213</f>
        <v>8776.39797895074</v>
      </c>
      <c r="AU206" s="44" t="n">
        <f aca="false">0.25*AJ206/$AM$213</f>
        <v>0.00120781492704874</v>
      </c>
      <c r="AV206" s="43" t="n">
        <f aca="false">AU206*$J$213</f>
        <v>10971.8886303199</v>
      </c>
      <c r="AW206" s="44" t="n">
        <f aca="false">0.35*AL206/$AM$213</f>
        <v>0.00108285198498004</v>
      </c>
      <c r="AX206" s="43" t="n">
        <f aca="false">AW206*$J$213</f>
        <v>9836.71514256945</v>
      </c>
    </row>
    <row r="207" customFormat="false" ht="13.8" hidden="false" customHeight="false" outlineLevel="0" collapsed="false">
      <c r="A207" s="13" t="s">
        <v>80</v>
      </c>
      <c r="B207" s="41"/>
      <c r="C207" s="41"/>
      <c r="D207" s="41"/>
      <c r="E207" s="41"/>
      <c r="F207" s="41"/>
      <c r="G207" s="41"/>
      <c r="H207" s="41"/>
      <c r="I207" s="15" t="n">
        <f aca="false">AO207+AQ207+AS207+AU207+AW207</f>
        <v>0.0153774209197715</v>
      </c>
      <c r="J207" s="43" t="n">
        <f aca="false">ROUND(AP207+AR207+AT207+AV207+AX207,0)</f>
        <v>139690</v>
      </c>
      <c r="K207" s="15" t="n">
        <f aca="false">I207-DatosMinisterio!J207</f>
        <v>1.09287578986539E-016</v>
      </c>
      <c r="L207" s="43" t="n">
        <f aca="false">J207-DatosMinisterio!K207</f>
        <v>0</v>
      </c>
      <c r="M207" s="44" t="n">
        <f aca="false">P241/P$247</f>
        <v>0.0117049296461907</v>
      </c>
      <c r="N207" s="43" t="n">
        <f aca="false">ROUND((N$213*M207),0)</f>
        <v>2020242</v>
      </c>
      <c r="O207" s="43" t="n">
        <f aca="false">N207-DatosMinisterio!L207</f>
        <v>580</v>
      </c>
      <c r="P207" s="14" t="n">
        <f aca="false">N207+J207</f>
        <v>2159932</v>
      </c>
      <c r="Q207" s="43" t="n">
        <f aca="false">P207-DatosMinisterio!M207</f>
        <v>580</v>
      </c>
      <c r="S207" s="14" t="n">
        <f aca="false">B207+DatosMinisterio!B207</f>
        <v>7566</v>
      </c>
      <c r="T207" s="14" t="n">
        <f aca="false">C207+DatosMinisterio!C207</f>
        <v>50</v>
      </c>
      <c r="U207" s="14" t="n">
        <f aca="false">D207+DatosMinisterio!D207</f>
        <v>330.994906999121</v>
      </c>
      <c r="V207" s="14" t="n">
        <f aca="false">E207+DatosMinisterio!E207</f>
        <v>202.183098923218</v>
      </c>
      <c r="W207" s="14" t="n">
        <f aca="false">F207+DatosMinisterio!F207</f>
        <v>2</v>
      </c>
      <c r="X207" s="14" t="n">
        <f aca="false">G207+DatosMinisterio!G207</f>
        <v>10</v>
      </c>
      <c r="Y207" s="14" t="n">
        <f aca="false">H207+DatosMinisterio!H207</f>
        <v>2</v>
      </c>
      <c r="Z207" s="14" t="n">
        <f aca="false">X207+0.33*Y207</f>
        <v>10.66</v>
      </c>
      <c r="AC207" s="49" t="n">
        <f aca="false">IF(T207&gt;0,S207/T207,0)</f>
        <v>151.32</v>
      </c>
      <c r="AD207" s="50" t="n">
        <f aca="false">EXP((((AC207-AC$213)/AC$214+2)/4-1.9)^3)</f>
        <v>0.0194944871475109</v>
      </c>
      <c r="AE207" s="51" t="n">
        <f aca="false">S207/U207</f>
        <v>22.8583577572089</v>
      </c>
      <c r="AF207" s="50" t="n">
        <f aca="false">EXP((((AE207-AE$213)/AE$214+2)/4-1.9)^3)</f>
        <v>0.140508820132998</v>
      </c>
      <c r="AG207" s="50" t="n">
        <f aca="false">V207/U207</f>
        <v>0.610834471008205</v>
      </c>
      <c r="AH207" s="50" t="n">
        <f aca="false">EXP((((AG207-AG$213)/AG$214+2)/4-1.9)^3)</f>
        <v>0.0763417660283647</v>
      </c>
      <c r="AI207" s="50" t="n">
        <f aca="false">W207/U207</f>
        <v>0.0060423890449931</v>
      </c>
      <c r="AJ207" s="50" t="n">
        <f aca="false">EXP((((AI207-AI$213)/AI$214+2)/4-1.9)^3)</f>
        <v>0.00758451630088012</v>
      </c>
      <c r="AK207" s="50" t="n">
        <f aca="false">Z207/U207</f>
        <v>0.0322059336098132</v>
      </c>
      <c r="AL207" s="50" t="n">
        <f aca="false">EXP((((AK207-AK$213)/AK$214+2)/4-1.9)^3)</f>
        <v>0.00613451219121219</v>
      </c>
      <c r="AM207" s="50" t="n">
        <f aca="false">0.01*AD207+0.15*AF207+0.24*AH207+0.25*AJ207+0.35*AL207</f>
        <v>0.0436365000803766</v>
      </c>
      <c r="AO207" s="44" t="n">
        <f aca="false">0.01*AD207/$AM$213</f>
        <v>6.86982076771001E-005</v>
      </c>
      <c r="AP207" s="43" t="n">
        <f aca="false">AO207*$J$213</f>
        <v>624.060083093599</v>
      </c>
      <c r="AQ207" s="44" t="n">
        <f aca="false">0.15*AF207/$AM$213</f>
        <v>0.00742725676719851</v>
      </c>
      <c r="AR207" s="43" t="n">
        <f aca="false">AQ207*$J$213</f>
        <v>67469.8020810294</v>
      </c>
      <c r="AS207" s="44" t="n">
        <f aca="false">0.24*AH207/$AM$213</f>
        <v>0.00645664689595837</v>
      </c>
      <c r="AT207" s="43" t="n">
        <f aca="false">AS207*$J$213</f>
        <v>58652.7033912844</v>
      </c>
      <c r="AU207" s="44" t="n">
        <f aca="false">0.25*AJ207/$AM$213</f>
        <v>0.000668192335640312</v>
      </c>
      <c r="AV207" s="43" t="n">
        <f aca="false">AU207*$J$213</f>
        <v>6069.91330053578</v>
      </c>
      <c r="AW207" s="44" t="n">
        <f aca="false">0.35*AL207/$AM$213</f>
        <v>0.000756626713297212</v>
      </c>
      <c r="AX207" s="43" t="n">
        <f aca="false">AW207*$J$213</f>
        <v>6873.25835035565</v>
      </c>
    </row>
    <row r="208" customFormat="false" ht="13.8" hidden="false" customHeight="false" outlineLevel="0" collapsed="false">
      <c r="A208" s="13" t="s">
        <v>81</v>
      </c>
      <c r="B208" s="41"/>
      <c r="C208" s="41"/>
      <c r="D208" s="41"/>
      <c r="E208" s="41"/>
      <c r="F208" s="41"/>
      <c r="G208" s="41"/>
      <c r="H208" s="41"/>
      <c r="I208" s="15" t="n">
        <f aca="false">AO208+AQ208+AS208+AU208+AW208</f>
        <v>0.0390822738705291</v>
      </c>
      <c r="J208" s="43" t="n">
        <f aca="false">ROUND(AP208+AR208+AT208+AV208+AX208,0)</f>
        <v>355027</v>
      </c>
      <c r="K208" s="15" t="n">
        <f aca="false">I208-DatosMinisterio!J208</f>
        <v>0</v>
      </c>
      <c r="L208" s="43" t="n">
        <f aca="false">J208-DatosMinisterio!K208</f>
        <v>0</v>
      </c>
      <c r="M208" s="44" t="n">
        <f aca="false">P242/P$247</f>
        <v>0.0177638451777428</v>
      </c>
      <c r="N208" s="43" t="n">
        <f aca="false">ROUND((N$213*M208),0)</f>
        <v>3065996</v>
      </c>
      <c r="O208" s="43" t="n">
        <f aca="false">N208-DatosMinisterio!L208</f>
        <v>547</v>
      </c>
      <c r="P208" s="14" t="n">
        <f aca="false">N208+J208</f>
        <v>3421023</v>
      </c>
      <c r="Q208" s="43" t="n">
        <f aca="false">P208-DatosMinisterio!M208</f>
        <v>547</v>
      </c>
      <c r="S208" s="14" t="n">
        <f aca="false">B208+DatosMinisterio!B208</f>
        <v>6744</v>
      </c>
      <c r="T208" s="14" t="n">
        <f aca="false">C208+DatosMinisterio!C208</f>
        <v>32</v>
      </c>
      <c r="U208" s="14" t="n">
        <f aca="false">D208+DatosMinisterio!D208</f>
        <v>220.654458305825</v>
      </c>
      <c r="V208" s="14" t="n">
        <f aca="false">E208+DatosMinisterio!E208</f>
        <v>138.878834868835</v>
      </c>
      <c r="W208" s="14" t="n">
        <f aca="false">F208+DatosMinisterio!F208</f>
        <v>5</v>
      </c>
      <c r="X208" s="14" t="n">
        <f aca="false">G208+DatosMinisterio!G208</f>
        <v>9</v>
      </c>
      <c r="Y208" s="14" t="n">
        <f aca="false">H208+DatosMinisterio!H208</f>
        <v>0</v>
      </c>
      <c r="Z208" s="14" t="n">
        <f aca="false">X208+0.33*Y208</f>
        <v>9</v>
      </c>
      <c r="AC208" s="49" t="n">
        <f aca="false">IF(T208&gt;0,S208/T208,0)</f>
        <v>210.75</v>
      </c>
      <c r="AD208" s="50" t="n">
        <f aca="false">EXP((((AC208-AC$213)/AC$214+2)/4-1.9)^3)</f>
        <v>0.0738920929789707</v>
      </c>
      <c r="AE208" s="51" t="n">
        <f aca="false">S208/U208</f>
        <v>30.5636244641515</v>
      </c>
      <c r="AF208" s="50" t="n">
        <f aca="false">EXP((((AE208-AE$213)/AE$214+2)/4-1.9)^3)</f>
        <v>0.553034234922802</v>
      </c>
      <c r="AG208" s="50" t="n">
        <f aca="false">V208/U208</f>
        <v>0.62939510008155</v>
      </c>
      <c r="AH208" s="50" t="n">
        <f aca="false">EXP((((AG208-AG$213)/AG$214+2)/4-1.9)^3)</f>
        <v>0.0925882731123439</v>
      </c>
      <c r="AI208" s="50" t="n">
        <f aca="false">W208/U208</f>
        <v>0.0226598639265654</v>
      </c>
      <c r="AJ208" s="50" t="n">
        <f aca="false">EXP((((AI208-AI$213)/AI$214+2)/4-1.9)^3)</f>
        <v>0.0107311778090198</v>
      </c>
      <c r="AK208" s="50" t="n">
        <f aca="false">Z208/U208</f>
        <v>0.0407877550678178</v>
      </c>
      <c r="AL208" s="50" t="n">
        <f aca="false">EXP((((AK208-AK$213)/AK$214+2)/4-1.9)^3)</f>
        <v>0.00658775409748449</v>
      </c>
      <c r="AM208" s="50" t="n">
        <f aca="false">0.01*AD208+0.15*AF208+0.24*AH208+0.25*AJ208+0.35*AL208</f>
        <v>0.110903750101547</v>
      </c>
      <c r="AO208" s="44" t="n">
        <f aca="false">0.01*AD208/$AM$213</f>
        <v>0.000260394352041883</v>
      </c>
      <c r="AP208" s="43" t="n">
        <f aca="false">AO208*$J$213</f>
        <v>2365.44338589098</v>
      </c>
      <c r="AQ208" s="44" t="n">
        <f aca="false">0.15*AF208/$AM$213</f>
        <v>0.0292332343260365</v>
      </c>
      <c r="AR208" s="43" t="n">
        <f aca="false">AQ208*$J$213</f>
        <v>265557.068509696</v>
      </c>
      <c r="AS208" s="44" t="n">
        <f aca="false">0.24*AH208/$AM$213</f>
        <v>0.00783070417798359</v>
      </c>
      <c r="AT208" s="43" t="n">
        <f aca="false">AS208*$J$213</f>
        <v>71134.7510398413</v>
      </c>
      <c r="AU208" s="44" t="n">
        <f aca="false">0.25*AJ208/$AM$213</f>
        <v>0.0009454117414908</v>
      </c>
      <c r="AV208" s="43" t="n">
        <f aca="false">AU208*$J$213</f>
        <v>8588.19683805349</v>
      </c>
      <c r="AW208" s="44" t="n">
        <f aca="false">0.35*AL208/$AM$213</f>
        <v>0.000812529272976307</v>
      </c>
      <c r="AX208" s="43" t="n">
        <f aca="false">AW208*$J$213</f>
        <v>7381.08173058788</v>
      </c>
    </row>
    <row r="209" customFormat="false" ht="13.8" hidden="false" customHeight="false" outlineLevel="0" collapsed="false">
      <c r="A209" s="13" t="s">
        <v>82</v>
      </c>
      <c r="B209" s="41"/>
      <c r="C209" s="41"/>
      <c r="D209" s="41"/>
      <c r="E209" s="41"/>
      <c r="F209" s="41"/>
      <c r="G209" s="41"/>
      <c r="H209" s="41"/>
      <c r="I209" s="15" t="n">
        <f aca="false">AO209+AQ209+AS209+AU209+AW209</f>
        <v>0.00712143273703491</v>
      </c>
      <c r="J209" s="43" t="n">
        <f aca="false">ROUND(AP209+AR209+AT209+AV209+AX209,0)</f>
        <v>64692</v>
      </c>
      <c r="K209" s="15" t="n">
        <f aca="false">I209-DatosMinisterio!J209</f>
        <v>0</v>
      </c>
      <c r="L209" s="43" t="n">
        <f aca="false">J209-DatosMinisterio!K209</f>
        <v>0</v>
      </c>
      <c r="M209" s="44" t="n">
        <f aca="false">P243/P$247</f>
        <v>0.0137404216798464</v>
      </c>
      <c r="N209" s="43" t="n">
        <f aca="false">ROUND((N$213*M209),0)</f>
        <v>2371563</v>
      </c>
      <c r="O209" s="43" t="n">
        <f aca="false">N209-DatosMinisterio!L209</f>
        <v>992</v>
      </c>
      <c r="P209" s="14" t="n">
        <f aca="false">N209+J209</f>
        <v>2436255</v>
      </c>
      <c r="Q209" s="43" t="n">
        <f aca="false">P209-DatosMinisterio!M209</f>
        <v>992</v>
      </c>
      <c r="S209" s="14" t="n">
        <f aca="false">B209+DatosMinisterio!B209</f>
        <v>3851</v>
      </c>
      <c r="T209" s="14" t="n">
        <f aca="false">C209+DatosMinisterio!C209</f>
        <v>35</v>
      </c>
      <c r="U209" s="14" t="n">
        <f aca="false">D209+DatosMinisterio!D209</f>
        <v>308.046666666667</v>
      </c>
      <c r="V209" s="14" t="n">
        <f aca="false">E209+DatosMinisterio!E209</f>
        <v>155.727272727273</v>
      </c>
      <c r="W209" s="14" t="n">
        <f aca="false">F209+DatosMinisterio!F209</f>
        <v>28</v>
      </c>
      <c r="X209" s="14" t="n">
        <f aca="false">G209+DatosMinisterio!G209</f>
        <v>42</v>
      </c>
      <c r="Y209" s="14" t="n">
        <f aca="false">H209+DatosMinisterio!H209</f>
        <v>11</v>
      </c>
      <c r="Z209" s="14" t="n">
        <f aca="false">X209+0.33*Y209</f>
        <v>45.63</v>
      </c>
      <c r="AC209" s="49" t="n">
        <f aca="false">IF(T209&gt;0,S209/T209,0)</f>
        <v>110.028571428571</v>
      </c>
      <c r="AD209" s="50" t="n">
        <f aca="false">EXP((((AC209-AC$213)/AC$214+2)/4-1.9)^3)</f>
        <v>0.00615448391495599</v>
      </c>
      <c r="AE209" s="51" t="n">
        <f aca="false">S209/U209</f>
        <v>12.5013526089121</v>
      </c>
      <c r="AF209" s="50" t="n">
        <f aca="false">EXP((((AE209-AE$213)/AE$214+2)/4-1.9)^3)</f>
        <v>0.00276535243201979</v>
      </c>
      <c r="AG209" s="50" t="n">
        <f aca="false">V209/U209</f>
        <v>0.505531432663686</v>
      </c>
      <c r="AH209" s="50" t="n">
        <f aca="false">EXP((((AG209-AG$213)/AG$214+2)/4-1.9)^3)</f>
        <v>0.0209177575732864</v>
      </c>
      <c r="AI209" s="50" t="n">
        <f aca="false">W209/U209</f>
        <v>0.090895318891077</v>
      </c>
      <c r="AJ209" s="50" t="n">
        <f aca="false">EXP((((AI209-AI$213)/AI$214+2)/4-1.9)^3)</f>
        <v>0.0375659812486351</v>
      </c>
      <c r="AK209" s="50" t="n">
        <f aca="false">Z209/U209</f>
        <v>0.148126907178566</v>
      </c>
      <c r="AL209" s="50" t="n">
        <f aca="false">EXP((((AK209-AK$213)/AK$214+2)/4-1.9)^3)</f>
        <v>0.0152010899437514</v>
      </c>
      <c r="AM209" s="50" t="n">
        <f aca="false">0.01*AD209+0.15*AF209+0.24*AH209+0.25*AJ209+0.35*AL209</f>
        <v>0.020208486314013</v>
      </c>
      <c r="AO209" s="44" t="n">
        <f aca="false">0.01*AD209/$AM$213</f>
        <v>2.16882860747123E-005</v>
      </c>
      <c r="AP209" s="43" t="n">
        <f aca="false">AO209*$J$213</f>
        <v>197.018147453859</v>
      </c>
      <c r="AQ209" s="44" t="n">
        <f aca="false">0.15*AF209/$AM$213</f>
        <v>0.000146175752845742</v>
      </c>
      <c r="AR209" s="43" t="n">
        <f aca="false">AQ209*$J$213</f>
        <v>1327.8723790867</v>
      </c>
      <c r="AS209" s="44" t="n">
        <f aca="false">0.24*AH209/$AM$213</f>
        <v>0.00176913086416928</v>
      </c>
      <c r="AT209" s="43" t="n">
        <f aca="false">AS209*$J$213</f>
        <v>16070.9280697137</v>
      </c>
      <c r="AU209" s="44" t="n">
        <f aca="false">0.25*AJ209/$AM$213</f>
        <v>0.00330954536260049</v>
      </c>
      <c r="AV209" s="43" t="n">
        <f aca="false">AU209*$J$213</f>
        <v>30064.1781470373</v>
      </c>
      <c r="AW209" s="44" t="n">
        <f aca="false">0.35*AL209/$AM$213</f>
        <v>0.00187489247134468</v>
      </c>
      <c r="AX209" s="43" t="n">
        <f aca="false">AW209*$J$213</f>
        <v>17031.6750759853</v>
      </c>
    </row>
    <row r="210" customFormat="false" ht="13.8" hidden="false" customHeight="false" outlineLevel="0" collapsed="false">
      <c r="A210" s="13" t="s">
        <v>83</v>
      </c>
      <c r="B210" s="41"/>
      <c r="C210" s="41"/>
      <c r="D210" s="41"/>
      <c r="E210" s="41"/>
      <c r="F210" s="41"/>
      <c r="G210" s="41"/>
      <c r="H210" s="41"/>
      <c r="I210" s="15" t="n">
        <f aca="false">AO210+AQ210+AS210+AU210+AW210</f>
        <v>0.0153479155235068</v>
      </c>
      <c r="J210" s="43" t="n">
        <f aca="false">ROUND(AP210+AR210+AT210+AV210+AX210,0)</f>
        <v>139422</v>
      </c>
      <c r="K210" s="15" t="n">
        <f aca="false">I210-DatosMinisterio!J210</f>
        <v>5.89805981832114E-017</v>
      </c>
      <c r="L210" s="43" t="n">
        <f aca="false">J210-DatosMinisterio!K210</f>
        <v>0</v>
      </c>
      <c r="M210" s="44" t="n">
        <f aca="false">P244/P$247</f>
        <v>0.00977377677282744</v>
      </c>
      <c r="N210" s="43" t="n">
        <f aca="false">ROUND((N$213*M210),0)</f>
        <v>1686930</v>
      </c>
      <c r="O210" s="43" t="n">
        <f aca="false">N210-DatosMinisterio!L210</f>
        <v>-1132</v>
      </c>
      <c r="P210" s="14" t="n">
        <f aca="false">N210+J210</f>
        <v>1826352</v>
      </c>
      <c r="Q210" s="43" t="n">
        <f aca="false">P210-DatosMinisterio!M210</f>
        <v>-1132</v>
      </c>
      <c r="S210" s="14" t="n">
        <f aca="false">B210+DatosMinisterio!B210</f>
        <v>5548</v>
      </c>
      <c r="T210" s="14" t="n">
        <f aca="false">C210+DatosMinisterio!C210</f>
        <v>20</v>
      </c>
      <c r="U210" s="14" t="n">
        <f aca="false">D210+DatosMinisterio!D210</f>
        <v>295.712737210443</v>
      </c>
      <c r="V210" s="14" t="n">
        <f aca="false">E210+DatosMinisterio!E210</f>
        <v>189.940009937716</v>
      </c>
      <c r="W210" s="14" t="n">
        <f aca="false">F210+DatosMinisterio!F210</f>
        <v>11</v>
      </c>
      <c r="X210" s="14" t="n">
        <f aca="false">G210+DatosMinisterio!G210</f>
        <v>48</v>
      </c>
      <c r="Y210" s="14" t="n">
        <f aca="false">H210+DatosMinisterio!H210</f>
        <v>8</v>
      </c>
      <c r="Z210" s="14" t="n">
        <f aca="false">X210+0.33*Y210</f>
        <v>50.64</v>
      </c>
      <c r="AC210" s="49" t="n">
        <f aca="false">IF(T210&gt;0,S210/T210,0)</f>
        <v>277.4</v>
      </c>
      <c r="AD210" s="50" t="n">
        <f aca="false">EXP((((AC210-AC$213)/AC$214+2)/4-1.9)^3)</f>
        <v>0.220112204086237</v>
      </c>
      <c r="AE210" s="51" t="n">
        <f aca="false">S210/U210</f>
        <v>18.7614509010878</v>
      </c>
      <c r="AF210" s="50" t="n">
        <f aca="false">EXP((((AE210-AE$213)/AE$214+2)/4-1.9)^3)</f>
        <v>0.0414218893228391</v>
      </c>
      <c r="AG210" s="50" t="n">
        <f aca="false">V210/U210</f>
        <v>0.642312575810848</v>
      </c>
      <c r="AH210" s="50" t="n">
        <f aca="false">EXP((((AG210-AG$213)/AG$214+2)/4-1.9)^3)</f>
        <v>0.105276114958319</v>
      </c>
      <c r="AI210" s="50" t="n">
        <f aca="false">W210/U210</f>
        <v>0.0371982624210464</v>
      </c>
      <c r="AJ210" s="50" t="n">
        <f aca="false">EXP((((AI210-AI$213)/AI$214+2)/4-1.9)^3)</f>
        <v>0.0143384296417458</v>
      </c>
      <c r="AK210" s="50" t="n">
        <f aca="false">Z210/U210</f>
        <v>0.171247273545617</v>
      </c>
      <c r="AL210" s="50" t="n">
        <f aca="false">EXP((((AK210-AK$213)/AK$214+2)/4-1.9)^3)</f>
        <v>0.0179642634046057</v>
      </c>
      <c r="AM210" s="50" t="n">
        <f aca="false">0.01*AD210+0.15*AF210+0.24*AH210+0.25*AJ210+0.35*AL210</f>
        <v>0.0435527726313332</v>
      </c>
      <c r="AO210" s="44" t="n">
        <f aca="false">0.01*AD210/$AM$213</f>
        <v>0.00077567128563889</v>
      </c>
      <c r="AP210" s="43" t="n">
        <f aca="false">AO210*$J$213</f>
        <v>7046.26078811782</v>
      </c>
      <c r="AQ210" s="44" t="n">
        <f aca="false">0.15*AF210/$AM$213</f>
        <v>0.00218954943534505</v>
      </c>
      <c r="AR210" s="43" t="n">
        <f aca="false">AQ210*$J$213</f>
        <v>19890.0444241787</v>
      </c>
      <c r="AS210" s="44" t="n">
        <f aca="false">0.24*AH210/$AM$213</f>
        <v>0.008903785388088</v>
      </c>
      <c r="AT210" s="43" t="n">
        <f aca="false">AS210*$J$213</f>
        <v>80882.7076720078</v>
      </c>
      <c r="AU210" s="44" t="n">
        <f aca="false">0.25*AJ210/$AM$213</f>
        <v>0.00126320893932559</v>
      </c>
      <c r="AV210" s="43" t="n">
        <f aca="false">AU210*$J$213</f>
        <v>11475.0923247578</v>
      </c>
      <c r="AW210" s="44" t="n">
        <f aca="false">0.35*AL210/$AM$213</f>
        <v>0.00221570047510923</v>
      </c>
      <c r="AX210" s="43" t="n">
        <f aca="false">AW210*$J$213</f>
        <v>20127.6025876307</v>
      </c>
    </row>
    <row r="211" customFormat="false" ht="13.8" hidden="false" customHeight="false" outlineLevel="0" collapsed="false">
      <c r="A211" s="13" t="s">
        <v>84</v>
      </c>
      <c r="B211" s="41"/>
      <c r="C211" s="41"/>
      <c r="D211" s="41"/>
      <c r="E211" s="41"/>
      <c r="F211" s="41"/>
      <c r="G211" s="41"/>
      <c r="H211" s="41"/>
      <c r="I211" s="15" t="n">
        <f aca="false">AO211+AQ211+AS211+AU211+AW211</f>
        <v>0.0127221466370462</v>
      </c>
      <c r="J211" s="43" t="n">
        <f aca="false">ROUND(AP211+AR211+AT211+AV211+AX211,0)</f>
        <v>115569</v>
      </c>
      <c r="K211" s="15" t="n">
        <f aca="false">I211-DatosMinisterio!J211</f>
        <v>-6.41847686111419E-017</v>
      </c>
      <c r="L211" s="43" t="n">
        <f aca="false">J211-DatosMinisterio!K211</f>
        <v>0</v>
      </c>
      <c r="M211" s="44" t="n">
        <f aca="false">P245/P$247</f>
        <v>0.00655181897275675</v>
      </c>
      <c r="N211" s="43" t="n">
        <f aca="false">ROUND((N$213*M211),0)</f>
        <v>1130828</v>
      </c>
      <c r="O211" s="43" t="n">
        <f aca="false">N211-DatosMinisterio!L211</f>
        <v>586</v>
      </c>
      <c r="P211" s="14" t="n">
        <f aca="false">N211+J211</f>
        <v>1246397</v>
      </c>
      <c r="Q211" s="43" t="n">
        <f aca="false">P211-DatosMinisterio!M211</f>
        <v>586</v>
      </c>
      <c r="S211" s="14" t="n">
        <f aca="false">B211+DatosMinisterio!B211</f>
        <v>6796</v>
      </c>
      <c r="T211" s="14" t="n">
        <f aca="false">C211+DatosMinisterio!C211</f>
        <v>40</v>
      </c>
      <c r="U211" s="14" t="n">
        <f aca="false">D211+DatosMinisterio!D211</f>
        <v>353.046566418288</v>
      </c>
      <c r="V211" s="14" t="n">
        <f aca="false">E211+DatosMinisterio!E211</f>
        <v>204.801998850664</v>
      </c>
      <c r="W211" s="14" t="n">
        <f aca="false">F211+DatosMinisterio!F211</f>
        <v>30</v>
      </c>
      <c r="X211" s="14" t="n">
        <f aca="false">G211+DatosMinisterio!G211</f>
        <v>61</v>
      </c>
      <c r="Y211" s="14" t="n">
        <f aca="false">H211+DatosMinisterio!H211</f>
        <v>13</v>
      </c>
      <c r="Z211" s="14" t="n">
        <f aca="false">X211+0.33*Y211</f>
        <v>65.29</v>
      </c>
      <c r="AC211" s="49" t="n">
        <f aca="false">IF(T211&gt;0,S211/T211,0)</f>
        <v>169.9</v>
      </c>
      <c r="AD211" s="50" t="n">
        <f aca="false">EXP((((AC211-AC$213)/AC$214+2)/4-1.9)^3)</f>
        <v>0.0307642566903263</v>
      </c>
      <c r="AE211" s="51" t="n">
        <f aca="false">S211/U211</f>
        <v>19.2495853137632</v>
      </c>
      <c r="AF211" s="50" t="n">
        <f aca="false">EXP((((AE211-AE$213)/AE$214+2)/4-1.9)^3)</f>
        <v>0.0489281308770418</v>
      </c>
      <c r="AG211" s="50" t="n">
        <f aca="false">V211/U211</f>
        <v>0.5800991096682</v>
      </c>
      <c r="AH211" s="50" t="n">
        <f aca="false">EXP((((AG211-AG$213)/AG$214+2)/4-1.9)^3)</f>
        <v>0.0542312227727175</v>
      </c>
      <c r="AI211" s="50" t="n">
        <f aca="false">W211/U211</f>
        <v>0.0849746261643461</v>
      </c>
      <c r="AJ211" s="50" t="n">
        <f aca="false">EXP((((AI211-AI$213)/AI$214+2)/4-1.9)^3)</f>
        <v>0.0340525808721465</v>
      </c>
      <c r="AK211" s="50" t="n">
        <f aca="false">Z211/U211</f>
        <v>0.184933111409005</v>
      </c>
      <c r="AL211" s="50" t="n">
        <f aca="false">EXP((((AK211-AK$213)/AK$214+2)/4-1.9)^3)</f>
        <v>0.0197889389159449</v>
      </c>
      <c r="AM211" s="50" t="n">
        <f aca="false">0.01*AD211+0.15*AF211+0.24*AH211+0.25*AJ211+0.35*AL211</f>
        <v>0.0361016295025291</v>
      </c>
      <c r="AO211" s="44" t="n">
        <f aca="false">0.01*AD211/$AM$213</f>
        <v>0.000108412664521595</v>
      </c>
      <c r="AP211" s="43" t="n">
        <f aca="false">AO211*$J$213</f>
        <v>984.82942594</v>
      </c>
      <c r="AQ211" s="44" t="n">
        <f aca="false">0.15*AF211/$AM$213</f>
        <v>0.00258632725560508</v>
      </c>
      <c r="AR211" s="43" t="n">
        <f aca="false">AQ211*$J$213</f>
        <v>23494.4062824243</v>
      </c>
      <c r="AS211" s="44" t="n">
        <f aca="false">0.24*AH211/$AM$213</f>
        <v>0.00458663552595043</v>
      </c>
      <c r="AT211" s="43" t="n">
        <f aca="false">AS211*$J$213</f>
        <v>41665.3686352113</v>
      </c>
      <c r="AU211" s="44" t="n">
        <f aca="false">0.25*AJ211/$AM$213</f>
        <v>0.00300001643412643</v>
      </c>
      <c r="AV211" s="43" t="n">
        <f aca="false">AU211*$J$213</f>
        <v>27252.3922889357</v>
      </c>
      <c r="AW211" s="44" t="n">
        <f aca="false">0.35*AL211/$AM$213</f>
        <v>0.0024407547568427</v>
      </c>
      <c r="AX211" s="43" t="n">
        <f aca="false">AW211*$J$213</f>
        <v>22172.0139122944</v>
      </c>
    </row>
    <row r="212" customFormat="false" ht="13.8" hidden="false" customHeight="false" outlineLevel="0" collapsed="false">
      <c r="A212" s="16" t="s">
        <v>85</v>
      </c>
      <c r="B212" s="41"/>
      <c r="C212" s="41"/>
      <c r="D212" s="41"/>
      <c r="E212" s="41"/>
      <c r="F212" s="41"/>
      <c r="G212" s="41"/>
      <c r="H212" s="41"/>
      <c r="I212" s="18" t="n">
        <f aca="false">AO212+AQ212+AS212+AU212+AW212</f>
        <v>0.00919227880262324</v>
      </c>
      <c r="J212" s="52" t="n">
        <f aca="false">ROUND(AP212+AR212+AT212+AV212+AX212,0)</f>
        <v>83503</v>
      </c>
      <c r="K212" s="15" t="n">
        <f aca="false">I212-DatosMinisterio!J212</f>
        <v>-4.5102810375397E-017</v>
      </c>
      <c r="L212" s="43" t="n">
        <f aca="false">J212-DatosMinisterio!K212</f>
        <v>0</v>
      </c>
      <c r="M212" s="44" t="n">
        <f aca="false">P246/P$247</f>
        <v>0.0066666555382721</v>
      </c>
      <c r="N212" s="43" t="n">
        <f aca="false">ROUND((N$213*M212),0)</f>
        <v>1150648</v>
      </c>
      <c r="O212" s="43" t="n">
        <f aca="false">N212-DatosMinisterio!L212</f>
        <v>1150</v>
      </c>
      <c r="P212" s="14" t="n">
        <f aca="false">N212+J212</f>
        <v>1234151</v>
      </c>
      <c r="Q212" s="43" t="n">
        <f aca="false">P212-DatosMinisterio!M212</f>
        <v>1150</v>
      </c>
      <c r="S212" s="17" t="n">
        <f aca="false">B212+DatosMinisterio!B212</f>
        <v>8097</v>
      </c>
      <c r="T212" s="17" t="n">
        <f aca="false">C212+DatosMinisterio!C212</f>
        <v>32</v>
      </c>
      <c r="U212" s="17" t="n">
        <f aca="false">D212+DatosMinisterio!D212</f>
        <v>385.386000903435</v>
      </c>
      <c r="V212" s="17" t="n">
        <f aca="false">E212+DatosMinisterio!E212</f>
        <v>193.597460747204</v>
      </c>
      <c r="W212" s="17" t="n">
        <f aca="false">F212+DatosMinisterio!F212</f>
        <v>6</v>
      </c>
      <c r="X212" s="17" t="n">
        <f aca="false">G212+DatosMinisterio!G212</f>
        <v>47</v>
      </c>
      <c r="Y212" s="17" t="n">
        <f aca="false">H212+DatosMinisterio!H212</f>
        <v>10</v>
      </c>
      <c r="Z212" s="17" t="n">
        <f aca="false">X212+0.33*Y212</f>
        <v>50.3</v>
      </c>
      <c r="AC212" s="49" t="n">
        <f aca="false">IF(T212&gt;0,S212/T212,0)</f>
        <v>253.03125</v>
      </c>
      <c r="AD212" s="50" t="n">
        <f aca="false">EXP((((AC212-AC$213)/AC$214+2)/4-1.9)^3)</f>
        <v>0.154509418056522</v>
      </c>
      <c r="AE212" s="51" t="n">
        <f aca="false">S212/U212</f>
        <v>21.0101041060618</v>
      </c>
      <c r="AF212" s="50" t="n">
        <f aca="false">EXP((((AE212-AE$213)/AE$214+2)/4-1.9)^3)</f>
        <v>0.0850021084237667</v>
      </c>
      <c r="AG212" s="50" t="n">
        <f aca="false">V212/U212</f>
        <v>0.502346894524882</v>
      </c>
      <c r="AH212" s="50" t="n">
        <f aca="false">EXP((((AG212-AG$213)/AG$214+2)/4-1.9)^3)</f>
        <v>0.020002396588298</v>
      </c>
      <c r="AI212" s="50" t="n">
        <f aca="false">W212/U212</f>
        <v>0.015568806303121</v>
      </c>
      <c r="AJ212" s="50" t="n">
        <f aca="false">EXP((((AI212-AI$213)/AI$214+2)/4-1.9)^3)</f>
        <v>0.00927337091411251</v>
      </c>
      <c r="AK212" s="50" t="n">
        <f aca="false">Z212/U212</f>
        <v>0.130518492841165</v>
      </c>
      <c r="AL212" s="50" t="n">
        <f aca="false">EXP((((AK212-AK$213)/AK$214+2)/4-1.9)^3)</f>
        <v>0.013344562463717</v>
      </c>
      <c r="AM212" s="50" t="n">
        <f aca="false">0.01*AD212+0.15*AF212+0.24*AH212+0.25*AJ212+0.35*AL212</f>
        <v>0.0260849252161508</v>
      </c>
      <c r="AO212" s="44" t="n">
        <f aca="false">0.01*AD212/$AM$213</f>
        <v>0.000544488296070416</v>
      </c>
      <c r="AP212" s="43" t="n">
        <f aca="false">AO212*$J$213</f>
        <v>4946.17578505564</v>
      </c>
      <c r="AQ212" s="44" t="n">
        <f aca="false">0.15*AF212/$AM$213</f>
        <v>0.00449318757654487</v>
      </c>
      <c r="AR212" s="43" t="n">
        <f aca="false">AQ212*$J$213</f>
        <v>40816.4798935273</v>
      </c>
      <c r="AS212" s="44" t="n">
        <f aca="false">0.24*AH212/$AM$213</f>
        <v>0.00169171370486213</v>
      </c>
      <c r="AT212" s="43" t="n">
        <f aca="false">AS212*$J$213</f>
        <v>15367.6643237776</v>
      </c>
      <c r="AU212" s="44" t="n">
        <f aca="false">0.25*AJ212/$AM$213</f>
        <v>0.000816979636478694</v>
      </c>
      <c r="AV212" s="43" t="n">
        <f aca="false">AU212*$J$213</f>
        <v>7421.50919312301</v>
      </c>
      <c r="AW212" s="44" t="n">
        <f aca="false">0.35*AL212/$AM$213</f>
        <v>0.00164590958866713</v>
      </c>
      <c r="AX212" s="43" t="n">
        <f aca="false">AW212*$J$213</f>
        <v>14951.5760221289</v>
      </c>
    </row>
    <row r="213" customFormat="false" ht="13.8" hidden="false" customHeight="false" outlineLevel="0" collapsed="false">
      <c r="A213" s="19" t="s">
        <v>49</v>
      </c>
      <c r="B213" s="41"/>
      <c r="C213" s="41"/>
      <c r="D213" s="41"/>
      <c r="E213" s="41"/>
      <c r="F213" s="41"/>
      <c r="G213" s="41"/>
      <c r="H213" s="41"/>
      <c r="I213" s="21" t="n">
        <f aca="false">SUM(I186:I212)</f>
        <v>1</v>
      </c>
      <c r="J213" s="59" t="n">
        <f aca="false">DatosMinisterio!K213</f>
        <v>9084081</v>
      </c>
      <c r="K213" s="57" t="n">
        <f aca="false">I213-DatosMinisterio!J213</f>
        <v>0</v>
      </c>
      <c r="L213" s="59" t="n">
        <f aca="false">J213-DatosMinisterio!K213</f>
        <v>0</v>
      </c>
      <c r="M213" s="60"/>
      <c r="N213" s="59" t="n">
        <f aca="false">DatosMinisterio!L213</f>
        <v>172597546</v>
      </c>
      <c r="O213" s="59"/>
      <c r="P213" s="20" t="n">
        <f aca="false">DatosMinisterio!M213</f>
        <v>181681627</v>
      </c>
      <c r="Q213" s="59"/>
      <c r="S213" s="20"/>
      <c r="T213" s="20"/>
      <c r="U213" s="20"/>
      <c r="V213" s="20"/>
      <c r="W213" s="20"/>
      <c r="X213" s="20"/>
      <c r="Y213" s="20"/>
      <c r="Z213" s="20"/>
      <c r="AB213" s="62" t="s">
        <v>207</v>
      </c>
      <c r="AC213" s="62" t="n">
        <f aca="false">AVERAGE(AC188:AC212)</f>
        <v>203.72130055195</v>
      </c>
      <c r="AD213" s="20"/>
      <c r="AE213" s="62" t="n">
        <f aca="false">AVERAGE(AE188:AE212)</f>
        <v>20.0914540571291</v>
      </c>
      <c r="AF213" s="20"/>
      <c r="AG213" s="64" t="n">
        <f aca="false">AVERAGE(AG188:AG212)</f>
        <v>0.595103914495848</v>
      </c>
      <c r="AH213" s="20"/>
      <c r="AI213" s="64" t="n">
        <f aca="false">AVERAGE(AI188:AI212)</f>
        <v>0.125606290594339</v>
      </c>
      <c r="AJ213" s="20"/>
      <c r="AK213" s="64" t="n">
        <f aca="false">AVERAGE(AK188:AK212)</f>
        <v>0.373413118066336</v>
      </c>
      <c r="AL213" s="20"/>
      <c r="AM213" s="64" t="n">
        <f aca="false">SUM(AM188:AM212)</f>
        <v>2.83769952764127</v>
      </c>
      <c r="AO213" s="60" t="n">
        <f aca="false">SUM(AO186:AO212)</f>
        <v>0.00990450545645664</v>
      </c>
      <c r="AP213" s="59" t="n">
        <f aca="false">SUM(AP186:AP212)</f>
        <v>89973.3298313941</v>
      </c>
      <c r="AQ213" s="60" t="n">
        <f aca="false">SUM(AQ186:AQ212)</f>
        <v>0.147950915790409</v>
      </c>
      <c r="AR213" s="59" t="n">
        <f aca="false">SUM(AR186:AR212)</f>
        <v>1343998.10306425</v>
      </c>
      <c r="AS213" s="60" t="n">
        <f aca="false">SUM(AS186:AS212)</f>
        <v>0.234480515688509</v>
      </c>
      <c r="AT213" s="59" t="n">
        <f aca="false">SUM(AT186:AT212)</f>
        <v>2130039.99743618</v>
      </c>
      <c r="AU213" s="60" t="n">
        <f aca="false">SUM(AU186:AU212)</f>
        <v>0.250817267967093</v>
      </c>
      <c r="AV213" s="59" t="n">
        <f aca="false">SUM(AV186:AV212)</f>
        <v>2278444.37841178</v>
      </c>
      <c r="AW213" s="60" t="n">
        <f aca="false">SUM(AW186:AW212)</f>
        <v>0.356846795097533</v>
      </c>
      <c r="AX213" s="59" t="n">
        <f aca="false">SUM(AX186:AX212)</f>
        <v>3241625.1912564</v>
      </c>
    </row>
    <row r="214" s="23" customFormat="true" ht="13.8" hidden="false" customHeight="false" outlineLevel="0" collapsed="false">
      <c r="A214" s="23" t="s">
        <v>50</v>
      </c>
      <c r="J214" s="74"/>
      <c r="K214" s="75"/>
      <c r="L214" s="74"/>
      <c r="M214" s="75"/>
      <c r="N214" s="74"/>
      <c r="O214" s="74"/>
      <c r="Q214" s="74"/>
      <c r="AB214" s="62" t="s">
        <v>208</v>
      </c>
      <c r="AC214" s="62" t="n">
        <f aca="false">_xlfn.STDEV.P(AC188:AC212)</f>
        <v>73.1426899345754</v>
      </c>
      <c r="AD214" s="20"/>
      <c r="AE214" s="62" t="n">
        <f aca="false">_xlfn.STDEV.P(AE188:AE212)</f>
        <v>4.67362240916886</v>
      </c>
      <c r="AF214" s="20"/>
      <c r="AG214" s="64" t="n">
        <f aca="false">_xlfn.STDEV.P(AG188:AG212)</f>
        <v>0.132011638297646</v>
      </c>
      <c r="AH214" s="20"/>
      <c r="AI214" s="64" t="n">
        <f aca="false">_xlfn.STDEV.P(AI188:AI212)</f>
        <v>0.100854928276749</v>
      </c>
      <c r="AJ214" s="20"/>
      <c r="AK214" s="64" t="n">
        <f aca="false">_xlfn.STDEV.P(AK188:AK212)</f>
        <v>0.266064585382024</v>
      </c>
      <c r="AL214" s="20"/>
      <c r="AM214" s="64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MI214" s="0"/>
      <c r="AMJ214" s="0"/>
    </row>
    <row r="215" s="23" customFormat="true" ht="13.8" hidden="false" customHeight="false" outlineLevel="0" collapsed="false">
      <c r="A215" s="23" t="s">
        <v>51</v>
      </c>
      <c r="J215" s="74"/>
      <c r="K215" s="75"/>
      <c r="L215" s="74"/>
      <c r="M215" s="75"/>
      <c r="N215" s="74"/>
      <c r="O215" s="74"/>
      <c r="Q215" s="74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MI215" s="0"/>
      <c r="AMJ215" s="0"/>
    </row>
    <row r="216" customFormat="false" ht="13.8" hidden="false" customHeight="false" outlineLevel="0" collapsed="false">
      <c r="A216" s="30"/>
      <c r="B216" s="22"/>
      <c r="C216" s="22"/>
      <c r="D216" s="22"/>
      <c r="E216" s="22"/>
      <c r="F216" s="22"/>
      <c r="G216" s="22"/>
      <c r="H216" s="22"/>
      <c r="I216" s="22"/>
      <c r="S216" s="22"/>
      <c r="T216" s="22"/>
      <c r="U216" s="22"/>
      <c r="V216" s="22"/>
      <c r="W216" s="22"/>
      <c r="X216" s="22"/>
      <c r="Y216" s="22"/>
      <c r="Z216" s="22"/>
    </row>
    <row r="217" customFormat="false" ht="13.8" hidden="false" customHeight="false" outlineLevel="0" collapsed="false">
      <c r="A217" s="6" t="s">
        <v>122</v>
      </c>
      <c r="B217" s="6"/>
      <c r="C217" s="6"/>
      <c r="D217" s="6"/>
      <c r="E217" s="6"/>
      <c r="F217" s="6"/>
      <c r="G217" s="6"/>
      <c r="H217" s="6"/>
      <c r="I217" s="6"/>
      <c r="J217" s="6"/>
      <c r="S217" s="24"/>
      <c r="T217" s="24"/>
      <c r="U217" s="24"/>
      <c r="V217" s="24"/>
      <c r="W217" s="24"/>
      <c r="X217" s="24"/>
      <c r="Y217" s="24"/>
      <c r="Z217" s="24"/>
    </row>
    <row r="218" customFormat="false" ht="13.8" hidden="false" customHeight="false" outlineLevel="0" collapsed="false">
      <c r="A218" s="6" t="s">
        <v>123</v>
      </c>
      <c r="B218" s="6"/>
      <c r="C218" s="6"/>
      <c r="D218" s="6"/>
      <c r="E218" s="6"/>
      <c r="F218" s="6"/>
      <c r="G218" s="6"/>
      <c r="H218" s="6"/>
      <c r="I218" s="6"/>
      <c r="J218" s="6"/>
      <c r="S218" s="24"/>
      <c r="T218" s="24"/>
      <c r="U218" s="24"/>
      <c r="V218" s="24"/>
      <c r="W218" s="24"/>
      <c r="X218" s="24"/>
      <c r="Y218" s="24"/>
      <c r="Z218" s="24"/>
    </row>
    <row r="219" customFormat="false" ht="9" hidden="false" customHeight="true" outlineLevel="0" collapsed="false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S219" s="73"/>
      <c r="T219" s="73"/>
      <c r="U219" s="73"/>
      <c r="V219" s="73"/>
      <c r="W219" s="73"/>
      <c r="X219" s="73"/>
      <c r="Y219" s="73"/>
      <c r="Z219" s="73"/>
    </row>
    <row r="220" customFormat="false" ht="15.8" hidden="false" customHeight="true" outlineLevel="0" collapsed="false">
      <c r="A220" s="7" t="s">
        <v>8</v>
      </c>
      <c r="B220" s="8" t="s">
        <v>188</v>
      </c>
      <c r="C220" s="8"/>
      <c r="D220" s="8"/>
      <c r="E220" s="8"/>
      <c r="F220" s="8"/>
      <c r="G220" s="8"/>
      <c r="H220" s="8"/>
      <c r="I220" s="7" t="s">
        <v>10</v>
      </c>
      <c r="J220" s="37" t="s">
        <v>11</v>
      </c>
      <c r="K220" s="38" t="s">
        <v>189</v>
      </c>
      <c r="L220" s="37" t="s">
        <v>190</v>
      </c>
      <c r="M220" s="38" t="s">
        <v>191</v>
      </c>
      <c r="N220" s="37" t="s">
        <v>12</v>
      </c>
      <c r="O220" s="37" t="s">
        <v>192</v>
      </c>
      <c r="P220" s="7" t="s">
        <v>193</v>
      </c>
      <c r="Q220" s="37" t="s">
        <v>194</v>
      </c>
      <c r="S220" s="8" t="s">
        <v>188</v>
      </c>
      <c r="T220" s="8"/>
      <c r="U220" s="8"/>
      <c r="V220" s="8"/>
      <c r="W220" s="8"/>
      <c r="X220" s="8"/>
      <c r="Y220" s="8"/>
      <c r="Z220" s="8"/>
      <c r="AC220" s="9" t="s">
        <v>196</v>
      </c>
      <c r="AD220" s="9"/>
      <c r="AE220" s="9" t="s">
        <v>197</v>
      </c>
      <c r="AF220" s="9"/>
      <c r="AG220" s="9" t="s">
        <v>198</v>
      </c>
      <c r="AH220" s="9"/>
      <c r="AI220" s="9" t="s">
        <v>199</v>
      </c>
      <c r="AJ220" s="9"/>
      <c r="AK220" s="9" t="s">
        <v>200</v>
      </c>
      <c r="AL220" s="9"/>
      <c r="AM220" s="39" t="s">
        <v>201</v>
      </c>
      <c r="AO220" s="9" t="s">
        <v>196</v>
      </c>
      <c r="AP220" s="9"/>
      <c r="AQ220" s="9" t="s">
        <v>197</v>
      </c>
      <c r="AR220" s="9"/>
      <c r="AS220" s="9" t="s">
        <v>198</v>
      </c>
      <c r="AT220" s="9"/>
      <c r="AU220" s="9" t="s">
        <v>199</v>
      </c>
      <c r="AV220" s="9"/>
      <c r="AW220" s="39" t="s">
        <v>200</v>
      </c>
      <c r="AX220" s="39"/>
    </row>
    <row r="221" customFormat="false" ht="55.8" hidden="false" customHeight="false" outlineLevel="0" collapsed="false">
      <c r="A221" s="7"/>
      <c r="B221" s="9" t="s">
        <v>124</v>
      </c>
      <c r="C221" s="9" t="s">
        <v>125</v>
      </c>
      <c r="D221" s="9" t="s">
        <v>126</v>
      </c>
      <c r="E221" s="9" t="s">
        <v>127</v>
      </c>
      <c r="F221" s="9" t="s">
        <v>128</v>
      </c>
      <c r="G221" s="9" t="s">
        <v>129</v>
      </c>
      <c r="H221" s="9" t="s">
        <v>130</v>
      </c>
      <c r="I221" s="7"/>
      <c r="J221" s="37"/>
      <c r="K221" s="38"/>
      <c r="L221" s="37"/>
      <c r="M221" s="38"/>
      <c r="N221" s="37"/>
      <c r="O221" s="37"/>
      <c r="P221" s="7"/>
      <c r="Q221" s="37"/>
      <c r="S221" s="9" t="s">
        <v>124</v>
      </c>
      <c r="T221" s="9" t="s">
        <v>125</v>
      </c>
      <c r="U221" s="9" t="s">
        <v>126</v>
      </c>
      <c r="V221" s="9" t="s">
        <v>127</v>
      </c>
      <c r="W221" s="9" t="s">
        <v>128</v>
      </c>
      <c r="X221" s="9" t="s">
        <v>129</v>
      </c>
      <c r="Y221" s="9" t="s">
        <v>130</v>
      </c>
      <c r="Z221" s="7" t="s">
        <v>21</v>
      </c>
      <c r="AC221" s="9" t="s">
        <v>202</v>
      </c>
      <c r="AD221" s="9" t="s">
        <v>203</v>
      </c>
      <c r="AE221" s="9" t="s">
        <v>202</v>
      </c>
      <c r="AF221" s="9" t="s">
        <v>203</v>
      </c>
      <c r="AG221" s="9" t="s">
        <v>202</v>
      </c>
      <c r="AH221" s="9" t="s">
        <v>203</v>
      </c>
      <c r="AI221" s="9" t="s">
        <v>202</v>
      </c>
      <c r="AJ221" s="9" t="s">
        <v>203</v>
      </c>
      <c r="AK221" s="9" t="s">
        <v>202</v>
      </c>
      <c r="AL221" s="9" t="s">
        <v>203</v>
      </c>
      <c r="AM221" s="40" t="s">
        <v>204</v>
      </c>
      <c r="AO221" s="9" t="s">
        <v>205</v>
      </c>
      <c r="AP221" s="9" t="s">
        <v>206</v>
      </c>
      <c r="AQ221" s="9" t="s">
        <v>205</v>
      </c>
      <c r="AR221" s="9" t="s">
        <v>206</v>
      </c>
      <c r="AS221" s="9" t="s">
        <v>205</v>
      </c>
      <c r="AT221" s="9" t="s">
        <v>206</v>
      </c>
      <c r="AU221" s="9" t="s">
        <v>205</v>
      </c>
      <c r="AV221" s="9" t="s">
        <v>206</v>
      </c>
      <c r="AW221" s="9" t="s">
        <v>205</v>
      </c>
      <c r="AX221" s="40" t="s">
        <v>206</v>
      </c>
    </row>
    <row r="222" customFormat="false" ht="13.8" hidden="false" customHeight="false" outlineLevel="0" collapsed="false">
      <c r="A222" s="10" t="s">
        <v>61</v>
      </c>
      <c r="B222" s="41" t="n">
        <v>0</v>
      </c>
      <c r="C222" s="41"/>
      <c r="D222" s="41"/>
      <c r="E222" s="41"/>
      <c r="F222" s="41"/>
      <c r="G222" s="41"/>
      <c r="H222" s="41"/>
      <c r="I222" s="12" t="n">
        <f aca="false">AO222+AQ222+AS222+AU222+AW222</f>
        <v>0.145811480585786</v>
      </c>
      <c r="J222" s="42" t="n">
        <f aca="false">AP222+AR222+AT222+AV222+AX222</f>
        <v>1225931.89474708</v>
      </c>
      <c r="K222" s="12" t="n">
        <f aca="false">I222-DatosMinisterio!J222</f>
        <v>0</v>
      </c>
      <c r="L222" s="42" t="n">
        <f aca="false">J222-DatosMinisterio!K222</f>
        <v>-0.105252916924655</v>
      </c>
      <c r="M222" s="44" t="n">
        <f aca="false">P256/P$281</f>
        <v>0.198938729547949</v>
      </c>
      <c r="N222" s="43" t="n">
        <f aca="false">ROUND((N$247*M222),0)</f>
        <v>31779538</v>
      </c>
      <c r="O222" s="43" t="n">
        <f aca="false">N222-DatosMinisterio!L222</f>
        <v>-500</v>
      </c>
      <c r="P222" s="14" t="n">
        <f aca="false">N222+J222</f>
        <v>33005469.8947471</v>
      </c>
      <c r="Q222" s="43" t="n">
        <f aca="false">P222-DatosMinisterio!M222</f>
        <v>-500.105252917856</v>
      </c>
      <c r="S222" s="11" t="n">
        <f aca="false">B222+DatosMinisterio!B222</f>
        <v>27024</v>
      </c>
      <c r="T222" s="11" t="n">
        <f aca="false">C222+DatosMinisterio!C222</f>
        <v>68</v>
      </c>
      <c r="U222" s="11" t="n">
        <f aca="false">D222+DatosMinisterio!D222</f>
        <v>1743.15519936718</v>
      </c>
      <c r="V222" s="11" t="n">
        <f aca="false">E222+DatosMinisterio!E222</f>
        <v>1065.9772287208</v>
      </c>
      <c r="W222" s="11" t="n">
        <f aca="false">F222+DatosMinisterio!F222</f>
        <v>657</v>
      </c>
      <c r="X222" s="11" t="n">
        <f aca="false">G222+DatosMinisterio!G222</f>
        <v>1384</v>
      </c>
      <c r="Y222" s="11" t="n">
        <f aca="false">H222+DatosMinisterio!H222</f>
        <v>174</v>
      </c>
      <c r="Z222" s="11" t="n">
        <f aca="false">X222+0.33*Y222</f>
        <v>1441.42</v>
      </c>
      <c r="AC222" s="45" t="n">
        <f aca="false">IF(T222&gt;0,S222/T222,0)</f>
        <v>397.411764705882</v>
      </c>
      <c r="AD222" s="46" t="n">
        <f aca="false">EXP((((AC222-AC$247)/AC$248+2)/4-1.9)^3)</f>
        <v>0.541702551126099</v>
      </c>
      <c r="AE222" s="47" t="n">
        <f aca="false">S222/U222</f>
        <v>15.5029225222232</v>
      </c>
      <c r="AF222" s="46" t="n">
        <f aca="false">EXP((((AE222-AE$247)/AE$248+2)/4-1.9)^3)</f>
        <v>0.016275480802633</v>
      </c>
      <c r="AG222" s="46" t="n">
        <f aca="false">V222/U222</f>
        <v>0.611521698760835</v>
      </c>
      <c r="AH222" s="46" t="n">
        <f aca="false">EXP((((AG222-AG$247)/AG$248+2)/4-1.9)^3)</f>
        <v>0.099674799462503</v>
      </c>
      <c r="AI222" s="46" t="n">
        <f aca="false">W222/U222</f>
        <v>0.376902756701475</v>
      </c>
      <c r="AJ222" s="46" t="n">
        <f aca="false">EXP((((AI222-AI$247)/AI$248+2)/4-1.9)^3)</f>
        <v>0.694302890991734</v>
      </c>
      <c r="AK222" s="46" t="n">
        <f aca="false">Z222/U222</f>
        <v>0.826902848652421</v>
      </c>
      <c r="AL222" s="46" t="n">
        <f aca="false">EXP((((AK222-AK$247)/AK$248+2)/4-1.9)^3)</f>
        <v>0.587701747931097</v>
      </c>
      <c r="AM222" s="46" t="n">
        <f aca="false">0.01*AD222+0.15*AF222+0.24*AH222+0.25*AJ222+0.35*AL222</f>
        <v>0.411051634026474</v>
      </c>
      <c r="AO222" s="48" t="n">
        <f aca="false">0.01*AD222/$AM$247</f>
        <v>0.00192157005296582</v>
      </c>
      <c r="AP222" s="42" t="n">
        <f aca="false">AO222*$J$247</f>
        <v>16155.8884558181</v>
      </c>
      <c r="AQ222" s="48" t="n">
        <f aca="false">0.15*AF222/$AM$247</f>
        <v>0.000866005055069778</v>
      </c>
      <c r="AR222" s="42" t="n">
        <f aca="false">AQ222*$J$247</f>
        <v>7281.06740125742</v>
      </c>
      <c r="AS222" s="48" t="n">
        <f aca="false">0.24*AH222/$AM$247</f>
        <v>0.00848578361468786</v>
      </c>
      <c r="AT222" s="42" t="n">
        <f aca="false">AS222*$J$247</f>
        <v>71345.4986080304</v>
      </c>
      <c r="AU222" s="48" t="n">
        <f aca="false">0.25*AJ222/$AM$247</f>
        <v>0.061572150631553</v>
      </c>
      <c r="AV222" s="42" t="n">
        <f aca="false">AU222*$J$247</f>
        <v>517677.092257376</v>
      </c>
      <c r="AW222" s="48" t="n">
        <f aca="false">0.35*AL222/$AM$247</f>
        <v>0.0729659712315095</v>
      </c>
      <c r="AX222" s="42" t="n">
        <f aca="false">AW222*$J$247</f>
        <v>613472.348024601</v>
      </c>
    </row>
    <row r="223" customFormat="false" ht="13.8" hidden="false" customHeight="false" outlineLevel="0" collapsed="false">
      <c r="A223" s="13" t="s">
        <v>62</v>
      </c>
      <c r="B223" s="41"/>
      <c r="C223" s="41"/>
      <c r="D223" s="41"/>
      <c r="E223" s="41"/>
      <c r="F223" s="41"/>
      <c r="G223" s="41"/>
      <c r="H223" s="41"/>
      <c r="I223" s="15" t="n">
        <f aca="false">AO223+AQ223+AS223+AU223+AW223</f>
        <v>0.09861930542339</v>
      </c>
      <c r="J223" s="43" t="n">
        <f aca="false">AP223+AR223+AT223+AV223+AX223</f>
        <v>829156.603242965</v>
      </c>
      <c r="K223" s="15" t="n">
        <f aca="false">I223-DatosMinisterio!J223</f>
        <v>0</v>
      </c>
      <c r="L223" s="43" t="n">
        <f aca="false">J223-DatosMinisterio!K223</f>
        <v>-0.396757035050541</v>
      </c>
      <c r="M223" s="44" t="n">
        <f aca="false">P257/P$281</f>
        <v>0.126016742113477</v>
      </c>
      <c r="N223" s="43" t="n">
        <f aca="false">ROUND((N$247*M223),0)</f>
        <v>20130589</v>
      </c>
      <c r="O223" s="43" t="n">
        <f aca="false">N223-DatosMinisterio!L223</f>
        <v>-609</v>
      </c>
      <c r="P223" s="14" t="n">
        <f aca="false">N223+J223</f>
        <v>20959745.603243</v>
      </c>
      <c r="Q223" s="43" t="n">
        <f aca="false">P223-DatosMinisterio!M223</f>
        <v>-609.396757036448</v>
      </c>
      <c r="S223" s="14" t="n">
        <f aca="false">B223+DatosMinisterio!B223</f>
        <v>19836</v>
      </c>
      <c r="T223" s="14" t="n">
        <f aca="false">C223+DatosMinisterio!C223</f>
        <v>43</v>
      </c>
      <c r="U223" s="14" t="n">
        <f aca="false">D223+DatosMinisterio!D223</f>
        <v>1802.94024678234</v>
      </c>
      <c r="V223" s="14" t="n">
        <f aca="false">E223+DatosMinisterio!E223</f>
        <v>1100.49545322856</v>
      </c>
      <c r="W223" s="14" t="n">
        <f aca="false">F223+DatosMinisterio!F223</f>
        <v>521</v>
      </c>
      <c r="X223" s="14" t="n">
        <f aca="false">G223+DatosMinisterio!G223</f>
        <v>1195</v>
      </c>
      <c r="Y223" s="14" t="n">
        <f aca="false">H223+DatosMinisterio!H223</f>
        <v>134</v>
      </c>
      <c r="Z223" s="14" t="n">
        <f aca="false">X223+0.33*Y223</f>
        <v>1239.22</v>
      </c>
      <c r="AC223" s="49" t="n">
        <f aca="false">IF(T223&gt;0,S223/T223,0)</f>
        <v>461.302325581395</v>
      </c>
      <c r="AD223" s="50" t="n">
        <f aca="false">EXP((((AC223-AC$247)/AC$248+2)/4-1.9)^3)</f>
        <v>0.746086389772055</v>
      </c>
      <c r="AE223" s="51" t="n">
        <f aca="false">S223/U223</f>
        <v>11.0020285117051</v>
      </c>
      <c r="AF223" s="50" t="n">
        <f aca="false">EXP((((AE223-AE$247)/AE$248+2)/4-1.9)^3)</f>
        <v>0.00299813235314852</v>
      </c>
      <c r="AG223" s="50" t="n">
        <f aca="false">V223/U223</f>
        <v>0.610389310013233</v>
      </c>
      <c r="AH223" s="50" t="n">
        <f aca="false">EXP((((AG223-AG$247)/AG$248+2)/4-1.9)^3)</f>
        <v>0.0986957006208901</v>
      </c>
      <c r="AI223" s="50" t="n">
        <f aca="false">W223/U223</f>
        <v>0.288972416545593</v>
      </c>
      <c r="AJ223" s="50" t="n">
        <f aca="false">EXP((((AI223-AI$247)/AI$248+2)/4-1.9)^3)</f>
        <v>0.429447879853917</v>
      </c>
      <c r="AK223" s="50" t="n">
        <f aca="false">Z223/U223</f>
        <v>0.687332817719058</v>
      </c>
      <c r="AL223" s="50" t="n">
        <f aca="false">EXP((((AK223-AK$247)/AK$248+2)/4-1.9)^3)</f>
        <v>0.397298385069744</v>
      </c>
      <c r="AM223" s="50" t="n">
        <f aca="false">0.01*AD223+0.15*AF223+0.24*AH223+0.25*AJ223+0.35*AL223</f>
        <v>0.278013956637596</v>
      </c>
      <c r="AO223" s="44" t="n">
        <f aca="false">0.01*AD223/$AM$247</f>
        <v>0.00264657654007916</v>
      </c>
      <c r="AP223" s="43" t="n">
        <f aca="false">AO223*$J$247</f>
        <v>22251.4892471966</v>
      </c>
      <c r="AQ223" s="44" t="n">
        <f aca="false">0.15*AF223/$AM$247</f>
        <v>0.000159528176468668</v>
      </c>
      <c r="AR223" s="43" t="n">
        <f aca="false">AQ223*$J$247</f>
        <v>1341.2570728868</v>
      </c>
      <c r="AS223" s="44" t="n">
        <f aca="false">0.24*AH223/$AM$247</f>
        <v>0.00840242833379318</v>
      </c>
      <c r="AT223" s="43" t="n">
        <f aca="false">AS223*$J$247</f>
        <v>70644.6765806162</v>
      </c>
      <c r="AU223" s="44" t="n">
        <f aca="false">0.25*AJ223/$AM$247</f>
        <v>0.0380842855327838</v>
      </c>
      <c r="AV223" s="43" t="n">
        <f aca="false">AU223*$J$247</f>
        <v>320199.34325971</v>
      </c>
      <c r="AW223" s="44" t="n">
        <f aca="false">0.35*AL223/$AM$247</f>
        <v>0.0493264868402652</v>
      </c>
      <c r="AX223" s="43" t="n">
        <f aca="false">AW223*$J$247</f>
        <v>414719.837082556</v>
      </c>
    </row>
    <row r="224" customFormat="false" ht="13.8" hidden="false" customHeight="false" outlineLevel="0" collapsed="false">
      <c r="A224" s="13" t="s">
        <v>63</v>
      </c>
      <c r="B224" s="41"/>
      <c r="C224" s="41"/>
      <c r="D224" s="41"/>
      <c r="E224" s="41"/>
      <c r="F224" s="41"/>
      <c r="G224" s="41"/>
      <c r="H224" s="41"/>
      <c r="I224" s="15" t="n">
        <f aca="false">AO224+AQ224+AS224+AU224+AW224</f>
        <v>0.065078480641247</v>
      </c>
      <c r="J224" s="43" t="n">
        <f aca="false">AP224+AR224+AT224+AV224+AX224</f>
        <v>547157.08776338</v>
      </c>
      <c r="K224" s="15" t="n">
        <f aca="false">I224-DatosMinisterio!J224</f>
        <v>0</v>
      </c>
      <c r="L224" s="43" t="n">
        <f aca="false">J224-DatosMinisterio!K224</f>
        <v>0.0877633802592754</v>
      </c>
      <c r="M224" s="44" t="n">
        <f aca="false">P258/P$281</f>
        <v>0.0744250174723085</v>
      </c>
      <c r="N224" s="43" t="n">
        <f aca="false">ROUND((N$247*M224),0)</f>
        <v>11889051</v>
      </c>
      <c r="O224" s="43" t="n">
        <f aca="false">N224-DatosMinisterio!L224</f>
        <v>632</v>
      </c>
      <c r="P224" s="14" t="n">
        <f aca="false">N224+J224</f>
        <v>12436208.0877634</v>
      </c>
      <c r="Q224" s="43" t="n">
        <f aca="false">P224-DatosMinisterio!M224</f>
        <v>632.087763380259</v>
      </c>
      <c r="S224" s="14" t="n">
        <f aca="false">B224+DatosMinisterio!B224</f>
        <v>23130</v>
      </c>
      <c r="T224" s="14" t="n">
        <f aca="false">C224+DatosMinisterio!C224</f>
        <v>104</v>
      </c>
      <c r="U224" s="14" t="n">
        <f aca="false">D224+DatosMinisterio!D224</f>
        <v>1294.59564182884</v>
      </c>
      <c r="V224" s="14" t="n">
        <f aca="false">E224+DatosMinisterio!E224</f>
        <v>908.902460010657</v>
      </c>
      <c r="W224" s="14" t="n">
        <f aca="false">F224+DatosMinisterio!F224</f>
        <v>274</v>
      </c>
      <c r="X224" s="14" t="n">
        <f aca="false">G224+DatosMinisterio!G224</f>
        <v>673</v>
      </c>
      <c r="Y224" s="14" t="n">
        <f aca="false">H224+DatosMinisterio!H224</f>
        <v>43</v>
      </c>
      <c r="Z224" s="14" t="n">
        <f aca="false">X224+0.33*Y224</f>
        <v>687.19</v>
      </c>
      <c r="AC224" s="49" t="n">
        <f aca="false">IF(T224&gt;0,S224/T224,0)</f>
        <v>222.403846153846</v>
      </c>
      <c r="AD224" s="50" t="n">
        <f aca="false">EXP((((AC224-AC$247)/AC$248+2)/4-1.9)^3)</f>
        <v>0.0820513591390768</v>
      </c>
      <c r="AE224" s="51" t="n">
        <f aca="false">S224/U224</f>
        <v>17.8665826244594</v>
      </c>
      <c r="AF224" s="50" t="n">
        <f aca="false">EXP((((AE224-AE$247)/AE$248+2)/4-1.9)^3)</f>
        <v>0.0340907776352111</v>
      </c>
      <c r="AG224" s="50" t="n">
        <f aca="false">V224/U224</f>
        <v>0.702074401182655</v>
      </c>
      <c r="AH224" s="50" t="n">
        <f aca="false">EXP((((AG224-AG$247)/AG$248+2)/4-1.9)^3)</f>
        <v>0.201091993747138</v>
      </c>
      <c r="AI224" s="50" t="n">
        <f aca="false">W224/U224</f>
        <v>0.211649098102113</v>
      </c>
      <c r="AJ224" s="50" t="n">
        <f aca="false">EXP((((AI224-AI$247)/AI$248+2)/4-1.9)^3)</f>
        <v>0.219746217060662</v>
      </c>
      <c r="AK224" s="50" t="n">
        <f aca="false">Z224/U224</f>
        <v>0.530814393156172</v>
      </c>
      <c r="AL224" s="50" t="n">
        <f aca="false">EXP((((AK224-AK$247)/AK$248+2)/4-1.9)^3)</f>
        <v>0.212364349018909</v>
      </c>
      <c r="AM224" s="50" t="n">
        <f aca="false">0.01*AD224+0.15*AF224+0.24*AH224+0.25*AJ224+0.35*AL224</f>
        <v>0.183460285157769</v>
      </c>
      <c r="AO224" s="44" t="n">
        <f aca="false">0.01*AD224/$AM$247</f>
        <v>0.000291059058516583</v>
      </c>
      <c r="AP224" s="43" t="n">
        <f aca="false">AO224*$J$247</f>
        <v>2447.12269333695</v>
      </c>
      <c r="AQ224" s="44" t="n">
        <f aca="false">0.15*AF224/$AM$247</f>
        <v>0.00181394246482576</v>
      </c>
      <c r="AR224" s="43" t="n">
        <f aca="false">AQ224*$J$247</f>
        <v>15250.9933643923</v>
      </c>
      <c r="AS224" s="44" t="n">
        <f aca="false">0.24*AH224/$AM$247</f>
        <v>0.0171199054804853</v>
      </c>
      <c r="AT224" s="43" t="n">
        <f aca="false">AS224*$J$247</f>
        <v>143938.173313002</v>
      </c>
      <c r="AU224" s="44" t="n">
        <f aca="false">0.25*AJ224/$AM$247</f>
        <v>0.0194875282144463</v>
      </c>
      <c r="AV224" s="43" t="n">
        <f aca="false">AU224*$J$247</f>
        <v>163844.316592189</v>
      </c>
      <c r="AW224" s="44" t="n">
        <f aca="false">0.35*AL224/$AM$247</f>
        <v>0.0263660454229731</v>
      </c>
      <c r="AX224" s="43" t="n">
        <f aca="false">AW224*$J$247</f>
        <v>221676.48180046</v>
      </c>
    </row>
    <row r="225" customFormat="false" ht="13.8" hidden="false" customHeight="false" outlineLevel="0" collapsed="false">
      <c r="A225" s="13" t="s">
        <v>64</v>
      </c>
      <c r="B225" s="41"/>
      <c r="C225" s="41"/>
      <c r="D225" s="41"/>
      <c r="E225" s="41"/>
      <c r="F225" s="41"/>
      <c r="G225" s="41"/>
      <c r="H225" s="41"/>
      <c r="I225" s="15" t="n">
        <f aca="false">AO225+AQ225+AS225+AU225+AW225</f>
        <v>0.0551333555163614</v>
      </c>
      <c r="J225" s="43" t="n">
        <f aca="false">AP225+AR225+AT225+AV225+AX225</f>
        <v>463541.956507136</v>
      </c>
      <c r="K225" s="15" t="n">
        <f aca="false">I225-DatosMinisterio!J225</f>
        <v>0</v>
      </c>
      <c r="L225" s="43" t="n">
        <f aca="false">J225-DatosMinisterio!K225</f>
        <v>-0.0434928637114354</v>
      </c>
      <c r="M225" s="44" t="n">
        <f aca="false">P259/P$281</f>
        <v>0.056058001451916</v>
      </c>
      <c r="N225" s="43" t="n">
        <f aca="false">ROUND((N$247*M225),0)</f>
        <v>8955005</v>
      </c>
      <c r="O225" s="43" t="n">
        <f aca="false">N225-DatosMinisterio!L225</f>
        <v>-792</v>
      </c>
      <c r="P225" s="14" t="n">
        <f aca="false">N225+J225</f>
        <v>9418546.95650714</v>
      </c>
      <c r="Q225" s="43" t="n">
        <f aca="false">P225-DatosMinisterio!M225</f>
        <v>-792.043492862955</v>
      </c>
      <c r="S225" s="14" t="n">
        <f aca="false">B225+DatosMinisterio!B225</f>
        <v>13293</v>
      </c>
      <c r="T225" s="14" t="n">
        <f aca="false">C225+DatosMinisterio!C225</f>
        <v>58</v>
      </c>
      <c r="U225" s="14" t="n">
        <f aca="false">D225+DatosMinisterio!D225</f>
        <v>550.409533711333</v>
      </c>
      <c r="V225" s="14" t="n">
        <f aca="false">E225+DatosMinisterio!E225</f>
        <v>394.908055118092</v>
      </c>
      <c r="W225" s="14" t="n">
        <f aca="false">F225+DatosMinisterio!F225</f>
        <v>95</v>
      </c>
      <c r="X225" s="14" t="n">
        <f aca="false">G225+DatosMinisterio!G225</f>
        <v>220</v>
      </c>
      <c r="Y225" s="14" t="n">
        <f aca="false">H225+DatosMinisterio!H225</f>
        <v>39</v>
      </c>
      <c r="Z225" s="14" t="n">
        <f aca="false">X225+0.33*Y225</f>
        <v>232.87</v>
      </c>
      <c r="AC225" s="49" t="n">
        <f aca="false">IF(T225&gt;0,S225/T225,0)</f>
        <v>229.189655172414</v>
      </c>
      <c r="AD225" s="50" t="n">
        <f aca="false">EXP((((AC225-AC$247)/AC$248+2)/4-1.9)^3)</f>
        <v>0.0913399936005098</v>
      </c>
      <c r="AE225" s="51" t="n">
        <f aca="false">S225/U225</f>
        <v>24.151107831231</v>
      </c>
      <c r="AF225" s="50" t="n">
        <f aca="false">EXP((((AE225-AE$247)/AE$248+2)/4-1.9)^3)</f>
        <v>0.156596551607744</v>
      </c>
      <c r="AG225" s="50" t="n">
        <f aca="false">V225/U225</f>
        <v>0.717480404918286</v>
      </c>
      <c r="AH225" s="50" t="n">
        <f aca="false">EXP((((AG225-AG$247)/AG$248+2)/4-1.9)^3)</f>
        <v>0.222908726249728</v>
      </c>
      <c r="AI225" s="50" t="n">
        <f aca="false">W225/U225</f>
        <v>0.172598754529974</v>
      </c>
      <c r="AJ225" s="50" t="n">
        <f aca="false">EXP((((AI225-AI$247)/AI$248+2)/4-1.9)^3)</f>
        <v>0.141065260578712</v>
      </c>
      <c r="AK225" s="50" t="n">
        <f aca="false">Z225/U225</f>
        <v>0.423084968077843</v>
      </c>
      <c r="AL225" s="50" t="n">
        <f aca="false">EXP((((AK225-AK$247)/AK$248+2)/4-1.9)^3)</f>
        <v>0.120734476196809</v>
      </c>
      <c r="AM225" s="50" t="n">
        <f aca="false">0.01*AD225+0.15*AF225+0.24*AH225+0.25*AJ225+0.35*AL225</f>
        <v>0.155424358790662</v>
      </c>
      <c r="AO225" s="44" t="n">
        <f aca="false">0.01*AD225/$AM$247</f>
        <v>0.000324008435950622</v>
      </c>
      <c r="AP225" s="43" t="n">
        <f aca="false">AO225*$J$247</f>
        <v>2724.14952652025</v>
      </c>
      <c r="AQ225" s="44" t="n">
        <f aca="false">0.15*AF225/$AM$247</f>
        <v>0.00833237475091135</v>
      </c>
      <c r="AR225" s="43" t="n">
        <f aca="false">AQ225*$J$247</f>
        <v>70055.6905744998</v>
      </c>
      <c r="AS225" s="44" t="n">
        <f aca="false">0.24*AH225/$AM$247</f>
        <v>0.0189772663399486</v>
      </c>
      <c r="AT225" s="43" t="n">
        <f aca="false">AS225*$J$247</f>
        <v>159554.213343069</v>
      </c>
      <c r="AU225" s="44" t="n">
        <f aca="false">0.25*AJ225/$AM$247</f>
        <v>0.0125099457109061</v>
      </c>
      <c r="AV225" s="43" t="n">
        <f aca="false">AU225*$J$247</f>
        <v>105179.245056299</v>
      </c>
      <c r="AW225" s="44" t="n">
        <f aca="false">0.35*AL225/$AM$247</f>
        <v>0.0149897602786448</v>
      </c>
      <c r="AX225" s="43" t="n">
        <f aca="false">AW225*$J$247</f>
        <v>126028.658006748</v>
      </c>
    </row>
    <row r="226" customFormat="false" ht="13.8" hidden="false" customHeight="false" outlineLevel="0" collapsed="false">
      <c r="A226" s="13" t="s">
        <v>65</v>
      </c>
      <c r="B226" s="41"/>
      <c r="C226" s="41"/>
      <c r="D226" s="41"/>
      <c r="E226" s="41"/>
      <c r="F226" s="41"/>
      <c r="G226" s="41"/>
      <c r="H226" s="41"/>
      <c r="I226" s="15" t="n">
        <f aca="false">AO226+AQ226+AS226+AU226+AW226</f>
        <v>0.0793283157204554</v>
      </c>
      <c r="J226" s="43" t="n">
        <f aca="false">AP226+AR226+AT226+AV226+AX226</f>
        <v>666964.713667087</v>
      </c>
      <c r="K226" s="15" t="n">
        <f aca="false">I226-DatosMinisterio!J226</f>
        <v>0</v>
      </c>
      <c r="L226" s="43" t="n">
        <f aca="false">J226-DatosMinisterio!K226</f>
        <v>-0.286332913208753</v>
      </c>
      <c r="M226" s="44" t="n">
        <f aca="false">P260/P$281</f>
        <v>0.0539747031864589</v>
      </c>
      <c r="N226" s="43" t="n">
        <f aca="false">ROUND((N$247*M226),0)</f>
        <v>8622208</v>
      </c>
      <c r="O226" s="43" t="n">
        <f aca="false">N226-DatosMinisterio!L226</f>
        <v>-147</v>
      </c>
      <c r="P226" s="14" t="n">
        <f aca="false">N226+J226</f>
        <v>9289172.71366709</v>
      </c>
      <c r="Q226" s="43" t="n">
        <f aca="false">P226-DatosMinisterio!M226</f>
        <v>-147.286332912743</v>
      </c>
      <c r="S226" s="14" t="n">
        <f aca="false">B226+DatosMinisterio!B226</f>
        <v>16506</v>
      </c>
      <c r="T226" s="14" t="n">
        <f aca="false">C226+DatosMinisterio!C226</f>
        <v>103</v>
      </c>
      <c r="U226" s="14" t="n">
        <f aca="false">D226+DatosMinisterio!D226</f>
        <v>492.310418314822</v>
      </c>
      <c r="V226" s="14" t="n">
        <f aca="false">E226+DatosMinisterio!E226</f>
        <v>258.781512298075</v>
      </c>
      <c r="W226" s="14" t="n">
        <f aca="false">F226+DatosMinisterio!F226</f>
        <v>102</v>
      </c>
      <c r="X226" s="14" t="n">
        <f aca="false">G226+DatosMinisterio!G226</f>
        <v>260</v>
      </c>
      <c r="Y226" s="14" t="n">
        <f aca="false">H226+DatosMinisterio!H226</f>
        <v>5</v>
      </c>
      <c r="Z226" s="14" t="n">
        <f aca="false">X226+0.33*Y226</f>
        <v>261.65</v>
      </c>
      <c r="AC226" s="49" t="n">
        <f aca="false">IF(T226&gt;0,S226/T226,0)</f>
        <v>160.252427184466</v>
      </c>
      <c r="AD226" s="50" t="n">
        <f aca="false">EXP((((AC226-AC$247)/AC$248+2)/4-1.9)^3)</f>
        <v>0.0263754474551936</v>
      </c>
      <c r="AE226" s="51" t="n">
        <f aca="false">S226/U226</f>
        <v>33.5276268507581</v>
      </c>
      <c r="AF226" s="50" t="n">
        <f aca="false">EXP((((AE226-AE$247)/AE$248+2)/4-1.9)^3)</f>
        <v>0.573130347673605</v>
      </c>
      <c r="AG226" s="50" t="n">
        <f aca="false">V226/U226</f>
        <v>0.525647036241654</v>
      </c>
      <c r="AH226" s="50" t="n">
        <f aca="false">EXP((((AG226-AG$247)/AG$248+2)/4-1.9)^3)</f>
        <v>0.0434096509263839</v>
      </c>
      <c r="AI226" s="50" t="n">
        <f aca="false">W226/U226</f>
        <v>0.207186352767317</v>
      </c>
      <c r="AJ226" s="50" t="n">
        <f aca="false">EXP((((AI226-AI$247)/AI$248+2)/4-1.9)^3)</f>
        <v>0.209685441596072</v>
      </c>
      <c r="AK226" s="50" t="n">
        <f aca="false">Z226/U226</f>
        <v>0.53147361962322</v>
      </c>
      <c r="AL226" s="50" t="n">
        <f aca="false">EXP((((AK226-AK$247)/AK$248+2)/4-1.9)^3)</f>
        <v>0.213024209757678</v>
      </c>
      <c r="AM226" s="50" t="n">
        <f aca="false">0.01*AD226+0.15*AF226+0.24*AH226+0.25*AJ226+0.35*AL226</f>
        <v>0.22363145666213</v>
      </c>
      <c r="AO226" s="44" t="n">
        <f aca="false">0.01*AD226/$AM$247</f>
        <v>9.35610693693697E-005</v>
      </c>
      <c r="AP226" s="43" t="n">
        <f aca="false">AO226*$J$247</f>
        <v>786.628724883381</v>
      </c>
      <c r="AQ226" s="44" t="n">
        <f aca="false">0.15*AF226/$AM$247</f>
        <v>0.0304957982082437</v>
      </c>
      <c r="AR226" s="43" t="n">
        <f aca="false">AQ226*$J$247</f>
        <v>256397.99780554</v>
      </c>
      <c r="AS226" s="44" t="n">
        <f aca="false">0.24*AH226/$AM$247</f>
        <v>0.00369566737567408</v>
      </c>
      <c r="AT226" s="43" t="n">
        <f aca="false">AS226*$J$247</f>
        <v>31071.8778110861</v>
      </c>
      <c r="AU226" s="44" t="n">
        <f aca="false">0.25*AJ226/$AM$247</f>
        <v>0.0185953187905576</v>
      </c>
      <c r="AV226" s="43" t="n">
        <f aca="false">AU226*$J$247</f>
        <v>156342.932029432</v>
      </c>
      <c r="AW226" s="44" t="n">
        <f aca="false">0.35*AL226/$AM$247</f>
        <v>0.0264479702766107</v>
      </c>
      <c r="AX226" s="43" t="n">
        <f aca="false">AW226*$J$247</f>
        <v>222365.277296146</v>
      </c>
    </row>
    <row r="227" customFormat="false" ht="13.8" hidden="false" customHeight="false" outlineLevel="0" collapsed="false">
      <c r="A227" s="13" t="s">
        <v>66</v>
      </c>
      <c r="B227" s="41"/>
      <c r="C227" s="41"/>
      <c r="D227" s="41"/>
      <c r="E227" s="41"/>
      <c r="F227" s="41"/>
      <c r="G227" s="41"/>
      <c r="H227" s="41"/>
      <c r="I227" s="15" t="n">
        <f aca="false">AO227+AQ227+AS227+AU227+AW227</f>
        <v>0.044780572839197</v>
      </c>
      <c r="J227" s="43" t="n">
        <f aca="false">AP227+AR227+AT227+AV227+AX227</f>
        <v>376499.383231475</v>
      </c>
      <c r="K227" s="15" t="n">
        <f aca="false">I227-DatosMinisterio!J227</f>
        <v>0</v>
      </c>
      <c r="L227" s="43" t="n">
        <f aca="false">J227-DatosMinisterio!K227</f>
        <v>0.383231474959757</v>
      </c>
      <c r="M227" s="44" t="n">
        <f aca="false">P261/P$281</f>
        <v>0.0636798093427139</v>
      </c>
      <c r="N227" s="43" t="n">
        <f aca="false">ROUND((N$247*M227),0)</f>
        <v>10172554</v>
      </c>
      <c r="O227" s="43" t="n">
        <f aca="false">N227-DatosMinisterio!L227</f>
        <v>969</v>
      </c>
      <c r="P227" s="14" t="n">
        <f aca="false">N227+J227</f>
        <v>10549053.3832315</v>
      </c>
      <c r="Q227" s="43" t="n">
        <f aca="false">P227-DatosMinisterio!M227</f>
        <v>969.383231474087</v>
      </c>
      <c r="S227" s="14" t="n">
        <f aca="false">B227+DatosMinisterio!B227</f>
        <v>19664</v>
      </c>
      <c r="T227" s="14" t="n">
        <f aca="false">C227+DatosMinisterio!C227</f>
        <v>64</v>
      </c>
      <c r="U227" s="14" t="n">
        <f aca="false">D227+DatosMinisterio!D227</f>
        <v>875.963553819899</v>
      </c>
      <c r="V227" s="14" t="n">
        <f aca="false">E227+DatosMinisterio!E227</f>
        <v>593.486216691619</v>
      </c>
      <c r="W227" s="14" t="n">
        <f aca="false">F227+DatosMinisterio!F227</f>
        <v>154</v>
      </c>
      <c r="X227" s="14" t="n">
        <f aca="false">G227+DatosMinisterio!G227</f>
        <v>313</v>
      </c>
      <c r="Y227" s="14" t="n">
        <f aca="false">H227+DatosMinisterio!H227</f>
        <v>25</v>
      </c>
      <c r="Z227" s="14" t="n">
        <f aca="false">X227+0.33*Y227</f>
        <v>321.25</v>
      </c>
      <c r="AC227" s="49" t="n">
        <f aca="false">IF(T227&gt;0,S227/T227,0)</f>
        <v>307.25</v>
      </c>
      <c r="AD227" s="50" t="n">
        <f aca="false">EXP((((AC227-AC$247)/AC$248+2)/4-1.9)^3)</f>
        <v>0.253672982733765</v>
      </c>
      <c r="AE227" s="51" t="n">
        <f aca="false">S227/U227</f>
        <v>22.4484225562231</v>
      </c>
      <c r="AF227" s="50" t="n">
        <f aca="false">EXP((((AE227-AE$247)/AE$248+2)/4-1.9)^3)</f>
        <v>0.109895473141503</v>
      </c>
      <c r="AG227" s="50" t="n">
        <f aca="false">V227/U227</f>
        <v>0.677523869690179</v>
      </c>
      <c r="AH227" s="50" t="n">
        <f aca="false">EXP((((AG227-AG$247)/AG$248+2)/4-1.9)^3)</f>
        <v>0.169027694500965</v>
      </c>
      <c r="AI227" s="50" t="n">
        <f aca="false">W227/U227</f>
        <v>0.175806401223472</v>
      </c>
      <c r="AJ227" s="50" t="n">
        <f aca="false">EXP((((AI227-AI$247)/AI$248+2)/4-1.9)^3)</f>
        <v>0.146719215285959</v>
      </c>
      <c r="AK227" s="50" t="n">
        <f aca="false">Z227/U227</f>
        <v>0.366739002552211</v>
      </c>
      <c r="AL227" s="50" t="n">
        <f aca="false">EXP((((AK227-AK$247)/AK$248+2)/4-1.9)^3)</f>
        <v>0.0856334832140378</v>
      </c>
      <c r="AM227" s="50" t="n">
        <f aca="false">0.01*AD227+0.15*AF227+0.24*AH227+0.25*AJ227+0.35*AL227</f>
        <v>0.126239220425198</v>
      </c>
      <c r="AO227" s="44" t="n">
        <f aca="false">0.01*AD227/$AM$247</f>
        <v>0.000899848830053319</v>
      </c>
      <c r="AP227" s="43" t="n">
        <f aca="false">AO227*$J$247</f>
        <v>7565.61401599779</v>
      </c>
      <c r="AQ227" s="44" t="n">
        <f aca="false">0.15*AF227/$AM$247</f>
        <v>0.00584744846704808</v>
      </c>
      <c r="AR227" s="43" t="n">
        <f aca="false">AQ227*$J$247</f>
        <v>49163.3001039768</v>
      </c>
      <c r="AS227" s="44" t="n">
        <f aca="false">0.24*AH227/$AM$247</f>
        <v>0.014390121155592</v>
      </c>
      <c r="AT227" s="43" t="n">
        <f aca="false">AS227*$J$247</f>
        <v>120987.102133813</v>
      </c>
      <c r="AU227" s="44" t="n">
        <f aca="false">0.25*AJ227/$AM$247</f>
        <v>0.013011349572845</v>
      </c>
      <c r="AV227" s="43" t="n">
        <f aca="false">AU227*$J$247</f>
        <v>109394.87323613</v>
      </c>
      <c r="AW227" s="44" t="n">
        <f aca="false">0.35*AL227/$AM$247</f>
        <v>0.0106318048136586</v>
      </c>
      <c r="AX227" s="43" t="n">
        <f aca="false">AW227*$J$247</f>
        <v>89388.493741557</v>
      </c>
    </row>
    <row r="228" customFormat="false" ht="13.8" hidden="false" customHeight="false" outlineLevel="0" collapsed="false">
      <c r="A228" s="13" t="s">
        <v>67</v>
      </c>
      <c r="B228" s="41"/>
      <c r="C228" s="41"/>
      <c r="D228" s="41"/>
      <c r="E228" s="41"/>
      <c r="F228" s="41"/>
      <c r="G228" s="41"/>
      <c r="H228" s="41"/>
      <c r="I228" s="15" t="n">
        <f aca="false">AO228+AQ228+AS228+AU228+AW228</f>
        <v>0.032969055321625</v>
      </c>
      <c r="J228" s="43" t="n">
        <f aca="false">AP228+AR228+AT228+AV228+AX228</f>
        <v>277192.27797486</v>
      </c>
      <c r="K228" s="15" t="n">
        <f aca="false">I228-DatosMinisterio!J228</f>
        <v>0</v>
      </c>
      <c r="L228" s="43" t="n">
        <f aca="false">J228-DatosMinisterio!K228</f>
        <v>0.277974860218819</v>
      </c>
      <c r="M228" s="44" t="n">
        <f aca="false">P262/P$281</f>
        <v>0.048976659348025</v>
      </c>
      <c r="N228" s="43" t="n">
        <f aca="false">ROUND((N$247*M228),0)</f>
        <v>7823794</v>
      </c>
      <c r="O228" s="43" t="n">
        <f aca="false">N228-DatosMinisterio!L228</f>
        <v>-821</v>
      </c>
      <c r="P228" s="14" t="n">
        <f aca="false">N228+J228</f>
        <v>8100986.27797486</v>
      </c>
      <c r="Q228" s="43" t="n">
        <f aca="false">P228-DatosMinisterio!M228</f>
        <v>-820.722025140189</v>
      </c>
      <c r="S228" s="14" t="n">
        <f aca="false">B228+DatosMinisterio!B228</f>
        <v>11850</v>
      </c>
      <c r="T228" s="14" t="n">
        <f aca="false">C228+DatosMinisterio!C228</f>
        <v>60</v>
      </c>
      <c r="U228" s="14" t="n">
        <f aca="false">D228+DatosMinisterio!D228</f>
        <v>802.196793743891</v>
      </c>
      <c r="V228" s="14" t="n">
        <f aca="false">E228+DatosMinisterio!E228</f>
        <v>409.698005865103</v>
      </c>
      <c r="W228" s="14" t="n">
        <f aca="false">F228+DatosMinisterio!F228</f>
        <v>143</v>
      </c>
      <c r="X228" s="14" t="n">
        <f aca="false">G228+DatosMinisterio!G228</f>
        <v>335</v>
      </c>
      <c r="Y228" s="14" t="n">
        <f aca="false">H228+DatosMinisterio!H228</f>
        <v>29</v>
      </c>
      <c r="Z228" s="14" t="n">
        <f aca="false">X228+0.33*Y228</f>
        <v>344.57</v>
      </c>
      <c r="AC228" s="49" t="n">
        <f aca="false">IF(T228&gt;0,S228/T228,0)</f>
        <v>197.5</v>
      </c>
      <c r="AD228" s="50" t="n">
        <f aca="false">EXP((((AC228-AC$247)/AC$248+2)/4-1.9)^3)</f>
        <v>0.0538585360005932</v>
      </c>
      <c r="AE228" s="51" t="n">
        <f aca="false">S228/U228</f>
        <v>14.771936378224</v>
      </c>
      <c r="AF228" s="50" t="n">
        <f aca="false">EXP((((AE228-AE$247)/AE$248+2)/4-1.9)^3)</f>
        <v>0.012691322263047</v>
      </c>
      <c r="AG228" s="50" t="n">
        <f aca="false">V228/U228</f>
        <v>0.51072007400207</v>
      </c>
      <c r="AH228" s="50" t="n">
        <f aca="false">EXP((((AG228-AG$247)/AG$248+2)/4-1.9)^3)</f>
        <v>0.0369077567349862</v>
      </c>
      <c r="AI228" s="50" t="n">
        <f aca="false">W228/U228</f>
        <v>0.178260498066331</v>
      </c>
      <c r="AJ228" s="50" t="n">
        <f aca="false">EXP((((AI228-AI$247)/AI$248+2)/4-1.9)^3)</f>
        <v>0.151143415437916</v>
      </c>
      <c r="AK228" s="50" t="n">
        <f aca="false">Z228/U228</f>
        <v>0.429533005725285</v>
      </c>
      <c r="AL228" s="50" t="n">
        <f aca="false">EXP((((AK228-AK$247)/AK$248+2)/4-1.9)^3)</f>
        <v>0.125302338937613</v>
      </c>
      <c r="AM228" s="50" t="n">
        <f aca="false">0.01*AD228+0.15*AF228+0.24*AH228+0.25*AJ228+0.35*AL228</f>
        <v>0.0929418178035033</v>
      </c>
      <c r="AO228" s="44" t="n">
        <f aca="false">0.01*AD228/$AM$247</f>
        <v>0.000191051250654402</v>
      </c>
      <c r="AP228" s="43" t="n">
        <f aca="false">AO228*$J$247</f>
        <v>1606.29204756448</v>
      </c>
      <c r="AQ228" s="44" t="n">
        <f aca="false">0.15*AF228/$AM$247</f>
        <v>0.000675294903333377</v>
      </c>
      <c r="AR228" s="43" t="n">
        <f aca="false">AQ228*$J$247</f>
        <v>5677.64319401087</v>
      </c>
      <c r="AS228" s="44" t="n">
        <f aca="false">0.24*AH228/$AM$247</f>
        <v>0.00314213059916366</v>
      </c>
      <c r="AT228" s="43" t="n">
        <f aca="false">AS228*$J$247</f>
        <v>26417.9343320583</v>
      </c>
      <c r="AU228" s="44" t="n">
        <f aca="false">0.25*AJ228/$AM$247</f>
        <v>0.0134036963738086</v>
      </c>
      <c r="AV228" s="43" t="n">
        <f aca="false">AU228*$J$247</f>
        <v>112693.587817252</v>
      </c>
      <c r="AW228" s="44" t="n">
        <f aca="false">0.35*AL228/$AM$247</f>
        <v>0.0155568821946649</v>
      </c>
      <c r="AX228" s="43" t="n">
        <f aca="false">AW228*$J$247</f>
        <v>130796.820583974</v>
      </c>
    </row>
    <row r="229" customFormat="false" ht="13.8" hidden="false" customHeight="false" outlineLevel="0" collapsed="false">
      <c r="A229" s="13" t="s">
        <v>68</v>
      </c>
      <c r="B229" s="41"/>
      <c r="C229" s="41"/>
      <c r="D229" s="41"/>
      <c r="E229" s="41"/>
      <c r="F229" s="41"/>
      <c r="G229" s="41"/>
      <c r="H229" s="41"/>
      <c r="I229" s="15" t="n">
        <f aca="false">AO229+AQ229+AS229+AU229+AW229</f>
        <v>0.0313699061161301</v>
      </c>
      <c r="J229" s="43" t="n">
        <f aca="false">AP229+AR229+AT229+AV229+AX229</f>
        <v>263747.191157281</v>
      </c>
      <c r="K229" s="15" t="n">
        <f aca="false">I229-DatosMinisterio!J229</f>
        <v>0</v>
      </c>
      <c r="L229" s="43" t="n">
        <f aca="false">J229-DatosMinisterio!K229</f>
        <v>0.191157281049527</v>
      </c>
      <c r="M229" s="44" t="n">
        <f aca="false">P263/P$281</f>
        <v>0.0477381036892356</v>
      </c>
      <c r="N229" s="43" t="n">
        <f aca="false">ROUND((N$247*M229),0)</f>
        <v>7625940</v>
      </c>
      <c r="O229" s="43" t="n">
        <f aca="false">N229-DatosMinisterio!L229</f>
        <v>1193</v>
      </c>
      <c r="P229" s="14" t="n">
        <f aca="false">N229+J229</f>
        <v>7889687.19115728</v>
      </c>
      <c r="Q229" s="43" t="n">
        <f aca="false">P229-DatosMinisterio!M229</f>
        <v>1193.1911572814</v>
      </c>
      <c r="S229" s="14" t="n">
        <f aca="false">B229+DatosMinisterio!B229</f>
        <v>9342</v>
      </c>
      <c r="T229" s="14" t="n">
        <f aca="false">C229+DatosMinisterio!C229</f>
        <v>46</v>
      </c>
      <c r="U229" s="14" t="n">
        <f aca="false">D229+DatosMinisterio!D229</f>
        <v>483.823716682601</v>
      </c>
      <c r="V229" s="14" t="n">
        <f aca="false">E229+DatosMinisterio!E229</f>
        <v>283.780832479891</v>
      </c>
      <c r="W229" s="14" t="n">
        <f aca="false">F229+DatosMinisterio!F229</f>
        <v>54</v>
      </c>
      <c r="X229" s="14" t="n">
        <f aca="false">G229+DatosMinisterio!G229</f>
        <v>206</v>
      </c>
      <c r="Y229" s="14" t="n">
        <f aca="false">H229+DatosMinisterio!H229</f>
        <v>18</v>
      </c>
      <c r="Z229" s="14" t="n">
        <f aca="false">X229+0.33*Y229</f>
        <v>211.94</v>
      </c>
      <c r="AC229" s="49" t="n">
        <f aca="false">IF(T229&gt;0,S229/T229,0)</f>
        <v>203.086956521739</v>
      </c>
      <c r="AD229" s="50" t="n">
        <f aca="false">EXP((((AC229-AC$247)/AC$248+2)/4-1.9)^3)</f>
        <v>0.0594194222649933</v>
      </c>
      <c r="AE229" s="51" t="n">
        <f aca="false">S229/U229</f>
        <v>19.3086855354149</v>
      </c>
      <c r="AF229" s="50" t="n">
        <f aca="false">EXP((((AE229-AE$247)/AE$248+2)/4-1.9)^3)</f>
        <v>0.0510812483959005</v>
      </c>
      <c r="AG229" s="50" t="n">
        <f aca="false">V229/U229</f>
        <v>0.586537663812081</v>
      </c>
      <c r="AH229" s="50" t="n">
        <f aca="false">EXP((((AG229-AG$247)/AG$248+2)/4-1.9)^3)</f>
        <v>0.0796400818780655</v>
      </c>
      <c r="AI229" s="50" t="n">
        <f aca="false">W229/U229</f>
        <v>0.111610899048641</v>
      </c>
      <c r="AJ229" s="50" t="n">
        <f aca="false">EXP((((AI229-AI$247)/AI$248+2)/4-1.9)^3)</f>
        <v>0.0601335177761155</v>
      </c>
      <c r="AK229" s="50" t="n">
        <f aca="false">Z229/U229</f>
        <v>0.438052110080906</v>
      </c>
      <c r="AL229" s="50" t="n">
        <f aca="false">EXP((((AK229-AK$247)/AK$248+2)/4-1.9)^3)</f>
        <v>0.131515246116477</v>
      </c>
      <c r="AM229" s="50" t="n">
        <f aca="false">0.01*AD229+0.15*AF229+0.24*AH229+0.25*AJ229+0.35*AL229</f>
        <v>0.0884337167175666</v>
      </c>
      <c r="AO229" s="44" t="n">
        <f aca="false">0.01*AD229/$AM$247</f>
        <v>0.000210777265404391</v>
      </c>
      <c r="AP229" s="43" t="n">
        <f aca="false">AO229*$J$247</f>
        <v>1772.14147547723</v>
      </c>
      <c r="AQ229" s="44" t="n">
        <f aca="false">0.15*AF229/$AM$247</f>
        <v>0.00271799155223532</v>
      </c>
      <c r="AR229" s="43" t="n">
        <f aca="false">AQ229*$J$247</f>
        <v>22851.9216741513</v>
      </c>
      <c r="AS229" s="44" t="n">
        <f aca="false">0.24*AH229/$AM$247</f>
        <v>0.00678013405111011</v>
      </c>
      <c r="AT229" s="43" t="n">
        <f aca="false">AS229*$J$247</f>
        <v>57004.9940548159</v>
      </c>
      <c r="AU229" s="44" t="n">
        <f aca="false">0.25*AJ229/$AM$247</f>
        <v>0.00533275903435672</v>
      </c>
      <c r="AV229" s="43" t="n">
        <f aca="false">AU229*$J$247</f>
        <v>44835.9714952092</v>
      </c>
      <c r="AW229" s="44" t="n">
        <f aca="false">0.35*AL229/$AM$247</f>
        <v>0.0163282442130235</v>
      </c>
      <c r="AX229" s="43" t="n">
        <f aca="false">AW229*$J$247</f>
        <v>137282.162457627</v>
      </c>
    </row>
    <row r="230" customFormat="false" ht="13.8" hidden="false" customHeight="false" outlineLevel="0" collapsed="false">
      <c r="A230" s="13" t="s">
        <v>69</v>
      </c>
      <c r="B230" s="41"/>
      <c r="C230" s="41"/>
      <c r="D230" s="41"/>
      <c r="E230" s="41"/>
      <c r="F230" s="41"/>
      <c r="G230" s="41"/>
      <c r="H230" s="41"/>
      <c r="I230" s="15" t="n">
        <f aca="false">AO230+AQ230+AS230+AU230+AW230</f>
        <v>0.0140929778810488</v>
      </c>
      <c r="J230" s="43" t="n">
        <f aca="false">AP230+AR230+AT230+AV230+AX230</f>
        <v>118488.8254816</v>
      </c>
      <c r="K230" s="15" t="n">
        <f aca="false">I230-DatosMinisterio!J230</f>
        <v>0</v>
      </c>
      <c r="L230" s="43" t="n">
        <f aca="false">J230-DatosMinisterio!K230</f>
        <v>-0.174518399842782</v>
      </c>
      <c r="M230" s="44" t="n">
        <f aca="false">P264/P$281</f>
        <v>0.0203862387760488</v>
      </c>
      <c r="N230" s="43" t="n">
        <f aca="false">ROUND((N$247*M230),0)</f>
        <v>3256607</v>
      </c>
      <c r="O230" s="43" t="n">
        <f aca="false">N230-DatosMinisterio!L230</f>
        <v>310</v>
      </c>
      <c r="P230" s="14" t="n">
        <f aca="false">N230+J230</f>
        <v>3375095.8254816</v>
      </c>
      <c r="Q230" s="43" t="n">
        <f aca="false">P230-DatosMinisterio!M230</f>
        <v>309.825481600128</v>
      </c>
      <c r="S230" s="14" t="n">
        <f aca="false">B230+DatosMinisterio!B230</f>
        <v>15169</v>
      </c>
      <c r="T230" s="14" t="n">
        <f aca="false">C230+DatosMinisterio!C230</f>
        <v>66</v>
      </c>
      <c r="U230" s="14" t="n">
        <f aca="false">D230+DatosMinisterio!D230</f>
        <v>714.724093585078</v>
      </c>
      <c r="V230" s="14" t="n">
        <f aca="false">E230+DatosMinisterio!E230</f>
        <v>282.043782193336</v>
      </c>
      <c r="W230" s="14" t="n">
        <f aca="false">F230+DatosMinisterio!F230</f>
        <v>68</v>
      </c>
      <c r="X230" s="14" t="n">
        <f aca="false">G230+DatosMinisterio!G230</f>
        <v>169</v>
      </c>
      <c r="Y230" s="14" t="n">
        <f aca="false">H230+DatosMinisterio!H230</f>
        <v>22</v>
      </c>
      <c r="Z230" s="14" t="n">
        <f aca="false">X230+0.33*Y230</f>
        <v>176.26</v>
      </c>
      <c r="AC230" s="49" t="n">
        <f aca="false">IF(T230&gt;0,S230/T230,0)</f>
        <v>229.833333333333</v>
      </c>
      <c r="AD230" s="50" t="n">
        <f aca="false">EXP((((AC230-AC$247)/AC$248+2)/4-1.9)^3)</f>
        <v>0.0922589407497531</v>
      </c>
      <c r="AE230" s="51" t="n">
        <f aca="false">S230/U230</f>
        <v>21.2235744340335</v>
      </c>
      <c r="AF230" s="50" t="n">
        <f aca="false">EXP((((AE230-AE$247)/AE$248+2)/4-1.9)^3)</f>
        <v>0.0829850947636177</v>
      </c>
      <c r="AG230" s="50" t="n">
        <f aca="false">V230/U230</f>
        <v>0.394619105085147</v>
      </c>
      <c r="AH230" s="50" t="n">
        <f aca="false">EXP((((AG230-AG$247)/AG$248+2)/4-1.9)^3)</f>
        <v>0.00859791824331301</v>
      </c>
      <c r="AI230" s="50" t="n">
        <f aca="false">W230/U230</f>
        <v>0.0951416086435675</v>
      </c>
      <c r="AJ230" s="50" t="n">
        <f aca="false">EXP((((AI230-AI$247)/AI$248+2)/4-1.9)^3)</f>
        <v>0.0460664429598317</v>
      </c>
      <c r="AK230" s="50" t="n">
        <f aca="false">Z230/U230</f>
        <v>0.246612646169341</v>
      </c>
      <c r="AL230" s="50" t="n">
        <f aca="false">EXP((((AK230-AK$247)/AK$248+2)/4-1.9)^3)</f>
        <v>0.0365100473285652</v>
      </c>
      <c r="AM230" s="50" t="n">
        <f aca="false">0.01*AD230+0.15*AF230+0.24*AH230+0.25*AJ230+0.35*AL230</f>
        <v>0.039728981305391</v>
      </c>
      <c r="AO230" s="44" t="n">
        <f aca="false">0.01*AD230/$AM$247</f>
        <v>0.00032726819782284</v>
      </c>
      <c r="AP230" s="43" t="n">
        <f aca="false">AO230*$J$247</f>
        <v>2751.5564634252</v>
      </c>
      <c r="AQ230" s="44" t="n">
        <f aca="false">0.15*AF230/$AM$247</f>
        <v>0.00441556918853734</v>
      </c>
      <c r="AR230" s="43" t="n">
        <f aca="false">AQ230*$J$247</f>
        <v>37124.560288006</v>
      </c>
      <c r="AS230" s="44" t="n">
        <f aca="false">0.24*AH230/$AM$247</f>
        <v>0.000731981144110338</v>
      </c>
      <c r="AT230" s="43" t="n">
        <f aca="false">AS230*$J$247</f>
        <v>6154.24126627928</v>
      </c>
      <c r="AU230" s="44" t="n">
        <f aca="false">0.25*AJ230/$AM$247</f>
        <v>0.00408526307723003</v>
      </c>
      <c r="AV230" s="43" t="n">
        <f aca="false">AU230*$J$247</f>
        <v>34347.4621112731</v>
      </c>
      <c r="AW230" s="44" t="n">
        <f aca="false">0.35*AL230/$AM$247</f>
        <v>0.00453289627334827</v>
      </c>
      <c r="AX230" s="43" t="n">
        <f aca="false">AW230*$J$247</f>
        <v>38111.0053526166</v>
      </c>
    </row>
    <row r="231" customFormat="false" ht="13.8" hidden="false" customHeight="false" outlineLevel="0" collapsed="false">
      <c r="A231" s="13" t="s">
        <v>70</v>
      </c>
      <c r="B231" s="41"/>
      <c r="C231" s="41"/>
      <c r="D231" s="41"/>
      <c r="E231" s="41"/>
      <c r="F231" s="41"/>
      <c r="G231" s="41"/>
      <c r="H231" s="41"/>
      <c r="I231" s="15" t="n">
        <f aca="false">AO231+AQ231+AS231+AU231+AW231</f>
        <v>0.0131041981540367</v>
      </c>
      <c r="J231" s="43" t="n">
        <f aca="false">AP231+AR231+AT231+AV231+AX231</f>
        <v>110175.511609787</v>
      </c>
      <c r="K231" s="15" t="n">
        <f aca="false">I231-DatosMinisterio!J231</f>
        <v>0</v>
      </c>
      <c r="L231" s="43" t="n">
        <f aca="false">J231-DatosMinisterio!K231</f>
        <v>-0.488390212995</v>
      </c>
      <c r="M231" s="44" t="n">
        <f aca="false">P265/P$281</f>
        <v>0.0196305059823646</v>
      </c>
      <c r="N231" s="43" t="n">
        <f aca="false">ROUND((N$247*M231),0)</f>
        <v>3135882</v>
      </c>
      <c r="O231" s="43" t="n">
        <f aca="false">N231-DatosMinisterio!L231</f>
        <v>-171</v>
      </c>
      <c r="P231" s="14" t="n">
        <f aca="false">N231+J231</f>
        <v>3246057.51160979</v>
      </c>
      <c r="Q231" s="43" t="n">
        <f aca="false">P231-DatosMinisterio!M231</f>
        <v>-171.488390212879</v>
      </c>
      <c r="S231" s="14" t="n">
        <f aca="false">B231+DatosMinisterio!B231</f>
        <v>6546</v>
      </c>
      <c r="T231" s="14" t="n">
        <f aca="false">C231+DatosMinisterio!C231</f>
        <v>46</v>
      </c>
      <c r="U231" s="14" t="n">
        <f aca="false">D231+DatosMinisterio!D231</f>
        <v>334.063185195971</v>
      </c>
      <c r="V231" s="14" t="n">
        <f aca="false">E231+DatosMinisterio!E231</f>
        <v>164.164233836771</v>
      </c>
      <c r="W231" s="14" t="n">
        <f aca="false">F231+DatosMinisterio!F231</f>
        <v>25</v>
      </c>
      <c r="X231" s="14" t="n">
        <f aca="false">G231+DatosMinisterio!G231</f>
        <v>82</v>
      </c>
      <c r="Y231" s="14" t="n">
        <f aca="false">H231+DatosMinisterio!H231</f>
        <v>6</v>
      </c>
      <c r="Z231" s="14" t="n">
        <f aca="false">X231+0.33*Y231</f>
        <v>83.98</v>
      </c>
      <c r="AC231" s="49" t="n">
        <f aca="false">IF(T231&gt;0,S231/T231,0)</f>
        <v>142.304347826087</v>
      </c>
      <c r="AD231" s="50" t="n">
        <f aca="false">EXP((((AC231-AC$247)/AC$248+2)/4-1.9)^3)</f>
        <v>0.018000815385285</v>
      </c>
      <c r="AE231" s="51" t="n">
        <f aca="false">S231/U231</f>
        <v>19.5950954492634</v>
      </c>
      <c r="AF231" s="50" t="n">
        <f aca="false">EXP((((AE231-AE$247)/AE$248+2)/4-1.9)^3)</f>
        <v>0.0551293854537675</v>
      </c>
      <c r="AG231" s="50" t="n">
        <f aca="false">V231/U231</f>
        <v>0.491416717290975</v>
      </c>
      <c r="AH231" s="50" t="n">
        <f aca="false">EXP((((AG231-AG$247)/AG$248+2)/4-1.9)^3)</f>
        <v>0.0296783991521079</v>
      </c>
      <c r="AI231" s="50" t="n">
        <f aca="false">W231/U231</f>
        <v>0.0748361421068721</v>
      </c>
      <c r="AJ231" s="50" t="n">
        <f aca="false">EXP((((AI231-AI$247)/AI$248+2)/4-1.9)^3)</f>
        <v>0.032427288972965</v>
      </c>
      <c r="AK231" s="50" t="n">
        <f aca="false">Z231/U231</f>
        <v>0.251389568565405</v>
      </c>
      <c r="AL231" s="50" t="n">
        <f aca="false">EXP((((AK231-AK$247)/AK$248+2)/4-1.9)^3)</f>
        <v>0.0378928449596667</v>
      </c>
      <c r="AM231" s="50" t="n">
        <f aca="false">0.01*AD231+0.15*AF231+0.24*AH231+0.25*AJ231+0.35*AL231</f>
        <v>0.0369415497475485</v>
      </c>
      <c r="AO231" s="44" t="n">
        <f aca="false">0.01*AD231/$AM$247</f>
        <v>6.38539133726141E-005</v>
      </c>
      <c r="AP231" s="43" t="n">
        <f aca="false">AO231*$J$247</f>
        <v>536.861354767259</v>
      </c>
      <c r="AQ231" s="44" t="n">
        <f aca="false">0.15*AF231/$AM$247</f>
        <v>0.00293338962239009</v>
      </c>
      <c r="AR231" s="43" t="n">
        <f aca="false">AQ231*$J$247</f>
        <v>24662.9132586881</v>
      </c>
      <c r="AS231" s="44" t="n">
        <f aca="false">0.24*AH231/$AM$247</f>
        <v>0.002526661448964</v>
      </c>
      <c r="AT231" s="43" t="n">
        <f aca="false">AS231*$J$247</f>
        <v>21243.2851313821</v>
      </c>
      <c r="AU231" s="44" t="n">
        <f aca="false">0.25*AJ231/$AM$247</f>
        <v>0.00287571598378966</v>
      </c>
      <c r="AV231" s="43" t="n">
        <f aca="false">AU231*$J$247</f>
        <v>24178.0134911091</v>
      </c>
      <c r="AW231" s="44" t="n">
        <f aca="false">0.35*AL231/$AM$247</f>
        <v>0.00470457718552038</v>
      </c>
      <c r="AX231" s="43" t="n">
        <f aca="false">AW231*$J$247</f>
        <v>39554.4383738404</v>
      </c>
    </row>
    <row r="232" customFormat="false" ht="13.8" hidden="false" customHeight="false" outlineLevel="0" collapsed="false">
      <c r="A232" s="13" t="s">
        <v>71</v>
      </c>
      <c r="B232" s="41"/>
      <c r="C232" s="41"/>
      <c r="D232" s="41"/>
      <c r="E232" s="41"/>
      <c r="F232" s="41"/>
      <c r="G232" s="41"/>
      <c r="H232" s="41"/>
      <c r="I232" s="15" t="n">
        <f aca="false">AO232+AQ232+AS232+AU232+AW232</f>
        <v>0.0224852922004038</v>
      </c>
      <c r="J232" s="43" t="n">
        <f aca="false">AP232+AR232+AT232+AV232+AX232</f>
        <v>189048.466968725</v>
      </c>
      <c r="K232" s="15" t="n">
        <f aca="false">I232-DatosMinisterio!J232</f>
        <v>-1.59594559789866E-016</v>
      </c>
      <c r="L232" s="43" t="n">
        <f aca="false">J232-DatosMinisterio!K232</f>
        <v>0.466968725348124</v>
      </c>
      <c r="M232" s="44" t="n">
        <f aca="false">P266/P$281</f>
        <v>0.0205804618472356</v>
      </c>
      <c r="N232" s="43" t="n">
        <f aca="false">ROUND((N$247*M232),0)</f>
        <v>3287633</v>
      </c>
      <c r="O232" s="43" t="n">
        <f aca="false">N232-DatosMinisterio!L232</f>
        <v>425</v>
      </c>
      <c r="P232" s="14" t="n">
        <f aca="false">N232+J232</f>
        <v>3476681.46696873</v>
      </c>
      <c r="Q232" s="43" t="n">
        <f aca="false">P232-DatosMinisterio!M232</f>
        <v>425.466968725435</v>
      </c>
      <c r="S232" s="14" t="n">
        <f aca="false">B232+DatosMinisterio!B232</f>
        <v>7922</v>
      </c>
      <c r="T232" s="14" t="n">
        <f aca="false">C232+DatosMinisterio!C232</f>
        <v>36</v>
      </c>
      <c r="U232" s="14" t="n">
        <f aca="false">D232+DatosMinisterio!D232</f>
        <v>303.046995606922</v>
      </c>
      <c r="V232" s="14" t="n">
        <f aca="false">E232+DatosMinisterio!E232</f>
        <v>121.311558441558</v>
      </c>
      <c r="W232" s="14" t="n">
        <f aca="false">F232+DatosMinisterio!F232</f>
        <v>18</v>
      </c>
      <c r="X232" s="14" t="n">
        <f aca="false">G232+DatosMinisterio!G232</f>
        <v>92</v>
      </c>
      <c r="Y232" s="14" t="n">
        <f aca="false">H232+DatosMinisterio!H232</f>
        <v>6</v>
      </c>
      <c r="Z232" s="14" t="n">
        <f aca="false">X232+0.33*Y232</f>
        <v>93.98</v>
      </c>
      <c r="AC232" s="49" t="n">
        <f aca="false">IF(T232&gt;0,S232/T232,0)</f>
        <v>220.055555555556</v>
      </c>
      <c r="AD232" s="50" t="n">
        <f aca="false">EXP((((AC232-AC$247)/AC$248+2)/4-1.9)^3)</f>
        <v>0.0790041113387522</v>
      </c>
      <c r="AE232" s="51" t="n">
        <f aca="false">S232/U232</f>
        <v>26.1411600010565</v>
      </c>
      <c r="AF232" s="50" t="n">
        <f aca="false">EXP((((AE232-AE$247)/AE$248+2)/4-1.9)^3)</f>
        <v>0.225203440597597</v>
      </c>
      <c r="AG232" s="50" t="n">
        <f aca="false">V232/U232</f>
        <v>0.400306091794784</v>
      </c>
      <c r="AH232" s="50" t="n">
        <f aca="false">EXP((((AG232-AG$247)/AG$248+2)/4-1.9)^3)</f>
        <v>0.00931185441272943</v>
      </c>
      <c r="AI232" s="50" t="n">
        <f aca="false">W232/U232</f>
        <v>0.0593967281013653</v>
      </c>
      <c r="AJ232" s="50" t="n">
        <f aca="false">EXP((((AI232-AI$247)/AI$248+2)/4-1.9)^3)</f>
        <v>0.024407176849366</v>
      </c>
      <c r="AK232" s="50" t="n">
        <f aca="false">Z232/U232</f>
        <v>0.310116917053684</v>
      </c>
      <c r="AL232" s="50" t="n">
        <f aca="false">EXP((((AK232-AK$247)/AK$248+2)/4-1.9)^3)</f>
        <v>0.0585149741260972</v>
      </c>
      <c r="AM232" s="50" t="n">
        <f aca="false">0.01*AD232+0.15*AF232+0.24*AH232+0.25*AJ232+0.35*AL232</f>
        <v>0.0633874374185576</v>
      </c>
      <c r="AO232" s="44" t="n">
        <f aca="false">0.01*AD232/$AM$247</f>
        <v>0.000280249620560462</v>
      </c>
      <c r="AP232" s="43" t="n">
        <f aca="false">AO232*$J$247</f>
        <v>2356.24072230517</v>
      </c>
      <c r="AQ232" s="44" t="n">
        <f aca="false">0.15*AF232/$AM$247</f>
        <v>0.011982891340763</v>
      </c>
      <c r="AR232" s="43" t="n">
        <f aca="false">AQ232*$J$247</f>
        <v>100747.956381166</v>
      </c>
      <c r="AS232" s="44" t="n">
        <f aca="false">0.24*AH232/$AM$247</f>
        <v>0.000792761881879928</v>
      </c>
      <c r="AT232" s="43" t="n">
        <f aca="false">AS232*$J$247</f>
        <v>6665.26443618778</v>
      </c>
      <c r="AU232" s="44" t="n">
        <f aca="false">0.25*AJ232/$AM$247</f>
        <v>0.00216447661238099</v>
      </c>
      <c r="AV232" s="43" t="n">
        <f aca="false">AU232*$J$247</f>
        <v>18198.161790085</v>
      </c>
      <c r="AW232" s="44" t="n">
        <f aca="false">0.35*AL232/$AM$247</f>
        <v>0.00726491274481951</v>
      </c>
      <c r="AX232" s="43" t="n">
        <f aca="false">AW232*$J$247</f>
        <v>61080.8436389817</v>
      </c>
    </row>
    <row r="233" customFormat="false" ht="13.8" hidden="false" customHeight="false" outlineLevel="0" collapsed="false">
      <c r="A233" s="13" t="s">
        <v>72</v>
      </c>
      <c r="B233" s="41"/>
      <c r="C233" s="41"/>
      <c r="D233" s="41"/>
      <c r="E233" s="41"/>
      <c r="F233" s="41"/>
      <c r="G233" s="41"/>
      <c r="H233" s="41"/>
      <c r="I233" s="15" t="n">
        <f aca="false">AO233+AQ233+AS233+AU233+AW233</f>
        <v>0.0357533957354511</v>
      </c>
      <c r="J233" s="43" t="n">
        <f aca="false">AP233+AR233+AT233+AV233+AX233</f>
        <v>300602.037655166</v>
      </c>
      <c r="K233" s="15" t="n">
        <f aca="false">I233-DatosMinisterio!J233</f>
        <v>0</v>
      </c>
      <c r="L233" s="43" t="n">
        <f aca="false">J233-DatosMinisterio!K233</f>
        <v>0.0376551655936055</v>
      </c>
      <c r="M233" s="44" t="n">
        <f aca="false">P267/P$281</f>
        <v>0.0223517731749807</v>
      </c>
      <c r="N233" s="43" t="n">
        <f aca="false">ROUND((N$247*M233),0)</f>
        <v>3570592</v>
      </c>
      <c r="O233" s="43" t="n">
        <f aca="false">N233-DatosMinisterio!L233</f>
        <v>-1075</v>
      </c>
      <c r="P233" s="14" t="n">
        <f aca="false">N233+J233</f>
        <v>3871194.03765517</v>
      </c>
      <c r="Q233" s="43" t="n">
        <f aca="false">P233-DatosMinisterio!M233</f>
        <v>-1074.96234483458</v>
      </c>
      <c r="S233" s="14" t="n">
        <f aca="false">B233+DatosMinisterio!B233</f>
        <v>10284</v>
      </c>
      <c r="T233" s="14" t="n">
        <f aca="false">C233+DatosMinisterio!C233</f>
        <v>41</v>
      </c>
      <c r="U233" s="14" t="n">
        <f aca="false">D233+DatosMinisterio!D233</f>
        <v>427.436413251261</v>
      </c>
      <c r="V233" s="14" t="n">
        <f aca="false">E233+DatosMinisterio!E233</f>
        <v>314.096467598249</v>
      </c>
      <c r="W233" s="14" t="n">
        <f aca="false">F233+DatosMinisterio!F233</f>
        <v>29</v>
      </c>
      <c r="X233" s="14" t="n">
        <f aca="false">G233+DatosMinisterio!G233</f>
        <v>88</v>
      </c>
      <c r="Y233" s="14" t="n">
        <f aca="false">H233+DatosMinisterio!H233</f>
        <v>6</v>
      </c>
      <c r="Z233" s="14" t="n">
        <f aca="false">X233+0.33*Y233</f>
        <v>89.98</v>
      </c>
      <c r="AC233" s="49" t="n">
        <f aca="false">IF(T233&gt;0,S233/T233,0)</f>
        <v>250.829268292683</v>
      </c>
      <c r="AD233" s="50" t="n">
        <f aca="false">EXP((((AC233-AC$247)/AC$248+2)/4-1.9)^3)</f>
        <v>0.125967725395801</v>
      </c>
      <c r="AE233" s="51" t="n">
        <f aca="false">S233/U233</f>
        <v>24.0597190159247</v>
      </c>
      <c r="AF233" s="50" t="n">
        <f aca="false">EXP((((AE233-AE$247)/AE$248+2)/4-1.9)^3)</f>
        <v>0.153807702049791</v>
      </c>
      <c r="AG233" s="50" t="n">
        <f aca="false">V233/U233</f>
        <v>0.73483787964881</v>
      </c>
      <c r="AH233" s="50" t="n">
        <f aca="false">EXP((((AG233-AG$247)/AG$248+2)/4-1.9)^3)</f>
        <v>0.248990650450547</v>
      </c>
      <c r="AI233" s="50" t="n">
        <f aca="false">W233/U233</f>
        <v>0.0678463488391497</v>
      </c>
      <c r="AJ233" s="50" t="n">
        <f aca="false">EXP((((AI233-AI$247)/AI$248+2)/4-1.9)^3)</f>
        <v>0.0285665955153694</v>
      </c>
      <c r="AK233" s="50" t="n">
        <f aca="false">Z233/U233</f>
        <v>0.210510843742989</v>
      </c>
      <c r="AL233" s="50" t="n">
        <f aca="false">EXP((((AK233-AK$247)/AK$248+2)/4-1.9)^3)</f>
        <v>0.0273165973787638</v>
      </c>
      <c r="AM233" s="50" t="n">
        <f aca="false">0.01*AD233+0.15*AF233+0.24*AH233+0.25*AJ233+0.35*AL233</f>
        <v>0.100791046630967</v>
      </c>
      <c r="AO233" s="44" t="n">
        <f aca="false">0.01*AD233/$AM$247</f>
        <v>0.000446842659791067</v>
      </c>
      <c r="AP233" s="43" t="n">
        <f aca="false">AO233*$J$247</f>
        <v>3756.89668859236</v>
      </c>
      <c r="AQ233" s="44" t="n">
        <f aca="false">0.15*AF233/$AM$247</f>
        <v>0.00818398234123051</v>
      </c>
      <c r="AR233" s="43" t="n">
        <f aca="false">AQ233*$J$247</f>
        <v>68808.0591312467</v>
      </c>
      <c r="AS233" s="44" t="n">
        <f aca="false">0.24*AH233/$AM$247</f>
        <v>0.021197742992185</v>
      </c>
      <c r="AT233" s="43" t="n">
        <f aca="false">AS233*$J$247</f>
        <v>178223.203868245</v>
      </c>
      <c r="AU233" s="44" t="n">
        <f aca="false">0.25*AJ233/$AM$247</f>
        <v>0.00253334206860433</v>
      </c>
      <c r="AV233" s="43" t="n">
        <f aca="false">AU233*$J$247</f>
        <v>21299.4534431012</v>
      </c>
      <c r="AW233" s="44" t="n">
        <f aca="false">0.35*AL233/$AM$247</f>
        <v>0.00339148567364017</v>
      </c>
      <c r="AX233" s="43" t="n">
        <f aca="false">AW233*$J$247</f>
        <v>28514.4245239808</v>
      </c>
    </row>
    <row r="234" customFormat="false" ht="13.8" hidden="false" customHeight="false" outlineLevel="0" collapsed="false">
      <c r="A234" s="13" t="s">
        <v>73</v>
      </c>
      <c r="B234" s="41"/>
      <c r="C234" s="41"/>
      <c r="D234" s="41"/>
      <c r="E234" s="41"/>
      <c r="F234" s="41"/>
      <c r="G234" s="41"/>
      <c r="H234" s="41"/>
      <c r="I234" s="15" t="n">
        <f aca="false">AO234+AQ234+AS234+AU234+AW234</f>
        <v>0.0950187816572211</v>
      </c>
      <c r="J234" s="43" t="n">
        <f aca="false">AP234+AR234+AT234+AV234+AX234</f>
        <v>798884.659600335</v>
      </c>
      <c r="K234" s="15" t="n">
        <f aca="false">I234-DatosMinisterio!J234</f>
        <v>0</v>
      </c>
      <c r="L234" s="43" t="n">
        <f aca="false">J234-DatosMinisterio!K234</f>
        <v>-0.340399664826691</v>
      </c>
      <c r="M234" s="44" t="n">
        <f aca="false">P268/P$281</f>
        <v>0.025060695191227</v>
      </c>
      <c r="N234" s="43" t="n">
        <f aca="false">ROUND((N$247*M234),0)</f>
        <v>4003330</v>
      </c>
      <c r="O234" s="43" t="n">
        <f aca="false">N234-DatosMinisterio!L234</f>
        <v>-603</v>
      </c>
      <c r="P234" s="14" t="n">
        <f aca="false">N234+J234</f>
        <v>4802214.65960034</v>
      </c>
      <c r="Q234" s="43" t="n">
        <f aca="false">P234-DatosMinisterio!M234</f>
        <v>-603.340399664827</v>
      </c>
      <c r="S234" s="14" t="n">
        <f aca="false">B234+DatosMinisterio!B234</f>
        <v>7536</v>
      </c>
      <c r="T234" s="14" t="n">
        <f aca="false">C234+DatosMinisterio!C234</f>
        <v>48</v>
      </c>
      <c r="U234" s="14" t="n">
        <f aca="false">D234+DatosMinisterio!D234</f>
        <v>309.103207570185</v>
      </c>
      <c r="V234" s="14" t="n">
        <f aca="false">E234+DatosMinisterio!E234</f>
        <v>193.135497835498</v>
      </c>
      <c r="W234" s="14" t="n">
        <f aca="false">F234+DatosMinisterio!F234</f>
        <v>74</v>
      </c>
      <c r="X234" s="14" t="n">
        <f aca="false">G234+DatosMinisterio!G234</f>
        <v>206</v>
      </c>
      <c r="Y234" s="14" t="n">
        <f aca="false">H234+DatosMinisterio!H234</f>
        <v>30</v>
      </c>
      <c r="Z234" s="14" t="n">
        <f aca="false">X234+0.33*Y234</f>
        <v>215.9</v>
      </c>
      <c r="AC234" s="49" t="n">
        <f aca="false">IF(T234&gt;0,S234/T234,0)</f>
        <v>157</v>
      </c>
      <c r="AD234" s="50" t="n">
        <f aca="false">EXP((((AC234-AC$247)/AC$248+2)/4-1.9)^3)</f>
        <v>0.024657670918035</v>
      </c>
      <c r="AE234" s="51" t="n">
        <f aca="false">S234/U234</f>
        <v>24.3802064017368</v>
      </c>
      <c r="AF234" s="50" t="n">
        <f aca="false">EXP((((AE234-AE$247)/AE$248+2)/4-1.9)^3)</f>
        <v>0.16372918721342</v>
      </c>
      <c r="AG234" s="50" t="n">
        <f aca="false">V234/U234</f>
        <v>0.624825278759505</v>
      </c>
      <c r="AH234" s="50" t="n">
        <f aca="false">EXP((((AG234-AG$247)/AG$248+2)/4-1.9)^3)</f>
        <v>0.11169730600125</v>
      </c>
      <c r="AI234" s="50" t="n">
        <f aca="false">W234/U234</f>
        <v>0.239402239082872</v>
      </c>
      <c r="AJ234" s="50" t="n">
        <f aca="false">EXP((((AI234-AI$247)/AI$248+2)/4-1.9)^3)</f>
        <v>0.288023879754001</v>
      </c>
      <c r="AK234" s="50" t="n">
        <f aca="false">Z234/U234</f>
        <v>0.698472208351244</v>
      </c>
      <c r="AL234" s="50" t="n">
        <f aca="false">EXP((((AK234-AK$247)/AK$248+2)/4-1.9)^3)</f>
        <v>0.412127365711164</v>
      </c>
      <c r="AM234" s="50" t="n">
        <f aca="false">0.01*AD234+0.15*AF234+0.24*AH234+0.25*AJ234+0.35*AL234</f>
        <v>0.267863856168901</v>
      </c>
      <c r="AO234" s="44" t="n">
        <f aca="false">0.01*AD234/$AM$247</f>
        <v>8.74676368303697E-005</v>
      </c>
      <c r="AP234" s="43" t="n">
        <f aca="false">AO234*$J$247</f>
        <v>735.397276796858</v>
      </c>
      <c r="AQ234" s="44" t="n">
        <f aca="false">0.15*AF234/$AM$247</f>
        <v>0.00871189647229034</v>
      </c>
      <c r="AR234" s="43" t="n">
        <f aca="false">AQ234*$J$247</f>
        <v>73246.5763752519</v>
      </c>
      <c r="AS234" s="44" t="n">
        <f aca="false">0.24*AH234/$AM$247</f>
        <v>0.00950931603756834</v>
      </c>
      <c r="AT234" s="43" t="n">
        <f aca="false">AS234*$J$247</f>
        <v>79951.0009832614</v>
      </c>
      <c r="AU234" s="44" t="n">
        <f aca="false">0.25*AJ234/$AM$247</f>
        <v>0.0255425260931382</v>
      </c>
      <c r="AV234" s="43" t="n">
        <f aca="false">AU234*$J$247</f>
        <v>214752.619506974</v>
      </c>
      <c r="AW234" s="44" t="n">
        <f aca="false">0.35*AL234/$AM$247</f>
        <v>0.0511675754173938</v>
      </c>
      <c r="AX234" s="43" t="n">
        <f aca="false">AW234*$J$247</f>
        <v>430199.065458051</v>
      </c>
    </row>
    <row r="235" customFormat="false" ht="13.8" hidden="false" customHeight="false" outlineLevel="0" collapsed="false">
      <c r="A235" s="13" t="s">
        <v>74</v>
      </c>
      <c r="B235" s="41"/>
      <c r="C235" s="41"/>
      <c r="D235" s="41"/>
      <c r="E235" s="41"/>
      <c r="F235" s="41"/>
      <c r="G235" s="41"/>
      <c r="H235" s="41"/>
      <c r="I235" s="15" t="n">
        <f aca="false">AO235+AQ235+AS235+AU235+AW235</f>
        <v>0.00746260444560039</v>
      </c>
      <c r="J235" s="43" t="n">
        <f aca="false">AP235+AR235+AT235+AV235+AX235</f>
        <v>62742.9662670521</v>
      </c>
      <c r="K235" s="15" t="n">
        <f aca="false">I235-DatosMinisterio!J235</f>
        <v>0</v>
      </c>
      <c r="L235" s="43" t="n">
        <f aca="false">J235-DatosMinisterio!K235</f>
        <v>-0.0337329479225446</v>
      </c>
      <c r="M235" s="44" t="n">
        <f aca="false">P269/P$281</f>
        <v>0.0102830696941636</v>
      </c>
      <c r="N235" s="43" t="n">
        <f aca="false">ROUND((N$247*M235),0)</f>
        <v>1642673</v>
      </c>
      <c r="O235" s="43" t="n">
        <f aca="false">N235-DatosMinisterio!L235</f>
        <v>-206</v>
      </c>
      <c r="P235" s="14" t="n">
        <f aca="false">N235+J235</f>
        <v>1705415.96626705</v>
      </c>
      <c r="Q235" s="43" t="n">
        <f aca="false">P235-DatosMinisterio!M235</f>
        <v>-206.033732947893</v>
      </c>
      <c r="S235" s="14" t="n">
        <f aca="false">B235+DatosMinisterio!B235</f>
        <v>2104</v>
      </c>
      <c r="T235" s="14" t="n">
        <f aca="false">C235+DatosMinisterio!C235</f>
        <v>23</v>
      </c>
      <c r="U235" s="14" t="n">
        <f aca="false">D235+DatosMinisterio!D235</f>
        <v>194.694993412385</v>
      </c>
      <c r="V235" s="14" t="n">
        <f aca="false">E235+DatosMinisterio!E235</f>
        <v>64.7404479578393</v>
      </c>
      <c r="W235" s="14" t="n">
        <f aca="false">F235+DatosMinisterio!F235</f>
        <v>10</v>
      </c>
      <c r="X235" s="14" t="n">
        <f aca="false">G235+DatosMinisterio!G235</f>
        <v>43</v>
      </c>
      <c r="Y235" s="14" t="n">
        <f aca="false">H235+DatosMinisterio!H235</f>
        <v>25</v>
      </c>
      <c r="Z235" s="14" t="n">
        <f aca="false">X235+0.33*Y235</f>
        <v>51.25</v>
      </c>
      <c r="AC235" s="49" t="n">
        <f aca="false">IF(T235&gt;0,S235/T235,0)</f>
        <v>91.4782608695652</v>
      </c>
      <c r="AD235" s="50" t="n">
        <f aca="false">EXP((((AC235-AC$247)/AC$248+2)/4-1.9)^3)</f>
        <v>0.0052880921420175</v>
      </c>
      <c r="AE235" s="51" t="n">
        <f aca="false">S235/U235</f>
        <v>10.8066466585687</v>
      </c>
      <c r="AF235" s="50" t="n">
        <f aca="false">EXP((((AE235-AE$247)/AE$248+2)/4-1.9)^3)</f>
        <v>0.00276102558108433</v>
      </c>
      <c r="AG235" s="50" t="n">
        <f aca="false">V235/U235</f>
        <v>0.332522407603528</v>
      </c>
      <c r="AH235" s="50" t="n">
        <f aca="false">EXP((((AG235-AG$247)/AG$248+2)/4-1.9)^3)</f>
        <v>0.00338969563176378</v>
      </c>
      <c r="AI235" s="50" t="n">
        <f aca="false">W235/U235</f>
        <v>0.0513623890616382</v>
      </c>
      <c r="AJ235" s="50" t="n">
        <f aca="false">EXP((((AI235-AI$247)/AI$248+2)/4-1.9)^3)</f>
        <v>0.0209263126443101</v>
      </c>
      <c r="AK235" s="50" t="n">
        <f aca="false">Z235/U235</f>
        <v>0.263232243940896</v>
      </c>
      <c r="AL235" s="50" t="n">
        <f aca="false">EXP((((AK235-AK$247)/AK$248+2)/4-1.9)^3)</f>
        <v>0.0415011607852412</v>
      </c>
      <c r="AM235" s="50" t="n">
        <f aca="false">0.01*AD235+0.15*AF235+0.24*AH235+0.25*AJ235+0.35*AL235</f>
        <v>0.0210375461461181</v>
      </c>
      <c r="AO235" s="44" t="n">
        <f aca="false">0.01*AD235/$AM$247</f>
        <v>1.87583379038939E-005</v>
      </c>
      <c r="AP235" s="43" t="n">
        <f aca="false">AO235*$J$247</f>
        <v>157.713539677673</v>
      </c>
      <c r="AQ235" s="44" t="n">
        <f aca="false">0.15*AF235/$AM$247</f>
        <v>0.000146911918571965</v>
      </c>
      <c r="AR235" s="43" t="n">
        <f aca="false">AQ235*$J$247</f>
        <v>1235.18399218158</v>
      </c>
      <c r="AS235" s="44" t="n">
        <f aca="false">0.24*AH235/$AM$247</f>
        <v>0.000288580702503655</v>
      </c>
      <c r="AT235" s="43" t="n">
        <f aca="false">AS235*$J$247</f>
        <v>2426.28554340486</v>
      </c>
      <c r="AU235" s="44" t="n">
        <f aca="false">0.25*AJ235/$AM$247</f>
        <v>0.00185578670493217</v>
      </c>
      <c r="AV235" s="43" t="n">
        <f aca="false">AU235*$J$247</f>
        <v>15602.805089723</v>
      </c>
      <c r="AW235" s="44" t="n">
        <f aca="false">0.35*AL235/$AM$247</f>
        <v>0.0051525667816887</v>
      </c>
      <c r="AX235" s="43" t="n">
        <f aca="false">AW235*$J$247</f>
        <v>43320.978102065</v>
      </c>
    </row>
    <row r="236" customFormat="false" ht="13.8" hidden="false" customHeight="false" outlineLevel="0" collapsed="false">
      <c r="A236" s="13" t="s">
        <v>75</v>
      </c>
      <c r="B236" s="41"/>
      <c r="C236" s="41"/>
      <c r="D236" s="41"/>
      <c r="E236" s="41"/>
      <c r="F236" s="41"/>
      <c r="G236" s="41"/>
      <c r="H236" s="41"/>
      <c r="I236" s="15" t="n">
        <f aca="false">AO236+AQ236+AS236+AU236+AW236</f>
        <v>0.0897418796055223</v>
      </c>
      <c r="J236" s="43" t="n">
        <f aca="false">AP236+AR236+AT236+AV236+AX236</f>
        <v>754518.31406537</v>
      </c>
      <c r="K236" s="15" t="n">
        <f aca="false">I236-DatosMinisterio!J236</f>
        <v>-3.88578058618805E-016</v>
      </c>
      <c r="L236" s="43" t="n">
        <f aca="false">J236-DatosMinisterio!K236</f>
        <v>0.314065369777381</v>
      </c>
      <c r="M236" s="44" t="n">
        <f aca="false">P270/P$281</f>
        <v>0.0606084347457794</v>
      </c>
      <c r="N236" s="43" t="n">
        <f aca="false">ROUND((N$247*M236),0)</f>
        <v>9681916</v>
      </c>
      <c r="O236" s="43" t="n">
        <f aca="false">N236-DatosMinisterio!L236</f>
        <v>-753</v>
      </c>
      <c r="P236" s="14" t="n">
        <f aca="false">N236+J236</f>
        <v>10436434.3140654</v>
      </c>
      <c r="Q236" s="43" t="n">
        <f aca="false">P236-DatosMinisterio!M236</f>
        <v>-752.685934629291</v>
      </c>
      <c r="S236" s="14" t="n">
        <f aca="false">B236+DatosMinisterio!B236</f>
        <v>7221</v>
      </c>
      <c r="T236" s="14" t="n">
        <f aca="false">C236+DatosMinisterio!C236</f>
        <v>26</v>
      </c>
      <c r="U236" s="14" t="n">
        <f aca="false">D236+DatosMinisterio!D236</f>
        <v>324.954338406309</v>
      </c>
      <c r="V236" s="14" t="n">
        <f aca="false">E236+DatosMinisterio!E236</f>
        <v>290.590702042672</v>
      </c>
      <c r="W236" s="14" t="n">
        <f aca="false">F236+DatosMinisterio!F236</f>
        <v>61</v>
      </c>
      <c r="X236" s="14" t="n">
        <f aca="false">G236+DatosMinisterio!G236</f>
        <v>147</v>
      </c>
      <c r="Y236" s="14" t="n">
        <f aca="false">H236+DatosMinisterio!H236</f>
        <v>46</v>
      </c>
      <c r="Z236" s="14" t="n">
        <f aca="false">X236+0.33*Y236</f>
        <v>162.18</v>
      </c>
      <c r="AC236" s="49" t="n">
        <f aca="false">IF(T236&gt;0,S236/T236,0)</f>
        <v>277.730769230769</v>
      </c>
      <c r="AD236" s="50" t="n">
        <f aca="false">EXP((((AC236-AC$247)/AC$248+2)/4-1.9)^3)</f>
        <v>0.180142459206891</v>
      </c>
      <c r="AE236" s="51" t="n">
        <f aca="false">S236/U236</f>
        <v>22.2215836089905</v>
      </c>
      <c r="AF236" s="50" t="n">
        <f aca="false">EXP((((AE236-AE$247)/AE$248+2)/4-1.9)^3)</f>
        <v>0.104501082679785</v>
      </c>
      <c r="AG236" s="50" t="n">
        <f aca="false">V236/U236</f>
        <v>0.894250876808821</v>
      </c>
      <c r="AH236" s="50" t="n">
        <f aca="false">EXP((((AG236-AG$247)/AG$248+2)/4-1.9)^3)</f>
        <v>0.539839991898233</v>
      </c>
      <c r="AI236" s="50" t="n">
        <f aca="false">W236/U236</f>
        <v>0.187718681643598</v>
      </c>
      <c r="AJ236" s="50" t="n">
        <f aca="false">EXP((((AI236-AI$247)/AI$248+2)/4-1.9)^3)</f>
        <v>0.168993214191383</v>
      </c>
      <c r="AK236" s="50" t="n">
        <f aca="false">Z236/U236</f>
        <v>0.499085504737029</v>
      </c>
      <c r="AL236" s="50" t="n">
        <f aca="false">EXP((((AK236-AK$247)/AK$248+2)/4-1.9)^3)</f>
        <v>0.182004149817515</v>
      </c>
      <c r="AM236" s="50" t="n">
        <f aca="false">0.01*AD236+0.15*AF236+0.24*AH236+0.25*AJ236+0.35*AL236</f>
        <v>0.252987941033589</v>
      </c>
      <c r="AO236" s="44" t="n">
        <f aca="false">0.01*AD236/$AM$247</f>
        <v>0.000639015552280461</v>
      </c>
      <c r="AP236" s="43" t="n">
        <f aca="false">AO236*$J$247</f>
        <v>5372.61910813082</v>
      </c>
      <c r="AQ236" s="44" t="n">
        <f aca="false">0.15*AF236/$AM$247</f>
        <v>0.00556041735162243</v>
      </c>
      <c r="AR236" s="43" t="n">
        <f aca="false">AQ236*$J$247</f>
        <v>46750.0429463683</v>
      </c>
      <c r="AS236" s="44" t="n">
        <f aca="false">0.24*AH236/$AM$247</f>
        <v>0.0459591128600824</v>
      </c>
      <c r="AT236" s="43" t="n">
        <f aca="false">AS236*$J$247</f>
        <v>386408.135238072</v>
      </c>
      <c r="AU236" s="44" t="n">
        <f aca="false">0.25*AJ236/$AM$247</f>
        <v>0.0149866517551718</v>
      </c>
      <c r="AV236" s="43" t="n">
        <f aca="false">AU236*$J$247</f>
        <v>126002.52262937</v>
      </c>
      <c r="AW236" s="44" t="n">
        <f aca="false">0.35*AL236/$AM$247</f>
        <v>0.0225966820863652</v>
      </c>
      <c r="AX236" s="43" t="n">
        <f aca="false">AW236*$J$247</f>
        <v>189984.994143429</v>
      </c>
    </row>
    <row r="237" customFormat="false" ht="13.8" hidden="false" customHeight="false" outlineLevel="0" collapsed="false">
      <c r="A237" s="13" t="s">
        <v>76</v>
      </c>
      <c r="B237" s="41"/>
      <c r="C237" s="41"/>
      <c r="D237" s="41"/>
      <c r="E237" s="41"/>
      <c r="F237" s="41"/>
      <c r="G237" s="41"/>
      <c r="H237" s="41"/>
      <c r="I237" s="15" t="n">
        <f aca="false">AO237+AQ237+AS237+AU237+AW237</f>
        <v>0.00212642959457549</v>
      </c>
      <c r="J237" s="43" t="n">
        <f aca="false">AP237+AR237+AT237+AV237+AX237</f>
        <v>17878.2757808326</v>
      </c>
      <c r="K237" s="15" t="n">
        <f aca="false">I237-DatosMinisterio!J237</f>
        <v>0</v>
      </c>
      <c r="L237" s="43" t="n">
        <f aca="false">J237-DatosMinisterio!K237</f>
        <v>-0.724219167372212</v>
      </c>
      <c r="M237" s="44" t="n">
        <f aca="false">P271/P$281</f>
        <v>0.00926668869153983</v>
      </c>
      <c r="N237" s="43" t="n">
        <f aca="false">ROUND((N$247*M237),0)</f>
        <v>1480310</v>
      </c>
      <c r="O237" s="43" t="n">
        <f aca="false">N237-DatosMinisterio!L237</f>
        <v>-26</v>
      </c>
      <c r="P237" s="14" t="n">
        <f aca="false">N237+J237</f>
        <v>1498188.27578083</v>
      </c>
      <c r="Q237" s="43" t="n">
        <f aca="false">P237-DatosMinisterio!M237</f>
        <v>-26.7242191673722</v>
      </c>
      <c r="S237" s="14" t="n">
        <f aca="false">B237+DatosMinisterio!B237</f>
        <v>2907</v>
      </c>
      <c r="T237" s="14" t="n">
        <f aca="false">C237+DatosMinisterio!C237</f>
        <v>27</v>
      </c>
      <c r="U237" s="14" t="n">
        <f aca="false">D237+DatosMinisterio!D237</f>
        <v>226.662878787879</v>
      </c>
      <c r="V237" s="14" t="n">
        <f aca="false">E237+DatosMinisterio!E237</f>
        <v>41.8787878787879</v>
      </c>
      <c r="W237" s="14" t="n">
        <f aca="false">F237+DatosMinisterio!F237</f>
        <v>2</v>
      </c>
      <c r="X237" s="14" t="n">
        <f aca="false">G237+DatosMinisterio!G237</f>
        <v>16</v>
      </c>
      <c r="Y237" s="14" t="n">
        <f aca="false">H237+DatosMinisterio!H237</f>
        <v>3</v>
      </c>
      <c r="Z237" s="14" t="n">
        <f aca="false">X237+0.33*Y237</f>
        <v>16.99</v>
      </c>
      <c r="AC237" s="49" t="n">
        <f aca="false">IF(T237&gt;0,S237/T237,0)</f>
        <v>107.666666666667</v>
      </c>
      <c r="AD237" s="50" t="n">
        <f aca="false">EXP((((AC237-AC$247)/AC$248+2)/4-1.9)^3)</f>
        <v>0.00799884965849854</v>
      </c>
      <c r="AE237" s="51" t="n">
        <f aca="false">S237/U237</f>
        <v>12.8252143251057</v>
      </c>
      <c r="AF237" s="50" t="n">
        <f aca="false">EXP((((AE237-AE$247)/AE$248+2)/4-1.9)^3)</f>
        <v>0.00623433189341675</v>
      </c>
      <c r="AG237" s="50" t="n">
        <f aca="false">V237/U237</f>
        <v>0.184762445896489</v>
      </c>
      <c r="AH237" s="50" t="n">
        <f aca="false">EXP((((AG237-AG$247)/AG$248+2)/4-1.9)^3)</f>
        <v>0.000231030810437748</v>
      </c>
      <c r="AI237" s="50" t="n">
        <f aca="false">W237/U237</f>
        <v>0.00882367686625778</v>
      </c>
      <c r="AJ237" s="50" t="n">
        <f aca="false">EXP((((AI237-AI$247)/AI$248+2)/4-1.9)^3)</f>
        <v>0.00862877041718283</v>
      </c>
      <c r="AK237" s="50" t="n">
        <f aca="false">Z237/U237</f>
        <v>0.0749571349788599</v>
      </c>
      <c r="AL237" s="50" t="n">
        <f aca="false">EXP((((AK237-AK$247)/AK$248+2)/4-1.9)^3)</f>
        <v>0.00790502578006063</v>
      </c>
      <c r="AM237" s="50" t="n">
        <f aca="false">0.01*AD237+0.15*AF237+0.24*AH237+0.25*AJ237+0.35*AL237</f>
        <v>0.00599453730241949</v>
      </c>
      <c r="AO237" s="44" t="n">
        <f aca="false">0.01*AD237/$AM$247</f>
        <v>2.83741509616201E-005</v>
      </c>
      <c r="AP237" s="43" t="n">
        <f aca="false">AO237*$J$247</f>
        <v>238.559930332465</v>
      </c>
      <c r="AQ237" s="44" t="n">
        <f aca="false">0.15*AF237/$AM$247</f>
        <v>0.000331723713735584</v>
      </c>
      <c r="AR237" s="43" t="n">
        <f aca="false">AQ237*$J$247</f>
        <v>2789.01688178899</v>
      </c>
      <c r="AS237" s="44" t="n">
        <f aca="false">0.24*AH237/$AM$247</f>
        <v>1.96687374970663E-005</v>
      </c>
      <c r="AT237" s="43" t="n">
        <f aca="false">AS237*$J$247</f>
        <v>165.36786081721</v>
      </c>
      <c r="AU237" s="44" t="n">
        <f aca="false">0.25*AJ237/$AM$247</f>
        <v>0.000765216390116105</v>
      </c>
      <c r="AV237" s="43" t="n">
        <f aca="false">AU237*$J$247</f>
        <v>6433.67158235967</v>
      </c>
      <c r="AW237" s="44" t="n">
        <f aca="false">0.35*AL237/$AM$247</f>
        <v>0.000981446602265116</v>
      </c>
      <c r="AX237" s="43" t="n">
        <f aca="false">AW237*$J$247</f>
        <v>8251.6595255343</v>
      </c>
    </row>
    <row r="238" customFormat="false" ht="13.8" hidden="false" customHeight="false" outlineLevel="0" collapsed="false">
      <c r="A238" s="13" t="s">
        <v>77</v>
      </c>
      <c r="B238" s="41"/>
      <c r="C238" s="41"/>
      <c r="D238" s="41"/>
      <c r="E238" s="41"/>
      <c r="F238" s="41"/>
      <c r="G238" s="41"/>
      <c r="H238" s="41"/>
      <c r="I238" s="15" t="n">
        <f aca="false">AO238+AQ238+AS238+AU238+AW238</f>
        <v>0.0560183209562747</v>
      </c>
      <c r="J238" s="43" t="n">
        <f aca="false">AP238+AR238+AT238+AV238+AX238</f>
        <v>470982.436188023</v>
      </c>
      <c r="K238" s="15" t="n">
        <f aca="false">I238-DatosMinisterio!J238</f>
        <v>0</v>
      </c>
      <c r="L238" s="43" t="n">
        <f aca="false">J238-DatosMinisterio!K238</f>
        <v>0.436188023188151</v>
      </c>
      <c r="M238" s="44" t="n">
        <f aca="false">P272/P$281</f>
        <v>0.039633748982518</v>
      </c>
      <c r="N238" s="43" t="n">
        <f aca="false">ROUND((N$247*M238),0)</f>
        <v>6331307</v>
      </c>
      <c r="O238" s="43" t="n">
        <f aca="false">N238-DatosMinisterio!L238</f>
        <v>-17</v>
      </c>
      <c r="P238" s="14" t="n">
        <f aca="false">N238+J238</f>
        <v>6802289.43618802</v>
      </c>
      <c r="Q238" s="43" t="n">
        <f aca="false">P238-DatosMinisterio!M238</f>
        <v>-16.5638119764626</v>
      </c>
      <c r="S238" s="14" t="n">
        <f aca="false">B238+DatosMinisterio!B238</f>
        <v>8820</v>
      </c>
      <c r="T238" s="14" t="n">
        <f aca="false">C238+DatosMinisterio!C238</f>
        <v>84</v>
      </c>
      <c r="U238" s="14" t="n">
        <f aca="false">D238+DatosMinisterio!D238</f>
        <v>324.775974025974</v>
      </c>
      <c r="V238" s="14" t="n">
        <f aca="false">E238+DatosMinisterio!E238</f>
        <v>258.957792207792</v>
      </c>
      <c r="W238" s="14" t="n">
        <f aca="false">F238+DatosMinisterio!F238</f>
        <v>22</v>
      </c>
      <c r="X238" s="14" t="n">
        <f aca="false">G238+DatosMinisterio!G238</f>
        <v>105</v>
      </c>
      <c r="Y238" s="14" t="n">
        <f aca="false">H238+DatosMinisterio!H238</f>
        <v>20</v>
      </c>
      <c r="Z238" s="14" t="n">
        <f aca="false">X238+0.33*Y238</f>
        <v>111.6</v>
      </c>
      <c r="AC238" s="49" t="n">
        <f aca="false">IF(T238&gt;0,S238/T238,0)</f>
        <v>105</v>
      </c>
      <c r="AD238" s="50" t="n">
        <f aca="false">EXP((((AC238-AC$247)/AC$248+2)/4-1.9)^3)</f>
        <v>0.00748336784531907</v>
      </c>
      <c r="AE238" s="51" t="n">
        <f aca="false">S238/U238</f>
        <v>27.1571812738051</v>
      </c>
      <c r="AF238" s="50" t="n">
        <f aca="false">EXP((((AE238-AE$247)/AE$248+2)/4-1.9)^3)</f>
        <v>0.265774279808345</v>
      </c>
      <c r="AG238" s="50" t="n">
        <f aca="false">V238/U238</f>
        <v>0.797342823724645</v>
      </c>
      <c r="AH238" s="50" t="n">
        <f aca="false">EXP((((AG238-AG$247)/AG$248+2)/4-1.9)^3)</f>
        <v>0.354504213430323</v>
      </c>
      <c r="AI238" s="50" t="n">
        <f aca="false">W238/U238</f>
        <v>0.067739000909718</v>
      </c>
      <c r="AJ238" s="50" t="n">
        <f aca="false">EXP((((AI238-AI$247)/AI$248+2)/4-1.9)^3)</f>
        <v>0.0285103530376262</v>
      </c>
      <c r="AK238" s="50" t="n">
        <f aca="false">Z238/U238</f>
        <v>0.343621477342024</v>
      </c>
      <c r="AL238" s="50" t="n">
        <f aca="false">EXP((((AK238-AK$247)/AK$248+2)/4-1.9)^3)</f>
        <v>0.0736273036656558</v>
      </c>
      <c r="AM238" s="50" t="n">
        <f aca="false">0.01*AD238+0.15*AF238+0.24*AH238+0.25*AJ238+0.35*AL238</f>
        <v>0.157919131415369</v>
      </c>
      <c r="AO238" s="44" t="n">
        <f aca="false">0.01*AD238/$AM$247</f>
        <v>2.65455931802417E-005</v>
      </c>
      <c r="AP238" s="43" t="n">
        <f aca="false">AO238*$J$247</f>
        <v>223.186056501859</v>
      </c>
      <c r="AQ238" s="44" t="n">
        <f aca="false">0.15*AF238/$AM$247</f>
        <v>0.0141416325952301</v>
      </c>
      <c r="AR238" s="43" t="n">
        <f aca="false">AQ238*$J$247</f>
        <v>118897.897289286</v>
      </c>
      <c r="AS238" s="44" t="n">
        <f aca="false">0.24*AH238/$AM$247</f>
        <v>0.030180607955941</v>
      </c>
      <c r="AT238" s="43" t="n">
        <f aca="false">AS238*$J$247</f>
        <v>253747.988480768</v>
      </c>
      <c r="AU238" s="44" t="n">
        <f aca="false">0.25*AJ238/$AM$247</f>
        <v>0.00252835437467936</v>
      </c>
      <c r="AV238" s="43" t="n">
        <f aca="false">AU238*$J$247</f>
        <v>21257.5186582729</v>
      </c>
      <c r="AW238" s="44" t="n">
        <f aca="false">0.35*AL238/$AM$247</f>
        <v>0.00914118043724401</v>
      </c>
      <c r="AX238" s="43" t="n">
        <f aca="false">AW238*$J$247</f>
        <v>76855.8457031946</v>
      </c>
    </row>
    <row r="239" customFormat="false" ht="13.8" hidden="false" customHeight="false" outlineLevel="0" collapsed="false">
      <c r="A239" s="13" t="s">
        <v>78</v>
      </c>
      <c r="B239" s="41"/>
      <c r="C239" s="41"/>
      <c r="D239" s="41"/>
      <c r="E239" s="41"/>
      <c r="F239" s="41"/>
      <c r="G239" s="41"/>
      <c r="H239" s="41"/>
      <c r="I239" s="15" t="n">
        <f aca="false">AO239+AQ239+AS239+AU239+AW239</f>
        <v>0.00774821871096333</v>
      </c>
      <c r="J239" s="43" t="n">
        <f aca="false">AP239+AR239+AT239+AV239+AX239</f>
        <v>65144.3110452308</v>
      </c>
      <c r="K239" s="15" t="n">
        <f aca="false">I239-DatosMinisterio!J239</f>
        <v>0</v>
      </c>
      <c r="L239" s="43" t="n">
        <f aca="false">J239-DatosMinisterio!K239</f>
        <v>0.311045230788295</v>
      </c>
      <c r="M239" s="44" t="n">
        <f aca="false">P273/P$281</f>
        <v>0.0133717711923056</v>
      </c>
      <c r="N239" s="43" t="n">
        <f aca="false">ROUND((N$247*M239),0)</f>
        <v>2136078</v>
      </c>
      <c r="O239" s="43" t="n">
        <f aca="false">N239-DatosMinisterio!L239</f>
        <v>-566</v>
      </c>
      <c r="P239" s="14" t="n">
        <f aca="false">N239+J239</f>
        <v>2201222.31104523</v>
      </c>
      <c r="Q239" s="43" t="n">
        <f aca="false">P239-DatosMinisterio!M239</f>
        <v>-565.688954769168</v>
      </c>
      <c r="S239" s="14" t="n">
        <f aca="false">B239+DatosMinisterio!B239</f>
        <v>4666</v>
      </c>
      <c r="T239" s="14" t="n">
        <f aca="false">C239+DatosMinisterio!C239</f>
        <v>46</v>
      </c>
      <c r="U239" s="14" t="n">
        <f aca="false">D239+DatosMinisterio!D239</f>
        <v>331.068770378558</v>
      </c>
      <c r="V239" s="14" t="n">
        <f aca="false">E239+DatosMinisterio!E239</f>
        <v>171.442077922078</v>
      </c>
      <c r="W239" s="14" t="n">
        <f aca="false">F239+DatosMinisterio!F239</f>
        <v>16</v>
      </c>
      <c r="X239" s="14" t="n">
        <f aca="false">G239+DatosMinisterio!G239</f>
        <v>49</v>
      </c>
      <c r="Y239" s="14" t="n">
        <f aca="false">H239+DatosMinisterio!H239</f>
        <v>4</v>
      </c>
      <c r="Z239" s="14" t="n">
        <f aca="false">X239+0.33*Y239</f>
        <v>50.32</v>
      </c>
      <c r="AC239" s="49" t="n">
        <f aca="false">IF(T239&gt;0,S239/T239,0)</f>
        <v>101.434782608696</v>
      </c>
      <c r="AD239" s="50" t="n">
        <f aca="false">EXP((((AC239-AC$247)/AC$248+2)/4-1.9)^3)</f>
        <v>0.00683918506633874</v>
      </c>
      <c r="AE239" s="51" t="n">
        <f aca="false">S239/U239</f>
        <v>14.09374854253</v>
      </c>
      <c r="AF239" s="50" t="n">
        <f aca="false">EXP((((AE239-AE$247)/AE$248+2)/4-1.9)^3)</f>
        <v>0.00998781665324886</v>
      </c>
      <c r="AG239" s="50" t="n">
        <f aca="false">V239/U239</f>
        <v>0.517844306867253</v>
      </c>
      <c r="AH239" s="50" t="n">
        <f aca="false">EXP((((AG239-AG$247)/AG$248+2)/4-1.9)^3)</f>
        <v>0.0399067143794263</v>
      </c>
      <c r="AI239" s="50" t="n">
        <f aca="false">W239/U239</f>
        <v>0.0483283276211916</v>
      </c>
      <c r="AJ239" s="50" t="n">
        <f aca="false">EXP((((AI239-AI$247)/AI$248+2)/4-1.9)^3)</f>
        <v>0.0197235361873561</v>
      </c>
      <c r="AK239" s="50" t="n">
        <f aca="false">Z239/U239</f>
        <v>0.151992590368648</v>
      </c>
      <c r="AL239" s="50" t="n">
        <f aca="false">EXP((((AK239-AK$247)/AK$248+2)/4-1.9)^3)</f>
        <v>0.0164790019438896</v>
      </c>
      <c r="AM239" s="50" t="n">
        <f aca="false">0.01*AD239+0.15*AF239+0.24*AH239+0.25*AJ239+0.35*AL239</f>
        <v>0.0218427105269134</v>
      </c>
      <c r="AO239" s="44" t="n">
        <f aca="false">0.01*AD239/$AM$247</f>
        <v>2.42604971729372E-005</v>
      </c>
      <c r="AP239" s="43" t="n">
        <f aca="false">AO239*$J$247</f>
        <v>203.973769056045</v>
      </c>
      <c r="AQ239" s="44" t="n">
        <f aca="false">0.15*AF239/$AM$247</f>
        <v>0.000531443575505574</v>
      </c>
      <c r="AR239" s="43" t="n">
        <f aca="false">AQ239*$J$247</f>
        <v>4468.19157759944</v>
      </c>
      <c r="AS239" s="44" t="n">
        <f aca="false">0.24*AH239/$AM$247</f>
        <v>0.00339744594243562</v>
      </c>
      <c r="AT239" s="43" t="n">
        <f aca="false">AS239*$J$247</f>
        <v>28564.5363779188</v>
      </c>
      <c r="AU239" s="44" t="n">
        <f aca="false">0.25*AJ239/$AM$247</f>
        <v>0.00174912211496068</v>
      </c>
      <c r="AV239" s="43" t="n">
        <f aca="false">AU239*$J$247</f>
        <v>14706.0065498491</v>
      </c>
      <c r="AW239" s="44" t="n">
        <f aca="false">0.35*AL239/$AM$247</f>
        <v>0.00204594658088852</v>
      </c>
      <c r="AX239" s="43" t="n">
        <f aca="false">AW239*$J$247</f>
        <v>17201.6027708074</v>
      </c>
    </row>
    <row r="240" customFormat="false" ht="13.8" hidden="false" customHeight="false" outlineLevel="0" collapsed="false">
      <c r="A240" s="13" t="s">
        <v>79</v>
      </c>
      <c r="B240" s="41"/>
      <c r="C240" s="41"/>
      <c r="D240" s="41"/>
      <c r="E240" s="41"/>
      <c r="F240" s="41"/>
      <c r="G240" s="41"/>
      <c r="H240" s="41"/>
      <c r="I240" s="15" t="n">
        <f aca="false">AO240+AQ240+AS240+AU240+AW240</f>
        <v>0.0108004860103573</v>
      </c>
      <c r="J240" s="43" t="n">
        <f aca="false">AP240+AR240+AT240+AV240+AX240</f>
        <v>90806.7062049803</v>
      </c>
      <c r="K240" s="15" t="n">
        <f aca="false">I240-DatosMinisterio!J240</f>
        <v>0</v>
      </c>
      <c r="L240" s="43" t="n">
        <f aca="false">J240-DatosMinisterio!K240</f>
        <v>-0.293795019737445</v>
      </c>
      <c r="M240" s="44" t="n">
        <f aca="false">P274/P$281</f>
        <v>0.0242045767902133</v>
      </c>
      <c r="N240" s="43" t="n">
        <f aca="false">ROUND((N$247*M240),0)</f>
        <v>3866569</v>
      </c>
      <c r="O240" s="43" t="n">
        <f aca="false">N240-DatosMinisterio!L240</f>
        <v>111</v>
      </c>
      <c r="P240" s="14" t="n">
        <f aca="false">N240+J240</f>
        <v>3957375.70620498</v>
      </c>
      <c r="Q240" s="43" t="n">
        <f aca="false">P240-DatosMinisterio!M240</f>
        <v>110.706204980146</v>
      </c>
      <c r="S240" s="14" t="n">
        <f aca="false">B240+DatosMinisterio!B240</f>
        <v>4895</v>
      </c>
      <c r="T240" s="14" t="n">
        <f aca="false">C240+DatosMinisterio!C240</f>
        <v>26</v>
      </c>
      <c r="U240" s="14" t="n">
        <f aca="false">D240+DatosMinisterio!D240</f>
        <v>246.245346145179</v>
      </c>
      <c r="V240" s="14" t="n">
        <f aca="false">E240+DatosMinisterio!E240</f>
        <v>137.863822477058</v>
      </c>
      <c r="W240" s="14" t="n">
        <f aca="false">F240+DatosMinisterio!F240</f>
        <v>7</v>
      </c>
      <c r="X240" s="14" t="n">
        <f aca="false">G240+DatosMinisterio!G240</f>
        <v>17</v>
      </c>
      <c r="Y240" s="14" t="n">
        <f aca="false">H240+DatosMinisterio!H240</f>
        <v>10</v>
      </c>
      <c r="Z240" s="14" t="n">
        <f aca="false">X240+0.33*Y240</f>
        <v>20.3</v>
      </c>
      <c r="AC240" s="49" t="n">
        <f aca="false">IF(T240&gt;0,S240/T240,0)</f>
        <v>188.269230769231</v>
      </c>
      <c r="AD240" s="50" t="n">
        <f aca="false">EXP((((AC240-AC$247)/AC$248+2)/4-1.9)^3)</f>
        <v>0.0455615802686389</v>
      </c>
      <c r="AE240" s="51" t="n">
        <f aca="false">S240/U240</f>
        <v>19.8785482715846</v>
      </c>
      <c r="AF240" s="50" t="n">
        <f aca="false">EXP((((AE240-AE$247)/AE$248+2)/4-1.9)^3)</f>
        <v>0.0593745794896398</v>
      </c>
      <c r="AG240" s="50" t="n">
        <f aca="false">V240/U240</f>
        <v>0.55986366701029</v>
      </c>
      <c r="AH240" s="50" t="n">
        <f aca="false">EXP((((AG240-AG$247)/AG$248+2)/4-1.9)^3)</f>
        <v>0.0617049472777506</v>
      </c>
      <c r="AI240" s="50" t="n">
        <f aca="false">W240/U240</f>
        <v>0.0284269331769341</v>
      </c>
      <c r="AJ240" s="50" t="n">
        <f aca="false">EXP((((AI240-AI$247)/AI$248+2)/4-1.9)^3)</f>
        <v>0.0131772824171244</v>
      </c>
      <c r="AK240" s="50" t="n">
        <f aca="false">Z240/U240</f>
        <v>0.0824381062131088</v>
      </c>
      <c r="AL240" s="50" t="n">
        <f aca="false">EXP((((AK240-AK$247)/AK$248+2)/4-1.9)^3)</f>
        <v>0.00851980352630588</v>
      </c>
      <c r="AM240" s="50" t="n">
        <f aca="false">0.01*AD240+0.15*AF240+0.24*AH240+0.25*AJ240+0.35*AL240</f>
        <v>0.0304472419112807</v>
      </c>
      <c r="AO240" s="44" t="n">
        <f aca="false">0.01*AD240/$AM$247</f>
        <v>0.000161619634295639</v>
      </c>
      <c r="AP240" s="43" t="n">
        <f aca="false">AO240*$J$247</f>
        <v>1358.84131828573</v>
      </c>
      <c r="AQ240" s="44" t="n">
        <f aca="false">0.15*AF240/$AM$247</f>
        <v>0.00315927293357453</v>
      </c>
      <c r="AR240" s="43" t="n">
        <f aca="false">AQ240*$J$247</f>
        <v>26562.0610799679</v>
      </c>
      <c r="AS240" s="44" t="n">
        <f aca="false">0.24*AH240/$AM$247</f>
        <v>0.00525323184373895</v>
      </c>
      <c r="AT240" s="43" t="n">
        <f aca="false">AS240*$J$247</f>
        <v>44167.3347110118</v>
      </c>
      <c r="AU240" s="44" t="n">
        <f aca="false">0.25*AJ240/$AM$247</f>
        <v>0.00116858741109773</v>
      </c>
      <c r="AV240" s="43" t="n">
        <f aca="false">AU240*$J$247</f>
        <v>9825.07394691583</v>
      </c>
      <c r="AW240" s="44" t="n">
        <f aca="false">0.35*AL240/$AM$247</f>
        <v>0.00105777418765042</v>
      </c>
      <c r="AX240" s="43" t="n">
        <f aca="false">AW240*$J$247</f>
        <v>8893.39514879905</v>
      </c>
    </row>
    <row r="241" customFormat="false" ht="13.8" hidden="false" customHeight="false" outlineLevel="0" collapsed="false">
      <c r="A241" s="13" t="s">
        <v>80</v>
      </c>
      <c r="B241" s="41"/>
      <c r="C241" s="41"/>
      <c r="D241" s="41"/>
      <c r="E241" s="41"/>
      <c r="F241" s="41"/>
      <c r="G241" s="41"/>
      <c r="H241" s="41"/>
      <c r="I241" s="15" t="n">
        <f aca="false">AO241+AQ241+AS241+AU241+AW241</f>
        <v>0.0120830545182733</v>
      </c>
      <c r="J241" s="43" t="n">
        <f aca="false">AP241+AR241+AT241+AV241+AX241</f>
        <v>101590.093320561</v>
      </c>
      <c r="K241" s="15" t="n">
        <f aca="false">I241-DatosMinisterio!J241</f>
        <v>-9.8879238130678E-017</v>
      </c>
      <c r="L241" s="43" t="n">
        <f aca="false">J241-DatosMinisterio!K241</f>
        <v>0.0933205605251715</v>
      </c>
      <c r="M241" s="44" t="n">
        <f aca="false">P275/P$281</f>
        <v>0.0116850272115806</v>
      </c>
      <c r="N241" s="43" t="n">
        <f aca="false">ROUND((N$247*M241),0)</f>
        <v>1866629</v>
      </c>
      <c r="O241" s="43" t="n">
        <f aca="false">N241-DatosMinisterio!L241</f>
        <v>565</v>
      </c>
      <c r="P241" s="14" t="n">
        <f aca="false">N241+J241</f>
        <v>1968219.09332056</v>
      </c>
      <c r="Q241" s="43" t="n">
        <f aca="false">P241-DatosMinisterio!M241</f>
        <v>565.093320560642</v>
      </c>
      <c r="S241" s="14" t="n">
        <f aca="false">B241+DatosMinisterio!B241</f>
        <v>6984</v>
      </c>
      <c r="T241" s="14" t="n">
        <f aca="false">C241+DatosMinisterio!C241</f>
        <v>45</v>
      </c>
      <c r="U241" s="14" t="n">
        <f aca="false">D241+DatosMinisterio!D241</f>
        <v>331.969091871413</v>
      </c>
      <c r="V241" s="14" t="n">
        <f aca="false">E241+DatosMinisterio!E241</f>
        <v>193.070677979999</v>
      </c>
      <c r="W241" s="14" t="n">
        <f aca="false">F241+DatosMinisterio!F241</f>
        <v>1</v>
      </c>
      <c r="X241" s="14" t="n">
        <f aca="false">G241+DatosMinisterio!G241</f>
        <v>8</v>
      </c>
      <c r="Y241" s="14" t="n">
        <f aca="false">H241+DatosMinisterio!H241</f>
        <v>8</v>
      </c>
      <c r="Z241" s="14" t="n">
        <f aca="false">X241+0.33*Y241</f>
        <v>10.64</v>
      </c>
      <c r="AC241" s="49" t="n">
        <f aca="false">IF(T241&gt;0,S241/T241,0)</f>
        <v>155.2</v>
      </c>
      <c r="AD241" s="50" t="n">
        <f aca="false">EXP((((AC241-AC$247)/AC$248+2)/4-1.9)^3)</f>
        <v>0.0237471331136842</v>
      </c>
      <c r="AE241" s="51" t="n">
        <f aca="false">S241/U241</f>
        <v>21.0381031578242</v>
      </c>
      <c r="AF241" s="50" t="n">
        <f aca="false">EXP((((AE241-AE$247)/AE$248+2)/4-1.9)^3)</f>
        <v>0.0793731359663516</v>
      </c>
      <c r="AG241" s="50" t="n">
        <f aca="false">V241/U241</f>
        <v>0.581592331055881</v>
      </c>
      <c r="AH241" s="50" t="n">
        <f aca="false">EXP((((AG241-AG$247)/AG$248+2)/4-1.9)^3)</f>
        <v>0.0760538805340605</v>
      </c>
      <c r="AI241" s="50" t="n">
        <f aca="false">W241/U241</f>
        <v>0.00301232863084539</v>
      </c>
      <c r="AJ241" s="50" t="n">
        <f aca="false">EXP((((AI241-AI$247)/AI$248+2)/4-1.9)^3)</f>
        <v>0.00757221942781165</v>
      </c>
      <c r="AK241" s="50" t="n">
        <f aca="false">Z241/U241</f>
        <v>0.0320511766321949</v>
      </c>
      <c r="AL241" s="50" t="n">
        <f aca="false">EXP((((AK241-AK$247)/AK$248+2)/4-1.9)^3)</f>
        <v>0.00506701259002951</v>
      </c>
      <c r="AM241" s="50" t="n">
        <f aca="false">0.01*AD241+0.15*AF241+0.24*AH241+0.25*AJ241+0.35*AL241</f>
        <v>0.0340628823177273</v>
      </c>
      <c r="AO241" s="44" t="n">
        <f aca="false">0.01*AD241/$AM$247</f>
        <v>8.42377052502124E-005</v>
      </c>
      <c r="AP241" s="43" t="n">
        <f aca="false">AO241*$J$247</f>
        <v>708.241142546949</v>
      </c>
      <c r="AQ241" s="44" t="n">
        <f aca="false">0.15*AF241/$AM$247</f>
        <v>0.00422337980777077</v>
      </c>
      <c r="AR241" s="43" t="n">
        <f aca="false">AQ241*$J$247</f>
        <v>35508.6992408039</v>
      </c>
      <c r="AS241" s="44" t="n">
        <f aca="false">0.24*AH241/$AM$247</f>
        <v>0.00647482389480147</v>
      </c>
      <c r="AT241" s="43" t="n">
        <f aca="false">AS241*$J$247</f>
        <v>54438.0531191276</v>
      </c>
      <c r="AU241" s="44" t="n">
        <f aca="false">0.25*AJ241/$AM$247</f>
        <v>0.000671519363196691</v>
      </c>
      <c r="AV241" s="43" t="n">
        <f aca="false">AU241*$J$247</f>
        <v>5645.89977398066</v>
      </c>
      <c r="AW241" s="44" t="n">
        <f aca="false">0.35*AL241/$AM$247</f>
        <v>0.000629093747254152</v>
      </c>
      <c r="AX241" s="43" t="n">
        <f aca="false">AW241*$J$247</f>
        <v>5289.20004410137</v>
      </c>
    </row>
    <row r="242" customFormat="false" ht="13.8" hidden="false" customHeight="false" outlineLevel="0" collapsed="false">
      <c r="A242" s="13" t="s">
        <v>81</v>
      </c>
      <c r="B242" s="41"/>
      <c r="C242" s="41"/>
      <c r="D242" s="41"/>
      <c r="E242" s="41"/>
      <c r="F242" s="41"/>
      <c r="G242" s="41"/>
      <c r="H242" s="41"/>
      <c r="I242" s="15" t="n">
        <f aca="false">AO242+AQ242+AS242+AU242+AW242</f>
        <v>0.0250232760631349</v>
      </c>
      <c r="J242" s="43" t="n">
        <f aca="false">AP242+AR242+AT242+AV242+AX242</f>
        <v>210386.946992216</v>
      </c>
      <c r="K242" s="15" t="n">
        <f aca="false">I242-DatosMinisterio!J242</f>
        <v>2.67147415300428E-016</v>
      </c>
      <c r="L242" s="43" t="n">
        <f aca="false">J242-DatosMinisterio!K242</f>
        <v>-0.0530077841540333</v>
      </c>
      <c r="M242" s="44" t="n">
        <f aca="false">P276/P$281</f>
        <v>0.0173817707980047</v>
      </c>
      <c r="N242" s="43" t="n">
        <f aca="false">ROUND((N$247*M242),0)</f>
        <v>2776657</v>
      </c>
      <c r="O242" s="43" t="n">
        <f aca="false">N242-DatosMinisterio!L242</f>
        <v>533</v>
      </c>
      <c r="P242" s="14" t="n">
        <f aca="false">N242+J242</f>
        <v>2987043.94699222</v>
      </c>
      <c r="Q242" s="43" t="n">
        <f aca="false">P242-DatosMinisterio!M242</f>
        <v>532.9469922157</v>
      </c>
      <c r="S242" s="14" t="n">
        <f aca="false">B242+DatosMinisterio!B242</f>
        <v>7010</v>
      </c>
      <c r="T242" s="14" t="n">
        <f aca="false">C242+DatosMinisterio!C242</f>
        <v>28</v>
      </c>
      <c r="U242" s="14" t="n">
        <f aca="false">D242+DatosMinisterio!D242</f>
        <v>255.557132404213</v>
      </c>
      <c r="V242" s="14" t="n">
        <f aca="false">E242+DatosMinisterio!E242</f>
        <v>156.013133725444</v>
      </c>
      <c r="W242" s="14" t="n">
        <f aca="false">F242+DatosMinisterio!F242</f>
        <v>2</v>
      </c>
      <c r="X242" s="14" t="n">
        <f aca="false">G242+DatosMinisterio!G242</f>
        <v>9</v>
      </c>
      <c r="Y242" s="14" t="n">
        <f aca="false">H242+DatosMinisterio!H242</f>
        <v>2</v>
      </c>
      <c r="Z242" s="14" t="n">
        <f aca="false">X242+0.33*Y242</f>
        <v>9.66</v>
      </c>
      <c r="AC242" s="49" t="n">
        <f aca="false">IF(T242&gt;0,S242/T242,0)</f>
        <v>250.357142857143</v>
      </c>
      <c r="AD242" s="50" t="n">
        <f aca="false">EXP((((AC242-AC$247)/AC$248+2)/4-1.9)^3)</f>
        <v>0.125128334743806</v>
      </c>
      <c r="AE242" s="51" t="n">
        <f aca="false">S242/U242</f>
        <v>27.4302655302624</v>
      </c>
      <c r="AF242" s="50" t="n">
        <f aca="false">EXP((((AE242-AE$247)/AE$248+2)/4-1.9)^3)</f>
        <v>0.277264990943849</v>
      </c>
      <c r="AG242" s="50" t="n">
        <f aca="false">V242/U242</f>
        <v>0.610482408601608</v>
      </c>
      <c r="AH242" s="50" t="n">
        <f aca="false">EXP((((AG242-AG$247)/AG$248+2)/4-1.9)^3)</f>
        <v>0.0987759372279418</v>
      </c>
      <c r="AI242" s="50" t="n">
        <f aca="false">W242/U242</f>
        <v>0.00782603866769257</v>
      </c>
      <c r="AJ242" s="50" t="n">
        <f aca="false">EXP((((AI242-AI$247)/AI$248+2)/4-1.9)^3)</f>
        <v>0.00843885635973346</v>
      </c>
      <c r="AK242" s="50" t="n">
        <f aca="false">Z242/U242</f>
        <v>0.0377997667649551</v>
      </c>
      <c r="AL242" s="50" t="n">
        <f aca="false">EXP((((AK242-AK$247)/AK$248+2)/4-1.9)^3)</f>
        <v>0.00538628797180781</v>
      </c>
      <c r="AM242" s="50" t="n">
        <f aca="false">0.01*AD242+0.15*AF242+0.24*AH242+0.25*AJ242+0.35*AL242</f>
        <v>0.0705421718037876</v>
      </c>
      <c r="AO242" s="44" t="n">
        <f aca="false">0.01*AD242/$AM$247</f>
        <v>0.000443865107006314</v>
      </c>
      <c r="AP242" s="43" t="n">
        <f aca="false">AO242*$J$247</f>
        <v>3731.86246692164</v>
      </c>
      <c r="AQ242" s="44" t="n">
        <f aca="false">0.15*AF242/$AM$247</f>
        <v>0.0147530439599919</v>
      </c>
      <c r="AR242" s="43" t="n">
        <f aca="false">AQ242*$J$247</f>
        <v>124038.430050226</v>
      </c>
      <c r="AS242" s="44" t="n">
        <f aca="false">0.24*AH242/$AM$247</f>
        <v>0.00840925925283278</v>
      </c>
      <c r="AT242" s="43" t="n">
        <f aca="false">AS242*$J$247</f>
        <v>70702.1085570796</v>
      </c>
      <c r="AU242" s="44" t="n">
        <f aca="false">0.25*AJ242/$AM$247</f>
        <v>0.000748374436691974</v>
      </c>
      <c r="AV242" s="43" t="n">
        <f aca="false">AU242*$J$247</f>
        <v>6292.07033265327</v>
      </c>
      <c r="AW242" s="44" t="n">
        <f aca="false">0.35*AL242/$AM$247</f>
        <v>0.000668733306611897</v>
      </c>
      <c r="AX242" s="43" t="n">
        <f aca="false">AW242*$J$247</f>
        <v>5622.47558533552</v>
      </c>
    </row>
    <row r="243" customFormat="false" ht="13.8" hidden="false" customHeight="false" outlineLevel="0" collapsed="false">
      <c r="A243" s="13" t="s">
        <v>82</v>
      </c>
      <c r="B243" s="41"/>
      <c r="C243" s="41"/>
      <c r="D243" s="41"/>
      <c r="E243" s="41"/>
      <c r="F243" s="41"/>
      <c r="G243" s="41"/>
      <c r="H243" s="41"/>
      <c r="I243" s="15" t="n">
        <f aca="false">AO243+AQ243+AS243+AU243+AW243</f>
        <v>0.0050266359129261</v>
      </c>
      <c r="J243" s="43" t="n">
        <f aca="false">AP243+AR243+AT243+AV243+AX243</f>
        <v>42262.1954333131</v>
      </c>
      <c r="K243" s="15" t="n">
        <f aca="false">I243-DatosMinisterio!J243</f>
        <v>2.86229373536173E-017</v>
      </c>
      <c r="L243" s="43" t="n">
        <f aca="false">J243-DatosMinisterio!K243</f>
        <v>0.195433313114336</v>
      </c>
      <c r="M243" s="44" t="n">
        <f aca="false">P277/P$281</f>
        <v>0.0141990392435502</v>
      </c>
      <c r="N243" s="43" t="n">
        <f aca="false">ROUND((N$247*M243),0)</f>
        <v>2268231</v>
      </c>
      <c r="O243" s="43" t="n">
        <f aca="false">N243-DatosMinisterio!L243</f>
        <v>966</v>
      </c>
      <c r="P243" s="14" t="n">
        <f aca="false">N243+J243</f>
        <v>2310493.19543331</v>
      </c>
      <c r="Q243" s="43" t="n">
        <f aca="false">P243-DatosMinisterio!M243</f>
        <v>966.195433313027</v>
      </c>
      <c r="S243" s="14" t="n">
        <f aca="false">B243+DatosMinisterio!B243</f>
        <v>4089</v>
      </c>
      <c r="T243" s="14" t="n">
        <f aca="false">C243+DatosMinisterio!C243</f>
        <v>29</v>
      </c>
      <c r="U243" s="14" t="n">
        <f aca="false">D243+DatosMinisterio!D243</f>
        <v>418.304242424242</v>
      </c>
      <c r="V243" s="14" t="n">
        <f aca="false">E243+DatosMinisterio!E243</f>
        <v>170.838744588745</v>
      </c>
      <c r="W243" s="14" t="n">
        <f aca="false">F243+DatosMinisterio!F243</f>
        <v>28</v>
      </c>
      <c r="X243" s="14" t="n">
        <f aca="false">G243+DatosMinisterio!G243</f>
        <v>47</v>
      </c>
      <c r="Y243" s="14" t="n">
        <f aca="false">H243+DatosMinisterio!H243</f>
        <v>7</v>
      </c>
      <c r="Z243" s="14" t="n">
        <f aca="false">X243+0.33*Y243</f>
        <v>49.31</v>
      </c>
      <c r="AC243" s="49" t="n">
        <f aca="false">IF(T243&gt;0,S243/T243,0)</f>
        <v>141</v>
      </c>
      <c r="AD243" s="50" t="n">
        <f aca="false">EXP((((AC243-AC$247)/AC$248+2)/4-1.9)^3)</f>
        <v>0.0174904777927175</v>
      </c>
      <c r="AE243" s="51" t="n">
        <f aca="false">S243/U243</f>
        <v>9.77518175838379</v>
      </c>
      <c r="AF243" s="50" t="n">
        <f aca="false">EXP((((AE243-AE$247)/AE$248+2)/4-1.9)^3)</f>
        <v>0.00176425035214429</v>
      </c>
      <c r="AG243" s="50" t="n">
        <f aca="false">V243/U243</f>
        <v>0.408407869828586</v>
      </c>
      <c r="AH243" s="50" t="n">
        <f aca="false">EXP((((AG243-AG$247)/AG$248+2)/4-1.9)^3)</f>
        <v>0.0104163797508428</v>
      </c>
      <c r="AI243" s="50" t="n">
        <f aca="false">W243/U243</f>
        <v>0.0669369257116033</v>
      </c>
      <c r="AJ243" s="50" t="n">
        <f aca="false">EXP((((AI243-AI$247)/AI$248+2)/4-1.9)^3)</f>
        <v>0.0280929662738169</v>
      </c>
      <c r="AK243" s="50" t="n">
        <f aca="false">Z243/U243</f>
        <v>0.117880707387113</v>
      </c>
      <c r="AL243" s="50" t="n">
        <f aca="false">EXP((((AK243-AK$247)/AK$248+2)/4-1.9)^3)</f>
        <v>0.0120219550937507</v>
      </c>
      <c r="AM243" s="50" t="n">
        <f aca="false">0.01*AD243+0.15*AF243+0.24*AH243+0.25*AJ243+0.35*AL243</f>
        <v>0.014170399322218</v>
      </c>
      <c r="AO243" s="44" t="n">
        <f aca="false">0.01*AD243/$AM$247</f>
        <v>6.20436035766906E-005</v>
      </c>
      <c r="AP243" s="43" t="n">
        <f aca="false">AO243*$J$247</f>
        <v>521.640903611563</v>
      </c>
      <c r="AQ243" s="44" t="n">
        <f aca="false">0.15*AF243/$AM$247</f>
        <v>9.38743218644831E-005</v>
      </c>
      <c r="AR243" s="43" t="n">
        <f aca="false">AQ243*$J$247</f>
        <v>789.262442223922</v>
      </c>
      <c r="AS243" s="44" t="n">
        <f aca="false">0.24*AH243/$AM$247</f>
        <v>0.000886795309252872</v>
      </c>
      <c r="AT243" s="43" t="n">
        <f aca="false">AS243*$J$247</f>
        <v>7455.86458183991</v>
      </c>
      <c r="AU243" s="44" t="n">
        <f aca="false">0.25*AJ243/$AM$247</f>
        <v>0.00249133969272092</v>
      </c>
      <c r="AV243" s="43" t="n">
        <f aca="false">AU243*$J$247</f>
        <v>20946.312167505</v>
      </c>
      <c r="AW243" s="44" t="n">
        <f aca="false">0.35*AL243/$AM$247</f>
        <v>0.00149258298551114</v>
      </c>
      <c r="AX243" s="43" t="n">
        <f aca="false">AW243*$J$247</f>
        <v>12549.1153381327</v>
      </c>
    </row>
    <row r="244" customFormat="false" ht="13.8" hidden="false" customHeight="false" outlineLevel="0" collapsed="false">
      <c r="A244" s="13" t="s">
        <v>83</v>
      </c>
      <c r="B244" s="41"/>
      <c r="C244" s="41"/>
      <c r="D244" s="41"/>
      <c r="E244" s="41"/>
      <c r="F244" s="41"/>
      <c r="G244" s="41"/>
      <c r="H244" s="41"/>
      <c r="I244" s="15" t="n">
        <f aca="false">AO244+AQ244+AS244+AU244+AW244</f>
        <v>0.018700104613077</v>
      </c>
      <c r="J244" s="43" t="n">
        <f aca="false">AP244+AR244+AT244+AV244+AX244</f>
        <v>157223.934550137</v>
      </c>
      <c r="K244" s="15" t="n">
        <f aca="false">I244-DatosMinisterio!J244</f>
        <v>0</v>
      </c>
      <c r="L244" s="43" t="n">
        <f aca="false">J244-DatosMinisterio!K244</f>
        <v>-0.065449863061076</v>
      </c>
      <c r="M244" s="44" t="n">
        <f aca="false">P278/P$281</f>
        <v>0.00930396817109236</v>
      </c>
      <c r="N244" s="43" t="n">
        <f aca="false">ROUND((N$247*M244),0)</f>
        <v>1486266</v>
      </c>
      <c r="O244" s="43" t="n">
        <f aca="false">N244-DatosMinisterio!L244</f>
        <v>-1103</v>
      </c>
      <c r="P244" s="14" t="n">
        <f aca="false">N244+J244</f>
        <v>1643489.93455014</v>
      </c>
      <c r="Q244" s="43" t="n">
        <f aca="false">P244-DatosMinisterio!M244</f>
        <v>-1103.06544986297</v>
      </c>
      <c r="S244" s="14" t="n">
        <f aca="false">B244+DatosMinisterio!B244</f>
        <v>5430</v>
      </c>
      <c r="T244" s="14" t="n">
        <f aca="false">C244+DatosMinisterio!C244</f>
        <v>24</v>
      </c>
      <c r="U244" s="14" t="n">
        <f aca="false">D244+DatosMinisterio!D244</f>
        <v>260.60512019895</v>
      </c>
      <c r="V244" s="14" t="n">
        <f aca="false">E244+DatosMinisterio!E244</f>
        <v>167.446029289859</v>
      </c>
      <c r="W244" s="14" t="n">
        <f aca="false">F244+DatosMinisterio!F244</f>
        <v>8</v>
      </c>
      <c r="X244" s="14" t="n">
        <f aca="false">G244+DatosMinisterio!G244</f>
        <v>38</v>
      </c>
      <c r="Y244" s="14" t="n">
        <f aca="false">H244+DatosMinisterio!H244</f>
        <v>9</v>
      </c>
      <c r="Z244" s="14" t="n">
        <f aca="false">X244+0.33*Y244</f>
        <v>40.97</v>
      </c>
      <c r="AC244" s="49" t="n">
        <f aca="false">IF(T244&gt;0,S244/T244,0)</f>
        <v>226.25</v>
      </c>
      <c r="AD244" s="50" t="n">
        <f aca="false">EXP((((AC244-AC$247)/AC$248+2)/4-1.9)^3)</f>
        <v>0.0872270842834893</v>
      </c>
      <c r="AE244" s="51" t="n">
        <f aca="false">S244/U244</f>
        <v>20.8361216995839</v>
      </c>
      <c r="AF244" s="50" t="n">
        <f aca="false">EXP((((AE244-AE$247)/AE$248+2)/4-1.9)^3)</f>
        <v>0.0755728959029576</v>
      </c>
      <c r="AG244" s="50" t="n">
        <f aca="false">V244/U244</f>
        <v>0.642527779815025</v>
      </c>
      <c r="AH244" s="50" t="n">
        <f aca="false">EXP((((AG244-AG$247)/AG$248+2)/4-1.9)^3)</f>
        <v>0.129208384375418</v>
      </c>
      <c r="AI244" s="50" t="n">
        <f aca="false">W244/U244</f>
        <v>0.0306977851927571</v>
      </c>
      <c r="AJ244" s="50" t="n">
        <f aca="false">EXP((((AI244-AI$247)/AI$248+2)/4-1.9)^3)</f>
        <v>0.013816303612215</v>
      </c>
      <c r="AK244" s="50" t="n">
        <f aca="false">Z244/U244</f>
        <v>0.157211032418407</v>
      </c>
      <c r="AL244" s="50" t="n">
        <f aca="false">EXP((((AK244-AK$247)/AK$248+2)/4-1.9)^3)</f>
        <v>0.0172698993414486</v>
      </c>
      <c r="AM244" s="50" t="n">
        <f aca="false">0.01*AD244+0.15*AF244+0.24*AH244+0.25*AJ244+0.35*AL244</f>
        <v>0.0527167581509397</v>
      </c>
      <c r="AO244" s="44" t="n">
        <f aca="false">0.01*AD244/$AM$247</f>
        <v>0.000309418799335987</v>
      </c>
      <c r="AP244" s="43" t="n">
        <f aca="false">AO244*$J$247</f>
        <v>2601.48496823721</v>
      </c>
      <c r="AQ244" s="44" t="n">
        <f aca="false">0.15*AF244/$AM$247</f>
        <v>0.00402117213444382</v>
      </c>
      <c r="AR244" s="43" t="n">
        <f aca="false">AQ244*$J$247</f>
        <v>33808.6078961566</v>
      </c>
      <c r="AS244" s="44" t="n">
        <f aca="false">0.24*AH244/$AM$247</f>
        <v>0.0110001163476199</v>
      </c>
      <c r="AT244" s="43" t="n">
        <f aca="false">AS244*$J$247</f>
        <v>92485.1282100667</v>
      </c>
      <c r="AU244" s="44" t="n">
        <f aca="false">0.25*AJ244/$AM$247</f>
        <v>0.00122525707183423</v>
      </c>
      <c r="AV244" s="43" t="n">
        <f aca="false">AU244*$J$247</f>
        <v>10301.532620007</v>
      </c>
      <c r="AW244" s="44" t="n">
        <f aca="false">0.35*AL244/$AM$247</f>
        <v>0.00214414025984305</v>
      </c>
      <c r="AX244" s="43" t="n">
        <f aca="false">AW244*$J$247</f>
        <v>18027.1808556695</v>
      </c>
    </row>
    <row r="245" customFormat="false" ht="13.8" hidden="false" customHeight="false" outlineLevel="0" collapsed="false">
      <c r="A245" s="13" t="s">
        <v>84</v>
      </c>
      <c r="B245" s="41"/>
      <c r="C245" s="41"/>
      <c r="D245" s="41"/>
      <c r="E245" s="41"/>
      <c r="F245" s="41"/>
      <c r="G245" s="41"/>
      <c r="H245" s="41"/>
      <c r="I245" s="15" t="n">
        <f aca="false">AO245+AQ245+AS245+AU245+AW245</f>
        <v>0.0240496510303188</v>
      </c>
      <c r="J245" s="43" t="n">
        <f aca="false">AP245+AR245+AT245+AV245+AX245</f>
        <v>202201.04848506</v>
      </c>
      <c r="K245" s="15" t="n">
        <f aca="false">I245-DatosMinisterio!J245</f>
        <v>0</v>
      </c>
      <c r="L245" s="43" t="n">
        <f aca="false">J245-DatosMinisterio!K245</f>
        <v>0.0484850601351354</v>
      </c>
      <c r="M245" s="44" t="n">
        <f aca="false">P279/P$281</f>
        <v>0.00563088338653957</v>
      </c>
      <c r="N245" s="43" t="n">
        <f aca="false">ROUND((N$247*M245),0)</f>
        <v>899507</v>
      </c>
      <c r="O245" s="43" t="n">
        <f aca="false">N245-DatosMinisterio!L245</f>
        <v>571</v>
      </c>
      <c r="P245" s="14" t="n">
        <f aca="false">N245+J245</f>
        <v>1101708.04848506</v>
      </c>
      <c r="Q245" s="43" t="n">
        <f aca="false">P245-DatosMinisterio!M245</f>
        <v>571.048485060222</v>
      </c>
      <c r="S245" s="14" t="n">
        <f aca="false">B245+DatosMinisterio!B245</f>
        <v>6456</v>
      </c>
      <c r="T245" s="14" t="n">
        <f aca="false">C245+DatosMinisterio!C245</f>
        <v>42</v>
      </c>
      <c r="U245" s="14" t="n">
        <f aca="false">D245+DatosMinisterio!D245</f>
        <v>252.85342658284</v>
      </c>
      <c r="V245" s="14" t="n">
        <f aca="false">E245+DatosMinisterio!E245</f>
        <v>129.292348438739</v>
      </c>
      <c r="W245" s="14" t="n">
        <f aca="false">F245+DatosMinisterio!F245</f>
        <v>28</v>
      </c>
      <c r="X245" s="14" t="n">
        <f aca="false">G245+DatosMinisterio!G245</f>
        <v>60</v>
      </c>
      <c r="Y245" s="14" t="n">
        <f aca="false">H245+DatosMinisterio!H245</f>
        <v>12</v>
      </c>
      <c r="Z245" s="14" t="n">
        <f aca="false">X245+0.33*Y245</f>
        <v>63.96</v>
      </c>
      <c r="AC245" s="49" t="n">
        <f aca="false">IF(T245&gt;0,S245/T245,0)</f>
        <v>153.714285714286</v>
      </c>
      <c r="AD245" s="50" t="n">
        <f aca="false">EXP((((AC245-AC$247)/AC$248+2)/4-1.9)^3)</f>
        <v>0.0230165585809031</v>
      </c>
      <c r="AE245" s="51" t="n">
        <f aca="false">S245/U245</f>
        <v>25.5325786454584</v>
      </c>
      <c r="AF245" s="50" t="n">
        <f aca="false">EXP((((AE245-AE$247)/AE$248+2)/4-1.9)^3)</f>
        <v>0.202647823676657</v>
      </c>
      <c r="AG245" s="50" t="n">
        <f aca="false">V245/U245</f>
        <v>0.51133318692195</v>
      </c>
      <c r="AH245" s="50" t="n">
        <f aca="false">EXP((((AG245-AG$247)/AG$248+2)/4-1.9)^3)</f>
        <v>0.0371585592798903</v>
      </c>
      <c r="AI245" s="50" t="n">
        <f aca="false">W245/U245</f>
        <v>0.110736090779559</v>
      </c>
      <c r="AJ245" s="50" t="n">
        <f aca="false">EXP((((AI245-AI$247)/AI$248+2)/4-1.9)^3)</f>
        <v>0.0593122120795798</v>
      </c>
      <c r="AK245" s="50" t="n">
        <f aca="false">Z245/U245</f>
        <v>0.252952870223593</v>
      </c>
      <c r="AL245" s="50" t="n">
        <f aca="false">EXP((((AK245-AK$247)/AK$248+2)/4-1.9)^3)</f>
        <v>0.038354331106316</v>
      </c>
      <c r="AM245" s="50" t="n">
        <f aca="false">0.01*AD245+0.15*AF245+0.24*AH245+0.25*AJ245+0.35*AL245</f>
        <v>0.0677974622715868</v>
      </c>
      <c r="AO245" s="44" t="n">
        <f aca="false">0.01*AD245/$AM$247</f>
        <v>8.1646153593804E-005</v>
      </c>
      <c r="AP245" s="43" t="n">
        <f aca="false">AO245*$J$247</f>
        <v>686.452283262946</v>
      </c>
      <c r="AQ245" s="44" t="n">
        <f aca="false">0.15*AF245/$AM$247</f>
        <v>0.0107827253665208</v>
      </c>
      <c r="AR245" s="43" t="n">
        <f aca="false">AQ245*$J$247</f>
        <v>90657.3809278288</v>
      </c>
      <c r="AS245" s="44" t="n">
        <f aca="false">0.24*AH245/$AM$247</f>
        <v>0.00316348259723684</v>
      </c>
      <c r="AT245" s="43" t="n">
        <f aca="false">AS245*$J$247</f>
        <v>26597.4544586584</v>
      </c>
      <c r="AU245" s="44" t="n">
        <f aca="false">0.25*AJ245/$AM$247</f>
        <v>0.00525992402428004</v>
      </c>
      <c r="AV245" s="43" t="n">
        <f aca="false">AU245*$J$247</f>
        <v>44223.6002227381</v>
      </c>
      <c r="AW245" s="44" t="n">
        <f aca="false">0.35*AL245/$AM$247</f>
        <v>0.00476187288868732</v>
      </c>
      <c r="AX245" s="43" t="n">
        <f aca="false">AW245*$J$247</f>
        <v>40036.160592572</v>
      </c>
    </row>
    <row r="246" customFormat="false" ht="13.8" hidden="false" customHeight="false" outlineLevel="0" collapsed="false">
      <c r="A246" s="16" t="s">
        <v>85</v>
      </c>
      <c r="B246" s="41"/>
      <c r="C246" s="41"/>
      <c r="D246" s="41"/>
      <c r="E246" s="41"/>
      <c r="F246" s="41"/>
      <c r="G246" s="41"/>
      <c r="H246" s="41"/>
      <c r="I246" s="18" t="n">
        <f aca="false">AO246+AQ246+AS246+AU246+AW246</f>
        <v>0.00767422074662307</v>
      </c>
      <c r="J246" s="52" t="n">
        <f aca="false">AP246+AR246+AT246+AV246+AX246</f>
        <v>64522.1620603455</v>
      </c>
      <c r="K246" s="15" t="n">
        <f aca="false">I246-DatosMinisterio!J246</f>
        <v>0</v>
      </c>
      <c r="L246" s="43" t="n">
        <f aca="false">J246-DatosMinisterio!K246</f>
        <v>0.162060345464852</v>
      </c>
      <c r="M246" s="44" t="n">
        <f aca="false">P280/P$281</f>
        <v>0.00661362490701155</v>
      </c>
      <c r="N246" s="43" t="n">
        <f aca="false">ROUND((N$247*M246),0)</f>
        <v>1056496</v>
      </c>
      <c r="O246" s="43" t="n">
        <f aca="false">N246-DatosMinisterio!L246</f>
        <v>1121</v>
      </c>
      <c r="P246" s="14" t="n">
        <f aca="false">N246+J246</f>
        <v>1121018.16206035</v>
      </c>
      <c r="Q246" s="43" t="n">
        <f aca="false">P246-DatosMinisterio!M246</f>
        <v>1121.16206034552</v>
      </c>
      <c r="S246" s="17" t="n">
        <f aca="false">B246+DatosMinisterio!B246</f>
        <v>7112</v>
      </c>
      <c r="T246" s="17" t="n">
        <f aca="false">C246+DatosMinisterio!C246</f>
        <v>33</v>
      </c>
      <c r="U246" s="17" t="n">
        <f aca="false">D246+DatosMinisterio!D246</f>
        <v>371.170140447192</v>
      </c>
      <c r="V246" s="17" t="n">
        <f aca="false">E246+DatosMinisterio!E246</f>
        <v>175.596403900051</v>
      </c>
      <c r="W246" s="17" t="n">
        <f aca="false">F246+DatosMinisterio!F246</f>
        <v>10</v>
      </c>
      <c r="X246" s="17" t="n">
        <f aca="false">G246+DatosMinisterio!G246</f>
        <v>44</v>
      </c>
      <c r="Y246" s="17" t="n">
        <f aca="false">H246+DatosMinisterio!H246</f>
        <v>10</v>
      </c>
      <c r="Z246" s="17" t="n">
        <f aca="false">X246+0.33*Y246</f>
        <v>47.3</v>
      </c>
      <c r="AC246" s="49" t="n">
        <f aca="false">IF(T246&gt;0,S246/T246,0)</f>
        <v>215.515151515151</v>
      </c>
      <c r="AD246" s="50" t="n">
        <f aca="false">EXP((((AC246-AC$247)/AC$248+2)/4-1.9)^3)</f>
        <v>0.0733503048652793</v>
      </c>
      <c r="AE246" s="51" t="n">
        <f aca="false">S246/U246</f>
        <v>19.1610240830023</v>
      </c>
      <c r="AF246" s="50" t="n">
        <f aca="false">EXP((((AE246-AE$247)/AE$248+2)/4-1.9)^3)</f>
        <v>0.0490863312252027</v>
      </c>
      <c r="AG246" s="50" t="n">
        <f aca="false">V246/U246</f>
        <v>0.473088712600883</v>
      </c>
      <c r="AH246" s="50" t="n">
        <f aca="false">EXP((((AG246-AG$247)/AG$248+2)/4-1.9)^3)</f>
        <v>0.0239205574824317</v>
      </c>
      <c r="AI246" s="50" t="n">
        <f aca="false">W246/U246</f>
        <v>0.0269418223889234</v>
      </c>
      <c r="AJ246" s="50" t="n">
        <f aca="false">EXP((((AI246-AI$247)/AI$248+2)/4-1.9)^3)</f>
        <v>0.012773039242877</v>
      </c>
      <c r="AK246" s="50" t="n">
        <f aca="false">Z246/U246</f>
        <v>0.127434819899608</v>
      </c>
      <c r="AL246" s="50" t="n">
        <f aca="false">EXP((((AK246-AK$247)/AK$248+2)/4-1.9)^3)</f>
        <v>0.0131527409240926</v>
      </c>
      <c r="AM246" s="50" t="n">
        <f aca="false">0.01*AD246+0.15*AF246+0.24*AH246+0.25*AJ246+0.35*AL246</f>
        <v>0.0216341056623685</v>
      </c>
      <c r="AO246" s="44" t="n">
        <f aca="false">0.01*AD246/$AM$247</f>
        <v>0.000260193991909452</v>
      </c>
      <c r="AP246" s="43" t="n">
        <f aca="false">AO246*$J$247</f>
        <v>2187.6200160775</v>
      </c>
      <c r="AQ246" s="44" t="n">
        <f aca="false">0.15*AF246/$AM$247</f>
        <v>0.00261184363714637</v>
      </c>
      <c r="AR246" s="43" t="n">
        <f aca="false">AQ246*$J$247</f>
        <v>21959.4671558537</v>
      </c>
      <c r="AS246" s="44" t="n">
        <f aca="false">0.24*AH246/$AM$247</f>
        <v>0.00203646935668007</v>
      </c>
      <c r="AT246" s="43" t="n">
        <f aca="false">AS246*$J$247</f>
        <v>17121.9215866912</v>
      </c>
      <c r="AU246" s="44" t="n">
        <f aca="false">0.25*AJ246/$AM$247</f>
        <v>0.00113273832860149</v>
      </c>
      <c r="AV246" s="43" t="n">
        <f aca="false">AU246*$J$247</f>
        <v>9523.66740846636</v>
      </c>
      <c r="AW246" s="44" t="n">
        <f aca="false">0.35*AL246/$AM$247</f>
        <v>0.00163297543228569</v>
      </c>
      <c r="AX246" s="43" t="n">
        <f aca="false">AW246*$J$247</f>
        <v>13729.4858932567</v>
      </c>
    </row>
    <row r="247" customFormat="false" ht="13.8" hidden="false" customHeight="false" outlineLevel="0" collapsed="false">
      <c r="A247" s="19" t="s">
        <v>49</v>
      </c>
      <c r="B247" s="41"/>
      <c r="C247" s="41"/>
      <c r="D247" s="41"/>
      <c r="E247" s="41"/>
      <c r="F247" s="41"/>
      <c r="G247" s="41"/>
      <c r="H247" s="41"/>
      <c r="I247" s="21" t="n">
        <f aca="false">SUM(I220:I246)</f>
        <v>1</v>
      </c>
      <c r="J247" s="59" t="n">
        <f aca="false">DatosMinisterio!K247</f>
        <v>8407650</v>
      </c>
      <c r="K247" s="57" t="n">
        <f aca="false">I247-DatosMinisterio!J247</f>
        <v>0</v>
      </c>
      <c r="L247" s="59" t="n">
        <f aca="false">J247-DatosMinisterio!K247</f>
        <v>0</v>
      </c>
      <c r="M247" s="60"/>
      <c r="N247" s="59" t="n">
        <f aca="false">DatosMinisterio!L247</f>
        <v>159745355</v>
      </c>
      <c r="O247" s="59"/>
      <c r="P247" s="20" t="n">
        <f aca="false">DatosMinisterio!M247</f>
        <v>168153005</v>
      </c>
      <c r="Q247" s="59"/>
      <c r="S247" s="20"/>
      <c r="T247" s="20"/>
      <c r="U247" s="20"/>
      <c r="V247" s="20"/>
      <c r="W247" s="20"/>
      <c r="X247" s="20"/>
      <c r="Y247" s="20"/>
      <c r="Z247" s="20"/>
      <c r="AB247" s="62" t="s">
        <v>207</v>
      </c>
      <c r="AC247" s="62" t="n">
        <f aca="false">AVERAGE(AC222:AC246)</f>
        <v>207.681430822356</v>
      </c>
      <c r="AD247" s="20"/>
      <c r="AE247" s="62" t="n">
        <f aca="false">AVERAGE(AE222:AE246)</f>
        <v>20.1894106266941</v>
      </c>
      <c r="AF247" s="20"/>
      <c r="AG247" s="64" t="n">
        <f aca="false">AVERAGE(AG222:AG246)</f>
        <v>0.564076733917407</v>
      </c>
      <c r="AH247" s="20"/>
      <c r="AI247" s="64" t="n">
        <f aca="false">AVERAGE(AI222:AI246)</f>
        <v>0.115926409776378</v>
      </c>
      <c r="AJ247" s="20"/>
      <c r="AK247" s="64" t="n">
        <f aca="false">AVERAGE(AK222:AK246)</f>
        <v>0.323667695215049</v>
      </c>
      <c r="AL247" s="20"/>
      <c r="AM247" s="64" t="n">
        <f aca="false">SUM(AM222:AM246)</f>
        <v>2.81906220535658</v>
      </c>
      <c r="AO247" s="60" t="n">
        <f aca="false">SUM(AO220:AO246)</f>
        <v>0.00992411365783828</v>
      </c>
      <c r="AP247" s="59" t="n">
        <f aca="false">SUM(AP220:AP246)</f>
        <v>83438.474195324</v>
      </c>
      <c r="AQ247" s="60" t="n">
        <f aca="false">SUM(AQ220:AQ246)</f>
        <v>0.147493553859326</v>
      </c>
      <c r="AR247" s="59" t="n">
        <f aca="false">SUM(AR220:AR246)</f>
        <v>1240074.17810536</v>
      </c>
      <c r="AS247" s="60" t="n">
        <f aca="false">SUM(AS220:AS246)</f>
        <v>0.232821495255785</v>
      </c>
      <c r="AT247" s="59" t="n">
        <f aca="false">SUM(AT220:AT246)</f>
        <v>1957481.6445873</v>
      </c>
      <c r="AU247" s="60" t="n">
        <f aca="false">SUM(AU220:AU246)</f>
        <v>0.253781229364683</v>
      </c>
      <c r="AV247" s="59" t="n">
        <f aca="false">SUM(AV220:AV246)</f>
        <v>2133703.75306798</v>
      </c>
      <c r="AW247" s="60" t="n">
        <f aca="false">SUM(AW220:AW246)</f>
        <v>0.355979607862368</v>
      </c>
      <c r="AX247" s="59" t="n">
        <f aca="false">SUM(AX220:AX246)</f>
        <v>2992951.95004404</v>
      </c>
    </row>
    <row r="248" s="23" customFormat="true" ht="13.8" hidden="false" customHeight="false" outlineLevel="0" collapsed="false">
      <c r="A248" s="23" t="s">
        <v>50</v>
      </c>
      <c r="J248" s="74"/>
      <c r="K248" s="75"/>
      <c r="L248" s="74"/>
      <c r="M248" s="75"/>
      <c r="N248" s="74"/>
      <c r="O248" s="74"/>
      <c r="Q248" s="74"/>
      <c r="AB248" s="62" t="s">
        <v>208</v>
      </c>
      <c r="AC248" s="62" t="n">
        <f aca="false">_xlfn.STDEV.P(AC222:AC246)</f>
        <v>86.162466459519</v>
      </c>
      <c r="AD248" s="20"/>
      <c r="AE248" s="62" t="n">
        <f aca="false">_xlfn.STDEV.P(AE222:AE246)</f>
        <v>5.77518235953144</v>
      </c>
      <c r="AF248" s="20"/>
      <c r="AG248" s="64" t="n">
        <f aca="false">_xlfn.STDEV.P(AG222:AG246)</f>
        <v>0.150376153497596</v>
      </c>
      <c r="AH248" s="20"/>
      <c r="AI248" s="64" t="n">
        <f aca="false">_xlfn.STDEV.P(AI222:AI246)</f>
        <v>0.0951852926371923</v>
      </c>
      <c r="AJ248" s="20"/>
      <c r="AK248" s="64" t="n">
        <f aca="false">_xlfn.STDEV.P(AK222:AK246)</f>
        <v>0.213252621913767</v>
      </c>
      <c r="AL248" s="20"/>
      <c r="AM248" s="64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MI248" s="0"/>
      <c r="AMJ248" s="0"/>
    </row>
    <row r="249" s="23" customFormat="true" ht="13.8" hidden="false" customHeight="false" outlineLevel="0" collapsed="false">
      <c r="A249" s="23" t="s">
        <v>51</v>
      </c>
      <c r="J249" s="74"/>
      <c r="K249" s="75"/>
      <c r="L249" s="74"/>
      <c r="M249" s="75"/>
      <c r="N249" s="74"/>
      <c r="O249" s="74"/>
      <c r="Q249" s="74"/>
      <c r="AMI249" s="0"/>
      <c r="AMJ249" s="0"/>
    </row>
    <row r="250" customFormat="false" ht="13.8" hidden="false" customHeight="false" outlineLevel="0" collapsed="false">
      <c r="A250" s="27"/>
      <c r="B250" s="22"/>
      <c r="C250" s="22"/>
      <c r="D250" s="22"/>
      <c r="E250" s="22"/>
      <c r="F250" s="22"/>
      <c r="G250" s="22"/>
      <c r="H250" s="22"/>
      <c r="I250" s="22"/>
      <c r="S250" s="22"/>
      <c r="T250" s="22"/>
      <c r="U250" s="22"/>
      <c r="V250" s="22"/>
      <c r="W250" s="22"/>
      <c r="X250" s="22"/>
      <c r="Y250" s="22"/>
      <c r="Z250" s="22"/>
    </row>
    <row r="251" customFormat="false" ht="13.8" hidden="false" customHeight="false" outlineLevel="0" collapsed="false">
      <c r="A251" s="6" t="s">
        <v>131</v>
      </c>
      <c r="B251" s="6"/>
      <c r="C251" s="6"/>
      <c r="D251" s="6"/>
      <c r="E251" s="6"/>
      <c r="F251" s="6"/>
      <c r="G251" s="6"/>
      <c r="H251" s="6"/>
      <c r="I251" s="6"/>
      <c r="J251" s="6"/>
      <c r="S251" s="24"/>
      <c r="T251" s="24"/>
      <c r="U251" s="24"/>
      <c r="V251" s="24"/>
      <c r="W251" s="24"/>
      <c r="X251" s="24"/>
      <c r="Y251" s="24"/>
      <c r="Z251" s="24"/>
    </row>
    <row r="252" customFormat="false" ht="13.8" hidden="false" customHeight="false" outlineLevel="0" collapsed="false">
      <c r="A252" s="6" t="s">
        <v>132</v>
      </c>
      <c r="B252" s="6"/>
      <c r="C252" s="6"/>
      <c r="D252" s="6"/>
      <c r="E252" s="6"/>
      <c r="F252" s="6"/>
      <c r="G252" s="6"/>
      <c r="H252" s="6"/>
      <c r="I252" s="6"/>
      <c r="J252" s="6"/>
      <c r="S252" s="24"/>
      <c r="T252" s="24"/>
      <c r="U252" s="24"/>
      <c r="V252" s="24"/>
      <c r="W252" s="24"/>
      <c r="X252" s="24"/>
      <c r="Y252" s="24"/>
      <c r="Z252" s="24"/>
    </row>
    <row r="253" customFormat="false" ht="9" hidden="false" customHeight="true" outlineLevel="0" collapsed="false">
      <c r="A253" s="29"/>
      <c r="B253" s="29"/>
      <c r="C253" s="29"/>
      <c r="D253" s="29"/>
      <c r="E253" s="29"/>
      <c r="F253" s="29"/>
      <c r="G253" s="29"/>
      <c r="H253" s="29"/>
      <c r="S253" s="73"/>
      <c r="T253" s="73"/>
      <c r="U253" s="73"/>
      <c r="V253" s="73"/>
      <c r="W253" s="73"/>
      <c r="X253" s="73"/>
      <c r="Y253" s="73"/>
      <c r="Z253" s="73"/>
    </row>
    <row r="254" customFormat="false" ht="15.8" hidden="false" customHeight="true" outlineLevel="0" collapsed="false">
      <c r="A254" s="7" t="s">
        <v>8</v>
      </c>
      <c r="B254" s="8" t="s">
        <v>188</v>
      </c>
      <c r="C254" s="8"/>
      <c r="D254" s="8"/>
      <c r="E254" s="8"/>
      <c r="F254" s="8"/>
      <c r="G254" s="8"/>
      <c r="H254" s="8"/>
      <c r="I254" s="7" t="s">
        <v>10</v>
      </c>
      <c r="J254" s="37" t="s">
        <v>11</v>
      </c>
      <c r="K254" s="38" t="s">
        <v>189</v>
      </c>
      <c r="L254" s="37" t="s">
        <v>190</v>
      </c>
      <c r="M254" s="38" t="s">
        <v>191</v>
      </c>
      <c r="N254" s="37" t="s">
        <v>12</v>
      </c>
      <c r="O254" s="37" t="s">
        <v>192</v>
      </c>
      <c r="P254" s="7" t="s">
        <v>193</v>
      </c>
      <c r="Q254" s="37" t="s">
        <v>194</v>
      </c>
      <c r="S254" s="8" t="s">
        <v>188</v>
      </c>
      <c r="T254" s="8"/>
      <c r="U254" s="8"/>
      <c r="V254" s="8"/>
      <c r="W254" s="8"/>
      <c r="X254" s="8"/>
      <c r="Y254" s="8"/>
      <c r="Z254" s="8"/>
      <c r="AC254" s="9" t="s">
        <v>196</v>
      </c>
      <c r="AD254" s="9"/>
      <c r="AE254" s="9" t="s">
        <v>197</v>
      </c>
      <c r="AF254" s="9"/>
      <c r="AG254" s="9" t="s">
        <v>198</v>
      </c>
      <c r="AH254" s="9"/>
      <c r="AI254" s="9" t="s">
        <v>199</v>
      </c>
      <c r="AJ254" s="9"/>
      <c r="AK254" s="9" t="s">
        <v>200</v>
      </c>
      <c r="AL254" s="9"/>
      <c r="AM254" s="39" t="s">
        <v>201</v>
      </c>
      <c r="AO254" s="9" t="s">
        <v>196</v>
      </c>
      <c r="AP254" s="9"/>
      <c r="AQ254" s="9" t="s">
        <v>197</v>
      </c>
      <c r="AR254" s="9"/>
      <c r="AS254" s="9" t="s">
        <v>198</v>
      </c>
      <c r="AT254" s="9"/>
      <c r="AU254" s="9" t="s">
        <v>199</v>
      </c>
      <c r="AV254" s="9"/>
      <c r="AW254" s="39" t="s">
        <v>200</v>
      </c>
      <c r="AX254" s="39"/>
    </row>
    <row r="255" customFormat="false" ht="55.8" hidden="false" customHeight="false" outlineLevel="0" collapsed="false">
      <c r="A255" s="7"/>
      <c r="B255" s="9" t="s">
        <v>133</v>
      </c>
      <c r="C255" s="9" t="s">
        <v>134</v>
      </c>
      <c r="D255" s="9" t="s">
        <v>135</v>
      </c>
      <c r="E255" s="9" t="s">
        <v>136</v>
      </c>
      <c r="F255" s="9" t="s">
        <v>137</v>
      </c>
      <c r="G255" s="9" t="s">
        <v>138</v>
      </c>
      <c r="H255" s="9" t="s">
        <v>139</v>
      </c>
      <c r="I255" s="7"/>
      <c r="J255" s="37"/>
      <c r="K255" s="38"/>
      <c r="L255" s="37"/>
      <c r="M255" s="38"/>
      <c r="N255" s="37"/>
      <c r="O255" s="37"/>
      <c r="P255" s="7"/>
      <c r="Q255" s="37"/>
      <c r="S255" s="9" t="s">
        <v>133</v>
      </c>
      <c r="T255" s="9" t="s">
        <v>134</v>
      </c>
      <c r="U255" s="9" t="s">
        <v>135</v>
      </c>
      <c r="V255" s="9" t="s">
        <v>136</v>
      </c>
      <c r="W255" s="9" t="s">
        <v>137</v>
      </c>
      <c r="X255" s="9" t="s">
        <v>138</v>
      </c>
      <c r="Y255" s="9" t="s">
        <v>139</v>
      </c>
      <c r="Z255" s="7" t="s">
        <v>21</v>
      </c>
      <c r="AC255" s="9" t="s">
        <v>202</v>
      </c>
      <c r="AD255" s="9" t="s">
        <v>203</v>
      </c>
      <c r="AE255" s="9" t="s">
        <v>202</v>
      </c>
      <c r="AF255" s="9" t="s">
        <v>203</v>
      </c>
      <c r="AG255" s="9" t="s">
        <v>202</v>
      </c>
      <c r="AH255" s="9" t="s">
        <v>203</v>
      </c>
      <c r="AI255" s="9" t="s">
        <v>202</v>
      </c>
      <c r="AJ255" s="9" t="s">
        <v>203</v>
      </c>
      <c r="AK255" s="9" t="s">
        <v>202</v>
      </c>
      <c r="AL255" s="9" t="s">
        <v>203</v>
      </c>
      <c r="AM255" s="40" t="s">
        <v>204</v>
      </c>
      <c r="AO255" s="9" t="s">
        <v>205</v>
      </c>
      <c r="AP255" s="9" t="s">
        <v>206</v>
      </c>
      <c r="AQ255" s="9" t="s">
        <v>205</v>
      </c>
      <c r="AR255" s="9" t="s">
        <v>206</v>
      </c>
      <c r="AS255" s="9" t="s">
        <v>205</v>
      </c>
      <c r="AT255" s="9" t="s">
        <v>206</v>
      </c>
      <c r="AU255" s="9" t="s">
        <v>205</v>
      </c>
      <c r="AV255" s="9" t="s">
        <v>206</v>
      </c>
      <c r="AW255" s="9" t="s">
        <v>205</v>
      </c>
      <c r="AX255" s="40" t="s">
        <v>206</v>
      </c>
    </row>
    <row r="256" customFormat="false" ht="13.8" hidden="false" customHeight="false" outlineLevel="0" collapsed="false">
      <c r="A256" s="10" t="s">
        <v>61</v>
      </c>
      <c r="B256" s="41" t="n">
        <v>0</v>
      </c>
      <c r="C256" s="41"/>
      <c r="D256" s="41"/>
      <c r="E256" s="41"/>
      <c r="F256" s="41"/>
      <c r="G256" s="41"/>
      <c r="H256" s="41"/>
      <c r="I256" s="12" t="n">
        <f aca="false">AO256+AQ256+AS256+AU256+AW256</f>
        <v>0.138891954258684</v>
      </c>
      <c r="J256" s="42" t="n">
        <f aca="false">ROUND(AP256+AR256+AT256+AV256+AX256,0)</f>
        <v>1081755</v>
      </c>
      <c r="K256" s="12" t="n">
        <f aca="false">I256-DatosMinisterio!J256</f>
        <v>0</v>
      </c>
      <c r="L256" s="42" t="n">
        <f aca="false">J256-DatosMinisterio!K256</f>
        <v>1</v>
      </c>
      <c r="M256" s="44" t="n">
        <f aca="false">P290/P$315</f>
        <v>0.202099091134547</v>
      </c>
      <c r="N256" s="43" t="n">
        <f aca="false">ROUND((N$281*M256),0)</f>
        <v>29906800</v>
      </c>
      <c r="O256" s="43" t="n">
        <f aca="false">N256-DatosMinisterio!L256</f>
        <v>-490</v>
      </c>
      <c r="P256" s="14" t="n">
        <f aca="false">N256+J256</f>
        <v>30988555</v>
      </c>
      <c r="Q256" s="43" t="n">
        <f aca="false">P256-DatosMinisterio!M256</f>
        <v>-489</v>
      </c>
      <c r="S256" s="11" t="n">
        <f aca="false">B256+DatosMinisterio!B256</f>
        <v>25457</v>
      </c>
      <c r="T256" s="11" t="n">
        <f aca="false">C256+DatosMinisterio!C256</f>
        <v>70</v>
      </c>
      <c r="U256" s="11" t="n">
        <f aca="false">D256+DatosMinisterio!D256</f>
        <v>1744.4929355732</v>
      </c>
      <c r="V256" s="11" t="n">
        <f aca="false">E256+DatosMinisterio!E256</f>
        <v>1029.12391473063</v>
      </c>
      <c r="W256" s="11" t="n">
        <f aca="false">F256+DatosMinisterio!F256</f>
        <v>566</v>
      </c>
      <c r="X256" s="11" t="n">
        <f aca="false">G256+DatosMinisterio!G256</f>
        <v>1351</v>
      </c>
      <c r="Y256" s="11" t="n">
        <f aca="false">H256+DatosMinisterio!H256</f>
        <v>91</v>
      </c>
      <c r="Z256" s="11" t="n">
        <f aca="false">X256+0.33*Y256</f>
        <v>1381.03</v>
      </c>
      <c r="AC256" s="45" t="n">
        <f aca="false">IF(T256&gt;0,S256/T256,0)</f>
        <v>363.671428571429</v>
      </c>
      <c r="AD256" s="46" t="n">
        <f aca="false">EXP((((AC256-AC$281)/AC$282+2)/4-1.9)^3)</f>
        <v>0.508791658296376</v>
      </c>
      <c r="AE256" s="47" t="n">
        <f aca="false">S256/U256</f>
        <v>14.5927790711491</v>
      </c>
      <c r="AF256" s="46" t="n">
        <f aca="false">EXP((((AE256-AE$281)/AE$282+2)/4-1.9)^3)</f>
        <v>0.00646027996260929</v>
      </c>
      <c r="AG256" s="46" t="n">
        <f aca="false">V256/U256</f>
        <v>0.589927246906554</v>
      </c>
      <c r="AH256" s="46" t="n">
        <f aca="false">EXP((((AG256-AG$281)/AG$282+2)/4-1.9)^3)</f>
        <v>0.0766558226873913</v>
      </c>
      <c r="AI256" s="46" t="n">
        <f aca="false">W256/U256</f>
        <v>0.324449579851136</v>
      </c>
      <c r="AJ256" s="46" t="n">
        <f aca="false">EXP((((AI256-AI$281)/AI$282+2)/4-1.9)^3)</f>
        <v>0.587159058991515</v>
      </c>
      <c r="AK256" s="46" t="n">
        <f aca="false">Z256/U256</f>
        <v>0.79165124251204</v>
      </c>
      <c r="AL256" s="46" t="n">
        <f aca="false">EXP((((AK256-AK$281)/AK$282+2)/4-1.9)^3)</f>
        <v>0.63864395261161</v>
      </c>
      <c r="AM256" s="46" t="n">
        <f aca="false">0.01*AD256+0.15*AF256+0.24*AH256+0.25*AJ256+0.35*AL256</f>
        <v>0.394769504184271</v>
      </c>
      <c r="AO256" s="48" t="n">
        <f aca="false">0.01*AD256/$AM$281</f>
        <v>0.001790084263913</v>
      </c>
      <c r="AP256" s="42" t="n">
        <f aca="false">AO256*$J$281</f>
        <v>13942.0122167057</v>
      </c>
      <c r="AQ256" s="48" t="n">
        <f aca="false">0.15*AF256/$AM$281</f>
        <v>0.000340938534849258</v>
      </c>
      <c r="AR256" s="42" t="n">
        <f aca="false">AQ256*$J$281</f>
        <v>2655.3885277018</v>
      </c>
      <c r="AS256" s="48" t="n">
        <f aca="false">0.24*AH256/$AM$281</f>
        <v>0.00647276564507223</v>
      </c>
      <c r="AT256" s="42" t="n">
        <f aca="false">AS256*$J$281</f>
        <v>50412.9216253788</v>
      </c>
      <c r="AU256" s="48" t="n">
        <f aca="false">0.25*AJ256/$AM$281</f>
        <v>0.0516451171504085</v>
      </c>
      <c r="AV256" s="42" t="n">
        <f aca="false">AU256*$J$281</f>
        <v>402236.290637091</v>
      </c>
      <c r="AW256" s="48" t="n">
        <f aca="false">0.35*AL256/$AM$281</f>
        <v>0.0786430486644411</v>
      </c>
      <c r="AX256" s="42" t="n">
        <f aca="false">AW256*$J$281</f>
        <v>612508.789302394</v>
      </c>
    </row>
    <row r="257" customFormat="false" ht="13.8" hidden="false" customHeight="false" outlineLevel="0" collapsed="false">
      <c r="A257" s="13" t="s">
        <v>62</v>
      </c>
      <c r="B257" s="41"/>
      <c r="C257" s="41"/>
      <c r="D257" s="41"/>
      <c r="E257" s="41"/>
      <c r="F257" s="41"/>
      <c r="G257" s="41"/>
      <c r="H257" s="41"/>
      <c r="I257" s="15" t="n">
        <f aca="false">AO257+AQ257+AS257+AU257+AW257</f>
        <v>0.0987651853213132</v>
      </c>
      <c r="J257" s="43" t="n">
        <f aca="false">ROUND(AP257+AR257+AT257+AV257+AX257,0)</f>
        <v>769229</v>
      </c>
      <c r="K257" s="15" t="n">
        <f aca="false">I257-DatosMinisterio!J257</f>
        <v>0</v>
      </c>
      <c r="L257" s="43" t="n">
        <f aca="false">J257-DatosMinisterio!K257</f>
        <v>0</v>
      </c>
      <c r="M257" s="44" t="n">
        <f aca="false">P291/P$315</f>
        <v>0.127451040271606</v>
      </c>
      <c r="N257" s="43" t="n">
        <f aca="false">ROUND((N$281*M257),0)</f>
        <v>18860316</v>
      </c>
      <c r="O257" s="43" t="n">
        <f aca="false">N257-DatosMinisterio!L257</f>
        <v>-594</v>
      </c>
      <c r="P257" s="14" t="n">
        <f aca="false">N257+J257</f>
        <v>19629545</v>
      </c>
      <c r="Q257" s="43" t="n">
        <f aca="false">P257-DatosMinisterio!M257</f>
        <v>-594</v>
      </c>
      <c r="S257" s="14" t="n">
        <f aca="false">B257+DatosMinisterio!B257</f>
        <v>19281</v>
      </c>
      <c r="T257" s="14" t="n">
        <f aca="false">C257+DatosMinisterio!C257</f>
        <v>45</v>
      </c>
      <c r="U257" s="14" t="n">
        <f aca="false">D257+DatosMinisterio!D257</f>
        <v>1720.85697881263</v>
      </c>
      <c r="V257" s="14" t="n">
        <f aca="false">E257+DatosMinisterio!E257</f>
        <v>1052.38017622207</v>
      </c>
      <c r="W257" s="14" t="n">
        <f aca="false">F257+DatosMinisterio!F257</f>
        <v>462</v>
      </c>
      <c r="X257" s="14" t="n">
        <f aca="false">G257+DatosMinisterio!G257</f>
        <v>1077</v>
      </c>
      <c r="Y257" s="14" t="n">
        <f aca="false">H257+DatosMinisterio!H257</f>
        <v>93</v>
      </c>
      <c r="Z257" s="14" t="n">
        <f aca="false">X257+0.33*Y257</f>
        <v>1107.69</v>
      </c>
      <c r="AC257" s="49" t="n">
        <f aca="false">IF(T257&gt;0,S257/T257,0)</f>
        <v>428.466666666667</v>
      </c>
      <c r="AD257" s="50" t="n">
        <f aca="false">EXP((((AC257-AC$281)/AC$282+2)/4-1.9)^3)</f>
        <v>0.725460660216948</v>
      </c>
      <c r="AE257" s="51" t="n">
        <f aca="false">S257/U257</f>
        <v>11.204301250708</v>
      </c>
      <c r="AF257" s="50" t="n">
        <f aca="false">EXP((((AE257-AE$281)/AE$282+2)/4-1.9)^3)</f>
        <v>0.00168370328945901</v>
      </c>
      <c r="AG257" s="50" t="n">
        <f aca="false">V257/U257</f>
        <v>0.611544241723214</v>
      </c>
      <c r="AH257" s="50" t="n">
        <f aca="false">EXP((((AG257-AG$281)/AG$282+2)/4-1.9)^3)</f>
        <v>0.0972411207927431</v>
      </c>
      <c r="AI257" s="50" t="n">
        <f aca="false">W257/U257</f>
        <v>0.26847088728941</v>
      </c>
      <c r="AJ257" s="50" t="n">
        <f aca="false">EXP((((AI257-AI$281)/AI$282+2)/4-1.9)^3)</f>
        <v>0.40565958681377</v>
      </c>
      <c r="AK257" s="50" t="n">
        <f aca="false">Z257/U257</f>
        <v>0.643685102038109</v>
      </c>
      <c r="AL257" s="50" t="n">
        <f aca="false">EXP((((AK257-AK$281)/AK$282+2)/4-1.9)^3)</f>
        <v>0.424166159726716</v>
      </c>
      <c r="AM257" s="50" t="n">
        <f aca="false">0.01*AD257+0.15*AF257+0.24*AH257+0.25*AJ257+0.35*AL257</f>
        <v>0.28071808369364</v>
      </c>
      <c r="AO257" s="44" t="n">
        <f aca="false">0.01*AD257/$AM$281</f>
        <v>0.00255239190888195</v>
      </c>
      <c r="AP257" s="43" t="n">
        <f aca="false">AO257*$J$281</f>
        <v>19879.220153394</v>
      </c>
      <c r="AQ257" s="44" t="n">
        <f aca="false">0.15*AF257/$AM$281</f>
        <v>8.88567269454959E-005</v>
      </c>
      <c r="AR257" s="43" t="n">
        <f aca="false">AQ257*$J$281</f>
        <v>692.057685543005</v>
      </c>
      <c r="AS257" s="44" t="n">
        <f aca="false">0.24*AH257/$AM$281</f>
        <v>0.00821097424682804</v>
      </c>
      <c r="AT257" s="43" t="n">
        <f aca="false">AS257*$J$281</f>
        <v>63950.9019592701</v>
      </c>
      <c r="AU257" s="44" t="n">
        <f aca="false">0.25*AJ257/$AM$281</f>
        <v>0.0356808543841035</v>
      </c>
      <c r="AV257" s="43" t="n">
        <f aca="false">AU257*$J$281</f>
        <v>277899.156902395</v>
      </c>
      <c r="AW257" s="44" t="n">
        <f aca="false">0.35*AL257/$AM$281</f>
        <v>0.0522321080545542</v>
      </c>
      <c r="AX257" s="43" t="n">
        <f aca="false">AW257*$J$281</f>
        <v>406808.04992333</v>
      </c>
    </row>
    <row r="258" customFormat="false" ht="13.8" hidden="false" customHeight="false" outlineLevel="0" collapsed="false">
      <c r="A258" s="13" t="s">
        <v>63</v>
      </c>
      <c r="B258" s="41"/>
      <c r="C258" s="41"/>
      <c r="D258" s="41"/>
      <c r="E258" s="41"/>
      <c r="F258" s="41"/>
      <c r="G258" s="41"/>
      <c r="H258" s="41"/>
      <c r="I258" s="15" t="n">
        <f aca="false">AO258+AQ258+AS258+AU258+AW258</f>
        <v>0.0653669485561048</v>
      </c>
      <c r="J258" s="43" t="n">
        <f aca="false">ROUND(AP258+AR258+AT258+AV258+AX258,0)</f>
        <v>509108</v>
      </c>
      <c r="K258" s="15" t="n">
        <f aca="false">I258-DatosMinisterio!J258</f>
        <v>-4.30211422042248E-016</v>
      </c>
      <c r="L258" s="43" t="n">
        <f aca="false">J258-DatosMinisterio!K258</f>
        <v>0</v>
      </c>
      <c r="M258" s="44" t="n">
        <f aca="false">P292/P$315</f>
        <v>0.0749017626242972</v>
      </c>
      <c r="N258" s="43" t="n">
        <f aca="false">ROUND((N$281*M258),0)</f>
        <v>11084028</v>
      </c>
      <c r="O258" s="43" t="n">
        <f aca="false">N258-DatosMinisterio!L258</f>
        <v>616</v>
      </c>
      <c r="P258" s="14" t="n">
        <f aca="false">N258+J258</f>
        <v>11593136</v>
      </c>
      <c r="Q258" s="43" t="n">
        <f aca="false">P258-DatosMinisterio!M258</f>
        <v>616</v>
      </c>
      <c r="S258" s="14" t="n">
        <f aca="false">B258+DatosMinisterio!B258</f>
        <v>22623</v>
      </c>
      <c r="T258" s="14" t="n">
        <f aca="false">C258+DatosMinisterio!C258</f>
        <v>100</v>
      </c>
      <c r="U258" s="14" t="n">
        <f aca="false">D258+DatosMinisterio!D258</f>
        <v>1303.2596362657</v>
      </c>
      <c r="V258" s="14" t="n">
        <f aca="false">E258+DatosMinisterio!E258</f>
        <v>902.310871690121</v>
      </c>
      <c r="W258" s="14" t="n">
        <f aca="false">F258+DatosMinisterio!F258</f>
        <v>259</v>
      </c>
      <c r="X258" s="14" t="n">
        <f aca="false">G258+DatosMinisterio!G258</f>
        <v>634</v>
      </c>
      <c r="Y258" s="14" t="n">
        <f aca="false">H258+DatosMinisterio!H258</f>
        <v>23</v>
      </c>
      <c r="Z258" s="14" t="n">
        <f aca="false">X258+0.33*Y258</f>
        <v>641.59</v>
      </c>
      <c r="AC258" s="49" t="n">
        <f aca="false">IF(T258&gt;0,S258/T258,0)</f>
        <v>226.23</v>
      </c>
      <c r="AD258" s="50" t="n">
        <f aca="false">EXP((((AC258-AC$281)/AC$282+2)/4-1.9)^3)</f>
        <v>0.118875946654926</v>
      </c>
      <c r="AE258" s="51" t="n">
        <f aca="false">S258/U258</f>
        <v>17.3587820649636</v>
      </c>
      <c r="AF258" s="50" t="n">
        <f aca="false">EXP((((AE258-AE$281)/AE$282+2)/4-1.9)^3)</f>
        <v>0.0166399720243833</v>
      </c>
      <c r="AG258" s="50" t="n">
        <f aca="false">V258/U258</f>
        <v>0.692349280666407</v>
      </c>
      <c r="AH258" s="50" t="n">
        <f aca="false">EXP((((AG258-AG$281)/AG$282+2)/4-1.9)^3)</f>
        <v>0.207710250964366</v>
      </c>
      <c r="AI258" s="50" t="n">
        <f aca="false">W258/U258</f>
        <v>0.198732464961569</v>
      </c>
      <c r="AJ258" s="50" t="n">
        <f aca="false">EXP((((AI258-AI$281)/AI$282+2)/4-1.9)^3)</f>
        <v>0.209649318181856</v>
      </c>
      <c r="AK258" s="50" t="n">
        <f aca="false">Z258/U258</f>
        <v>0.492296379130088</v>
      </c>
      <c r="AL258" s="50" t="n">
        <f aca="false">EXP((((AK258-AK$281)/AK$282+2)/4-1.9)^3)</f>
        <v>0.228124214562878</v>
      </c>
      <c r="AM258" s="50" t="n">
        <f aca="false">0.01*AD258+0.15*AF258+0.24*AH258+0.25*AJ258+0.35*AL258</f>
        <v>0.185791020144126</v>
      </c>
      <c r="AO258" s="44" t="n">
        <f aca="false">0.01*AD258/$AM$281</f>
        <v>0.000418241844171094</v>
      </c>
      <c r="AP258" s="43" t="n">
        <f aca="false">AO258*$J$281</f>
        <v>3257.46280134571</v>
      </c>
      <c r="AQ258" s="44" t="n">
        <f aca="false">0.15*AF258/$AM$281</f>
        <v>0.000878167465614678</v>
      </c>
      <c r="AR258" s="43" t="n">
        <f aca="false">AQ258*$J$281</f>
        <v>6839.57832641355</v>
      </c>
      <c r="AS258" s="44" t="n">
        <f aca="false">0.24*AH258/$AM$281</f>
        <v>0.0175389126283896</v>
      </c>
      <c r="AT258" s="43" t="n">
        <f aca="false">AS258*$J$281</f>
        <v>136601.242222096</v>
      </c>
      <c r="AU258" s="44" t="n">
        <f aca="false">0.25*AJ258/$AM$281</f>
        <v>0.0184402564044604</v>
      </c>
      <c r="AV258" s="43" t="n">
        <f aca="false">AU258*$J$281</f>
        <v>143621.328477679</v>
      </c>
      <c r="AW258" s="44" t="n">
        <f aca="false">0.35*AL258/$AM$281</f>
        <v>0.028091370213469</v>
      </c>
      <c r="AX258" s="43" t="n">
        <f aca="false">AW258*$J$281</f>
        <v>218788.709892386</v>
      </c>
    </row>
    <row r="259" customFormat="false" ht="13.8" hidden="false" customHeight="false" outlineLevel="0" collapsed="false">
      <c r="A259" s="13" t="s">
        <v>64</v>
      </c>
      <c r="B259" s="41"/>
      <c r="C259" s="41"/>
      <c r="D259" s="41"/>
      <c r="E259" s="41"/>
      <c r="F259" s="41"/>
      <c r="G259" s="41"/>
      <c r="H259" s="41"/>
      <c r="I259" s="15" t="n">
        <f aca="false">AO259+AQ259+AS259+AU259+AW259</f>
        <v>0.0454129815971322</v>
      </c>
      <c r="J259" s="43" t="n">
        <f aca="false">ROUND(AP259+AR259+AT259+AV259+AX259,0)</f>
        <v>353698</v>
      </c>
      <c r="K259" s="15" t="n">
        <f aca="false">I259-DatosMinisterio!J259</f>
        <v>3.05311331771918E-016</v>
      </c>
      <c r="L259" s="43" t="n">
        <f aca="false">J259-DatosMinisterio!K259</f>
        <v>0</v>
      </c>
      <c r="M259" s="44" t="n">
        <f aca="false">P293/P$315</f>
        <v>0.0566182617545263</v>
      </c>
      <c r="N259" s="43" t="n">
        <f aca="false">ROUND((N$281*M259),0)</f>
        <v>8378420</v>
      </c>
      <c r="O259" s="43" t="n">
        <f aca="false">N259-DatosMinisterio!L259</f>
        <v>-772</v>
      </c>
      <c r="P259" s="14" t="n">
        <f aca="false">N259+J259</f>
        <v>8732118</v>
      </c>
      <c r="Q259" s="43" t="n">
        <f aca="false">P259-DatosMinisterio!M259</f>
        <v>-772</v>
      </c>
      <c r="S259" s="14" t="n">
        <f aca="false">B259+DatosMinisterio!B259</f>
        <v>13317</v>
      </c>
      <c r="T259" s="14" t="n">
        <f aca="false">C259+DatosMinisterio!C259</f>
        <v>57</v>
      </c>
      <c r="U259" s="14" t="n">
        <f aca="false">D259+DatosMinisterio!D259</f>
        <v>541.310438810126</v>
      </c>
      <c r="V259" s="14" t="n">
        <f aca="false">E259+DatosMinisterio!E259</f>
        <v>376.406805484069</v>
      </c>
      <c r="W259" s="14" t="n">
        <f aca="false">F259+DatosMinisterio!F259</f>
        <v>84</v>
      </c>
      <c r="X259" s="14" t="n">
        <f aca="false">G259+DatosMinisterio!G259</f>
        <v>165</v>
      </c>
      <c r="Y259" s="14" t="n">
        <f aca="false">H259+DatosMinisterio!H259</f>
        <v>27</v>
      </c>
      <c r="Z259" s="14" t="n">
        <f aca="false">X259+0.33*Y259</f>
        <v>173.91</v>
      </c>
      <c r="AC259" s="49" t="n">
        <f aca="false">IF(T259&gt;0,S259/T259,0)</f>
        <v>233.631578947368</v>
      </c>
      <c r="AD259" s="50" t="n">
        <f aca="false">EXP((((AC259-AC$281)/AC$282+2)/4-1.9)^3)</f>
        <v>0.132371616674365</v>
      </c>
      <c r="AE259" s="51" t="n">
        <f aca="false">S259/U259</f>
        <v>24.6014099215832</v>
      </c>
      <c r="AF259" s="50" t="n">
        <f aca="false">EXP((((AE259-AE$281)/AE$282+2)/4-1.9)^3)</f>
        <v>0.111427790085313</v>
      </c>
      <c r="AG259" s="50" t="n">
        <f aca="false">V259/U259</f>
        <v>0.695362177591591</v>
      </c>
      <c r="AH259" s="50" t="n">
        <f aca="false">EXP((((AG259-AG$281)/AG$282+2)/4-1.9)^3)</f>
        <v>0.212871456256184</v>
      </c>
      <c r="AI259" s="50" t="n">
        <f aca="false">W259/U259</f>
        <v>0.155178976752496</v>
      </c>
      <c r="AJ259" s="50" t="n">
        <f aca="false">EXP((((AI259-AI$281)/AI$282+2)/4-1.9)^3)</f>
        <v>0.121872815202277</v>
      </c>
      <c r="AK259" s="50" t="n">
        <f aca="false">Z259/U259</f>
        <v>0.321275902940793</v>
      </c>
      <c r="AL259" s="50" t="n">
        <f aca="false">EXP((((AK259-AK$281)/AK$282+2)/4-1.9)^3)</f>
        <v>0.0842316196142074</v>
      </c>
      <c r="AM259" s="50" t="n">
        <f aca="false">0.01*AD259+0.15*AF259+0.24*AH259+0.25*AJ259+0.35*AL259</f>
        <v>0.129076304846567</v>
      </c>
      <c r="AO259" s="44" t="n">
        <f aca="false">0.01*AD259/$AM$281</f>
        <v>0.000465723728236668</v>
      </c>
      <c r="AP259" s="43" t="n">
        <f aca="false">AO259*$J$281</f>
        <v>3627.27388848826</v>
      </c>
      <c r="AQ259" s="44" t="n">
        <f aca="false">0.15*AF259/$AM$281</f>
        <v>0.005880554358798</v>
      </c>
      <c r="AR259" s="43" t="n">
        <f aca="false">AQ259*$J$281</f>
        <v>45800.5035652043</v>
      </c>
      <c r="AS259" s="44" t="n">
        <f aca="false">0.24*AH259/$AM$281</f>
        <v>0.0179747213005668</v>
      </c>
      <c r="AT259" s="43" t="n">
        <f aca="false">AS259*$J$281</f>
        <v>139995.523683662</v>
      </c>
      <c r="AU259" s="44" t="n">
        <f aca="false">0.25*AJ259/$AM$281</f>
        <v>0.0107196435483466</v>
      </c>
      <c r="AV259" s="43" t="n">
        <f aca="false">AU259*$J$281</f>
        <v>83489.5900280607</v>
      </c>
      <c r="AW259" s="44" t="n">
        <f aca="false">0.35*AL259/$AM$281</f>
        <v>0.0103723386611841</v>
      </c>
      <c r="AX259" s="43" t="n">
        <f aca="false">AW259*$J$281</f>
        <v>80784.6173754563</v>
      </c>
    </row>
    <row r="260" customFormat="false" ht="13.8" hidden="false" customHeight="false" outlineLevel="0" collapsed="false">
      <c r="A260" s="13" t="s">
        <v>65</v>
      </c>
      <c r="B260" s="41"/>
      <c r="C260" s="41"/>
      <c r="D260" s="41"/>
      <c r="E260" s="41"/>
      <c r="F260" s="41"/>
      <c r="G260" s="41"/>
      <c r="H260" s="41"/>
      <c r="I260" s="15" t="n">
        <f aca="false">AO260+AQ260+AS260+AU260+AW260</f>
        <v>0.102356759791446</v>
      </c>
      <c r="J260" s="43" t="n">
        <f aca="false">ROUND(AP260+AR260+AT260+AV260+AX260,0)</f>
        <v>797202</v>
      </c>
      <c r="K260" s="15" t="n">
        <f aca="false">I260-DatosMinisterio!J260</f>
        <v>0</v>
      </c>
      <c r="L260" s="43" t="n">
        <f aca="false">J260-DatosMinisterio!K260</f>
        <v>0</v>
      </c>
      <c r="M260" s="44" t="n">
        <f aca="false">P294/P$315</f>
        <v>0.0514282785771056</v>
      </c>
      <c r="N260" s="43" t="n">
        <f aca="false">ROUND((N$281*M260),0)</f>
        <v>7610402</v>
      </c>
      <c r="O260" s="43" t="n">
        <f aca="false">N260-DatosMinisterio!L260</f>
        <v>-143</v>
      </c>
      <c r="P260" s="14" t="n">
        <f aca="false">N260+J260</f>
        <v>8407604</v>
      </c>
      <c r="Q260" s="43" t="n">
        <f aca="false">P260-DatosMinisterio!M260</f>
        <v>-143</v>
      </c>
      <c r="S260" s="14" t="n">
        <f aca="false">B260+DatosMinisterio!B260</f>
        <v>14571</v>
      </c>
      <c r="T260" s="14" t="n">
        <f aca="false">C260+DatosMinisterio!C260</f>
        <v>103</v>
      </c>
      <c r="U260" s="14" t="n">
        <f aca="false">D260+DatosMinisterio!D260</f>
        <v>379.913526444372</v>
      </c>
      <c r="V260" s="14" t="n">
        <f aca="false">E260+DatosMinisterio!E260</f>
        <v>220.158331639177</v>
      </c>
      <c r="W260" s="14" t="n">
        <f aca="false">F260+DatosMinisterio!F260</f>
        <v>101</v>
      </c>
      <c r="X260" s="14" t="n">
        <f aca="false">G260+DatosMinisterio!G260</f>
        <v>180</v>
      </c>
      <c r="Y260" s="14" t="n">
        <f aca="false">H260+DatosMinisterio!H260</f>
        <v>1</v>
      </c>
      <c r="Z260" s="14" t="n">
        <f aca="false">X260+0.33*Y260</f>
        <v>180.33</v>
      </c>
      <c r="AC260" s="49" t="n">
        <f aca="false">IF(T260&gt;0,S260/T260,0)</f>
        <v>141.466019417476</v>
      </c>
      <c r="AD260" s="50" t="n">
        <f aca="false">EXP((((AC260-AC$281)/AC$282+2)/4-1.9)^3)</f>
        <v>0.0261422553122293</v>
      </c>
      <c r="AE260" s="51" t="n">
        <f aca="false">S260/U260</f>
        <v>38.3534646327828</v>
      </c>
      <c r="AF260" s="50" t="n">
        <f aca="false">EXP((((AE260-AE$281)/AE$282+2)/4-1.9)^3)</f>
        <v>0.678931369925785</v>
      </c>
      <c r="AG260" s="50" t="n">
        <f aca="false">V260/U260</f>
        <v>0.579495901869167</v>
      </c>
      <c r="AH260" s="50" t="n">
        <f aca="false">EXP((((AG260-AG$281)/AG$282+2)/4-1.9)^3)</f>
        <v>0.0679635345645805</v>
      </c>
      <c r="AI260" s="50" t="n">
        <f aca="false">W260/U260</f>
        <v>0.26584997103226</v>
      </c>
      <c r="AJ260" s="50" t="n">
        <f aca="false">EXP((((AI260-AI$281)/AI$282+2)/4-1.9)^3)</f>
        <v>0.397394792665556</v>
      </c>
      <c r="AK260" s="50" t="n">
        <f aca="false">Z260/U260</f>
        <v>0.47466064629948</v>
      </c>
      <c r="AL260" s="50" t="n">
        <f aca="false">EXP((((AK260-AK$281)/AK$282+2)/4-1.9)^3)</f>
        <v>0.209043603460418</v>
      </c>
      <c r="AM260" s="50" t="n">
        <f aca="false">0.01*AD260+0.15*AF260+0.24*AH260+0.25*AJ260+0.35*AL260</f>
        <v>0.290926335715025</v>
      </c>
      <c r="AO260" s="44" t="n">
        <f aca="false">0.01*AD260/$AM$281</f>
        <v>9.19764290442795E-005</v>
      </c>
      <c r="AP260" s="43" t="n">
        <f aca="false">AO260*$J$281</f>
        <v>716.355382389212</v>
      </c>
      <c r="AQ260" s="44" t="n">
        <f aca="false">0.15*AF260/$AM$281</f>
        <v>0.0358303150738695</v>
      </c>
      <c r="AR260" s="43" t="n">
        <f aca="false">AQ260*$J$281</f>
        <v>279063.226552435</v>
      </c>
      <c r="AS260" s="44" t="n">
        <f aca="false">0.24*AH260/$AM$281</f>
        <v>0.0057387947350235</v>
      </c>
      <c r="AT260" s="43" t="n">
        <f aca="false">AS260*$J$281</f>
        <v>44696.4134135043</v>
      </c>
      <c r="AU260" s="44" t="n">
        <f aca="false">0.25*AJ260/$AM$281</f>
        <v>0.0349539027081102</v>
      </c>
      <c r="AV260" s="43" t="n">
        <f aca="false">AU260*$J$281</f>
        <v>272237.317763327</v>
      </c>
      <c r="AW260" s="44" t="n">
        <f aca="false">0.35*AL260/$AM$281</f>
        <v>0.0257417708453988</v>
      </c>
      <c r="AX260" s="43" t="n">
        <f aca="false">AW260*$J$281</f>
        <v>200488.932750951</v>
      </c>
    </row>
    <row r="261" customFormat="false" ht="13.8" hidden="false" customHeight="false" outlineLevel="0" collapsed="false">
      <c r="A261" s="13" t="s">
        <v>66</v>
      </c>
      <c r="B261" s="41"/>
      <c r="C261" s="41"/>
      <c r="D261" s="41"/>
      <c r="E261" s="41"/>
      <c r="F261" s="41"/>
      <c r="G261" s="41"/>
      <c r="H261" s="41"/>
      <c r="I261" s="15" t="n">
        <f aca="false">AO261+AQ261+AS261+AU261+AW261</f>
        <v>0.0379038025451716</v>
      </c>
      <c r="J261" s="43" t="n">
        <f aca="false">ROUND(AP261+AR261+AT261+AV261+AX261,0)</f>
        <v>295213</v>
      </c>
      <c r="K261" s="15" t="n">
        <f aca="false">I261-DatosMinisterio!J261</f>
        <v>0</v>
      </c>
      <c r="L261" s="43" t="n">
        <f aca="false">J261-DatosMinisterio!K261</f>
        <v>0</v>
      </c>
      <c r="M261" s="44" t="n">
        <f aca="false">P295/P$315</f>
        <v>0.0650364349732107</v>
      </c>
      <c r="N261" s="43" t="n">
        <f aca="false">ROUND((N$281*M261),0)</f>
        <v>9624149</v>
      </c>
      <c r="O261" s="43" t="n">
        <f aca="false">N261-DatosMinisterio!L261</f>
        <v>945</v>
      </c>
      <c r="P261" s="14" t="n">
        <f aca="false">N261+J261</f>
        <v>9919362</v>
      </c>
      <c r="Q261" s="43" t="n">
        <f aca="false">P261-DatosMinisterio!M261</f>
        <v>945</v>
      </c>
      <c r="S261" s="14" t="n">
        <f aca="false">B261+DatosMinisterio!B261</f>
        <v>17621</v>
      </c>
      <c r="T261" s="14" t="n">
        <f aca="false">C261+DatosMinisterio!C261</f>
        <v>98</v>
      </c>
      <c r="U261" s="14" t="n">
        <f aca="false">D261+DatosMinisterio!D261</f>
        <v>871.863377171075</v>
      </c>
      <c r="V261" s="14" t="n">
        <f aca="false">E261+DatosMinisterio!E261</f>
        <v>564.204535449114</v>
      </c>
      <c r="W261" s="14" t="n">
        <f aca="false">F261+DatosMinisterio!F261</f>
        <v>142</v>
      </c>
      <c r="X261" s="14" t="n">
        <f aca="false">G261+DatosMinisterio!G261</f>
        <v>295</v>
      </c>
      <c r="Y261" s="14" t="n">
        <f aca="false">H261+DatosMinisterio!H261</f>
        <v>13</v>
      </c>
      <c r="Z261" s="14" t="n">
        <f aca="false">X261+0.33*Y261</f>
        <v>299.29</v>
      </c>
      <c r="AC261" s="49" t="n">
        <f aca="false">IF(T261&gt;0,S261/T261,0)</f>
        <v>179.80612244898</v>
      </c>
      <c r="AD261" s="50" t="n">
        <f aca="false">EXP((((AC261-AC$281)/AC$282+2)/4-1.9)^3)</f>
        <v>0.0554571623481813</v>
      </c>
      <c r="AE261" s="51" t="n">
        <f aca="false">S261/U261</f>
        <v>20.2107353759653</v>
      </c>
      <c r="AF261" s="50" t="n">
        <f aca="false">EXP((((AE261-AE$281)/AE$282+2)/4-1.9)^3)</f>
        <v>0.0386691295292874</v>
      </c>
      <c r="AG261" s="50" t="n">
        <f aca="false">V261/U261</f>
        <v>0.647124939781026</v>
      </c>
      <c r="AH261" s="50" t="n">
        <f aca="false">EXP((((AG261-AG$281)/AG$282+2)/4-1.9)^3)</f>
        <v>0.139203731928585</v>
      </c>
      <c r="AI261" s="50" t="n">
        <f aca="false">W261/U261</f>
        <v>0.162869554701042</v>
      </c>
      <c r="AJ261" s="50" t="n">
        <f aca="false">EXP((((AI261-AI$281)/AI$282+2)/4-1.9)^3)</f>
        <v>0.135188565425274</v>
      </c>
      <c r="AK261" s="50" t="n">
        <f aca="false">Z261/U261</f>
        <v>0.343276260749824</v>
      </c>
      <c r="AL261" s="50" t="n">
        <f aca="false">EXP((((AK261-AK$281)/AK$282+2)/4-1.9)^3)</f>
        <v>0.097634727474326</v>
      </c>
      <c r="AM261" s="50" t="n">
        <f aca="false">0.01*AD261+0.15*AF261+0.24*AH261+0.25*AJ261+0.35*AL261</f>
        <v>0.107733132688068</v>
      </c>
      <c r="AO261" s="44" t="n">
        <f aca="false">0.01*AD261/$AM$281</f>
        <v>0.000195115214689547</v>
      </c>
      <c r="AP261" s="43" t="n">
        <f aca="false">AO261*$J$281</f>
        <v>1519.64841080745</v>
      </c>
      <c r="AQ261" s="44" t="n">
        <f aca="false">0.15*AF261/$AM$281</f>
        <v>0.00204074690909936</v>
      </c>
      <c r="AR261" s="43" t="n">
        <f aca="false">AQ261*$J$281</f>
        <v>15894.2899568724</v>
      </c>
      <c r="AS261" s="44" t="n">
        <f aca="false">0.24*AH261/$AM$281</f>
        <v>0.0117542686531156</v>
      </c>
      <c r="AT261" s="43" t="n">
        <f aca="false">AS261*$J$281</f>
        <v>91547.7335139251</v>
      </c>
      <c r="AU261" s="44" t="n">
        <f aca="false">0.25*AJ261/$AM$281</f>
        <v>0.011890865331748</v>
      </c>
      <c r="AV261" s="43" t="n">
        <f aca="false">AU261*$J$281</f>
        <v>92611.6122377631</v>
      </c>
      <c r="AW261" s="44" t="n">
        <f aca="false">0.35*AL261/$AM$281</f>
        <v>0.0120228064365191</v>
      </c>
      <c r="AX261" s="43" t="n">
        <f aca="false">AW261*$J$281</f>
        <v>93639.2311782167</v>
      </c>
    </row>
    <row r="262" customFormat="false" ht="13.8" hidden="false" customHeight="false" outlineLevel="0" collapsed="false">
      <c r="A262" s="13" t="s">
        <v>67</v>
      </c>
      <c r="B262" s="41"/>
      <c r="C262" s="41"/>
      <c r="D262" s="41"/>
      <c r="E262" s="41"/>
      <c r="F262" s="41"/>
      <c r="G262" s="41"/>
      <c r="H262" s="41"/>
      <c r="I262" s="15" t="n">
        <f aca="false">AO262+AQ262+AS262+AU262+AW262</f>
        <v>0.0409868344121498</v>
      </c>
      <c r="J262" s="43" t="n">
        <f aca="false">ROUND(AP262+AR262+AT262+AV262+AX262,0)</f>
        <v>319225</v>
      </c>
      <c r="K262" s="15" t="n">
        <f aca="false">I262-DatosMinisterio!J262</f>
        <v>0</v>
      </c>
      <c r="L262" s="43" t="n">
        <f aca="false">J262-DatosMinisterio!K262</f>
        <v>0</v>
      </c>
      <c r="M262" s="44" t="n">
        <f aca="false">P296/P$315</f>
        <v>0.0493971719554109</v>
      </c>
      <c r="N262" s="43" t="n">
        <f aca="false">ROUND((N$281*M262),0)</f>
        <v>7309837</v>
      </c>
      <c r="O262" s="43" t="n">
        <f aca="false">N262-DatosMinisterio!L262</f>
        <v>-801</v>
      </c>
      <c r="P262" s="14" t="n">
        <f aca="false">N262+J262</f>
        <v>7629062</v>
      </c>
      <c r="Q262" s="43" t="n">
        <f aca="false">P262-DatosMinisterio!M262</f>
        <v>-801</v>
      </c>
      <c r="S262" s="14" t="n">
        <f aca="false">B262+DatosMinisterio!B262</f>
        <v>11482</v>
      </c>
      <c r="T262" s="14" t="n">
        <f aca="false">C262+DatosMinisterio!C262</f>
        <v>56</v>
      </c>
      <c r="U262" s="14" t="n">
        <f aca="false">D262+DatosMinisterio!D262</f>
        <v>723.057714899114</v>
      </c>
      <c r="V262" s="14" t="n">
        <f aca="false">E262+DatosMinisterio!E262</f>
        <v>379.654209200832</v>
      </c>
      <c r="W262" s="14" t="n">
        <f aca="false">F262+DatosMinisterio!F262</f>
        <v>136</v>
      </c>
      <c r="X262" s="14" t="n">
        <f aca="false">G262+DatosMinisterio!G262</f>
        <v>310</v>
      </c>
      <c r="Y262" s="14" t="n">
        <f aca="false">H262+DatosMinisterio!H262</f>
        <v>15</v>
      </c>
      <c r="Z262" s="14" t="n">
        <f aca="false">X262+0.33*Y262</f>
        <v>314.95</v>
      </c>
      <c r="AC262" s="49" t="n">
        <f aca="false">IF(T262&gt;0,S262/T262,0)</f>
        <v>205.035714285714</v>
      </c>
      <c r="AD262" s="50" t="n">
        <f aca="false">EXP((((AC262-AC$281)/AC$282+2)/4-1.9)^3)</f>
        <v>0.0855601671477368</v>
      </c>
      <c r="AE262" s="51" t="n">
        <f aca="false">S262/U262</f>
        <v>15.879783540657</v>
      </c>
      <c r="AF262" s="50" t="n">
        <f aca="false">EXP((((AE262-AE$281)/AE$282+2)/4-1.9)^3)</f>
        <v>0.0101981899285826</v>
      </c>
      <c r="AG262" s="50" t="n">
        <f aca="false">V262/U262</f>
        <v>0.525067641735631</v>
      </c>
      <c r="AH262" s="50" t="n">
        <f aca="false">EXP((((AG262-AG$281)/AG$282+2)/4-1.9)^3)</f>
        <v>0.0341122539071632</v>
      </c>
      <c r="AI262" s="50" t="n">
        <f aca="false">W262/U262</f>
        <v>0.188090102902748</v>
      </c>
      <c r="AJ262" s="50" t="n">
        <f aca="false">EXP((((AI262-AI$281)/AI$282+2)/4-1.9)^3)</f>
        <v>0.185440859773003</v>
      </c>
      <c r="AK262" s="50" t="n">
        <f aca="false">Z262/U262</f>
        <v>0.435580719920738</v>
      </c>
      <c r="AL262" s="50" t="n">
        <f aca="false">EXP((((AK262-AK$281)/AK$282+2)/4-1.9)^3)</f>
        <v>0.170181369621974</v>
      </c>
      <c r="AM262" s="50" t="n">
        <f aca="false">0.01*AD262+0.15*AF262+0.24*AH262+0.25*AJ262+0.35*AL262</f>
        <v>0.116495965409426</v>
      </c>
      <c r="AO262" s="44" t="n">
        <f aca="false">0.01*AD262/$AM$281</f>
        <v>0.000301026768681245</v>
      </c>
      <c r="AP262" s="43" t="n">
        <f aca="false">AO262*$J$281</f>
        <v>2344.53705399051</v>
      </c>
      <c r="AQ262" s="44" t="n">
        <f aca="false">0.15*AF262/$AM$281</f>
        <v>0.000538205147840232</v>
      </c>
      <c r="AR262" s="43" t="n">
        <f aca="false">AQ262*$J$281</f>
        <v>4191.79303318377</v>
      </c>
      <c r="AS262" s="44" t="n">
        <f aca="false">0.24*AH262/$AM$281</f>
        <v>0.00288041556956097</v>
      </c>
      <c r="AT262" s="43" t="n">
        <f aca="false">AS262*$J$281</f>
        <v>22434.0216098118</v>
      </c>
      <c r="AU262" s="44" t="n">
        <f aca="false">0.25*AJ262/$AM$281</f>
        <v>0.0163109378639215</v>
      </c>
      <c r="AV262" s="43" t="n">
        <f aca="false">AU262*$J$281</f>
        <v>127037.201292203</v>
      </c>
      <c r="AW262" s="44" t="n">
        <f aca="false">0.35*AL262/$AM$281</f>
        <v>0.0209562490621458</v>
      </c>
      <c r="AX262" s="43" t="n">
        <f aca="false">AW262*$J$281</f>
        <v>163217.054264304</v>
      </c>
    </row>
    <row r="263" customFormat="false" ht="13.8" hidden="false" customHeight="false" outlineLevel="0" collapsed="false">
      <c r="A263" s="13" t="s">
        <v>68</v>
      </c>
      <c r="B263" s="41"/>
      <c r="C263" s="41"/>
      <c r="D263" s="41"/>
      <c r="E263" s="41"/>
      <c r="F263" s="41"/>
      <c r="G263" s="41"/>
      <c r="H263" s="41"/>
      <c r="I263" s="15" t="n">
        <f aca="false">AO263+AQ263+AS263+AU263+AW263</f>
        <v>0.0308066642988074</v>
      </c>
      <c r="J263" s="43" t="n">
        <f aca="false">ROUND(AP263+AR263+AT263+AV263+AX263,0)</f>
        <v>239937</v>
      </c>
      <c r="K263" s="15" t="n">
        <f aca="false">I263-DatosMinisterio!J263</f>
        <v>0</v>
      </c>
      <c r="L263" s="43" t="n">
        <f aca="false">J263-DatosMinisterio!K263</f>
        <v>0</v>
      </c>
      <c r="M263" s="44" t="n">
        <f aca="false">P297/P$315</f>
        <v>0.0486292326495139</v>
      </c>
      <c r="N263" s="43" t="n">
        <f aca="false">ROUND((N$281*M263),0)</f>
        <v>7196196</v>
      </c>
      <c r="O263" s="43" t="n">
        <f aca="false">N263-DatosMinisterio!L263</f>
        <v>1164</v>
      </c>
      <c r="P263" s="14" t="n">
        <f aca="false">N263+J263</f>
        <v>7436133</v>
      </c>
      <c r="Q263" s="43" t="n">
        <f aca="false">P263-DatosMinisterio!M263</f>
        <v>1164</v>
      </c>
      <c r="S263" s="14" t="n">
        <f aca="false">B263+DatosMinisterio!B263</f>
        <v>9257</v>
      </c>
      <c r="T263" s="14" t="n">
        <f aca="false">C263+DatosMinisterio!C263</f>
        <v>46</v>
      </c>
      <c r="U263" s="14" t="n">
        <f aca="false">D263+DatosMinisterio!D263</f>
        <v>483.069523148159</v>
      </c>
      <c r="V263" s="14" t="n">
        <f aca="false">E263+DatosMinisterio!E263</f>
        <v>280.106131842123</v>
      </c>
      <c r="W263" s="14" t="n">
        <f aca="false">F263+DatosMinisterio!F263</f>
        <v>56</v>
      </c>
      <c r="X263" s="14" t="n">
        <f aca="false">G263+DatosMinisterio!G263</f>
        <v>190</v>
      </c>
      <c r="Y263" s="14" t="n">
        <f aca="false">H263+DatosMinisterio!H263</f>
        <v>12</v>
      </c>
      <c r="Z263" s="14" t="n">
        <f aca="false">X263+0.33*Y263</f>
        <v>193.96</v>
      </c>
      <c r="AC263" s="49" t="n">
        <f aca="false">IF(T263&gt;0,S263/T263,0)</f>
        <v>201.239130434783</v>
      </c>
      <c r="AD263" s="50" t="n">
        <f aca="false">EXP((((AC263-AC$281)/AC$282+2)/4-1.9)^3)</f>
        <v>0.0803948926166366</v>
      </c>
      <c r="AE263" s="51" t="n">
        <f aca="false">S263/U263</f>
        <v>19.1628731609318</v>
      </c>
      <c r="AF263" s="50" t="n">
        <f aca="false">EXP((((AE263-AE$281)/AE$282+2)/4-1.9)^3)</f>
        <v>0.028795361845834</v>
      </c>
      <c r="AG263" s="50" t="n">
        <f aca="false">V263/U263</f>
        <v>0.579846416343292</v>
      </c>
      <c r="AH263" s="50" t="n">
        <f aca="false">EXP((((AG263-AG$281)/AG$282+2)/4-1.9)^3)</f>
        <v>0.0682430264033711</v>
      </c>
      <c r="AI263" s="50" t="n">
        <f aca="false">W263/U263</f>
        <v>0.115925342660925</v>
      </c>
      <c r="AJ263" s="50" t="n">
        <f aca="false">EXP((((AI263-AI$281)/AI$282+2)/4-1.9)^3)</f>
        <v>0.067870750909526</v>
      </c>
      <c r="AK263" s="50" t="n">
        <f aca="false">Z263/U263</f>
        <v>0.401515704687733</v>
      </c>
      <c r="AL263" s="50" t="n">
        <f aca="false">EXP((((AK263-AK$281)/AK$282+2)/4-1.9)^3)</f>
        <v>0.140262364729241</v>
      </c>
      <c r="AM263" s="50" t="n">
        <f aca="false">0.01*AD263+0.15*AF263+0.24*AH263+0.25*AJ263+0.35*AL263</f>
        <v>0.0875610949224663</v>
      </c>
      <c r="AO263" s="44" t="n">
        <f aca="false">0.01*AD263/$AM$281</f>
        <v>0.000282853757182052</v>
      </c>
      <c r="AP263" s="43" t="n">
        <f aca="false">AO263*$J$281</f>
        <v>2202.99715363843</v>
      </c>
      <c r="AQ263" s="44" t="n">
        <f aca="false">0.15*AF263/$AM$281</f>
        <v>0.00151966300763963</v>
      </c>
      <c r="AR263" s="43" t="n">
        <f aca="false">AQ263*$J$281</f>
        <v>11835.845186122</v>
      </c>
      <c r="AS263" s="44" t="n">
        <f aca="false">0.24*AH263/$AM$281</f>
        <v>0.00576239483621319</v>
      </c>
      <c r="AT263" s="43" t="n">
        <f aca="false">AS263*$J$281</f>
        <v>44880.2220228168</v>
      </c>
      <c r="AU263" s="44" t="n">
        <f aca="false">0.25*AJ263/$AM$281</f>
        <v>0.00596975015224847</v>
      </c>
      <c r="AV263" s="43" t="n">
        <f aca="false">AU263*$J$281</f>
        <v>46495.2020590322</v>
      </c>
      <c r="AW263" s="44" t="n">
        <f aca="false">0.35*AL263/$AM$281</f>
        <v>0.0172720025455241</v>
      </c>
      <c r="AX263" s="43" t="n">
        <f aca="false">AW263*$J$281</f>
        <v>134522.42184973</v>
      </c>
    </row>
    <row r="264" customFormat="false" ht="13.8" hidden="false" customHeight="false" outlineLevel="0" collapsed="false">
      <c r="A264" s="13" t="s">
        <v>69</v>
      </c>
      <c r="B264" s="41"/>
      <c r="C264" s="41"/>
      <c r="D264" s="41"/>
      <c r="E264" s="41"/>
      <c r="F264" s="41"/>
      <c r="G264" s="41"/>
      <c r="H264" s="41"/>
      <c r="I264" s="15" t="n">
        <f aca="false">AO264+AQ264+AS264+AU264+AW264</f>
        <v>0.0125884010537074</v>
      </c>
      <c r="J264" s="43" t="n">
        <f aca="false">ROUND(AP264+AR264+AT264+AV264+AX264,0)</f>
        <v>98044</v>
      </c>
      <c r="K264" s="15" t="n">
        <f aca="false">I264-DatosMinisterio!J264</f>
        <v>0</v>
      </c>
      <c r="L264" s="43" t="n">
        <f aca="false">J264-DatosMinisterio!K264</f>
        <v>0</v>
      </c>
      <c r="M264" s="44" t="n">
        <f aca="false">P298/P$315</f>
        <v>0.0207966518801213</v>
      </c>
      <c r="N264" s="43" t="n">
        <f aca="false">ROUND((N$281*M264),0)</f>
        <v>3077507</v>
      </c>
      <c r="O264" s="43" t="n">
        <f aca="false">N264-DatosMinisterio!L264</f>
        <v>302</v>
      </c>
      <c r="P264" s="14" t="n">
        <f aca="false">N264+J264</f>
        <v>3175551</v>
      </c>
      <c r="Q264" s="43" t="n">
        <f aca="false">P264-DatosMinisterio!M264</f>
        <v>302</v>
      </c>
      <c r="S264" s="14" t="n">
        <f aca="false">B264+DatosMinisterio!B264</f>
        <v>15746</v>
      </c>
      <c r="T264" s="14" t="n">
        <f aca="false">C264+DatosMinisterio!C264</f>
        <v>69</v>
      </c>
      <c r="U264" s="14" t="n">
        <f aca="false">D264+DatosMinisterio!D264</f>
        <v>670.296767953008</v>
      </c>
      <c r="V264" s="14" t="n">
        <f aca="false">E264+DatosMinisterio!E264</f>
        <v>270.499620627286</v>
      </c>
      <c r="W264" s="14" t="n">
        <f aca="false">F264+DatosMinisterio!F264</f>
        <v>53</v>
      </c>
      <c r="X264" s="14" t="n">
        <f aca="false">G264+DatosMinisterio!G264</f>
        <v>129</v>
      </c>
      <c r="Y264" s="14" t="n">
        <f aca="false">H264+DatosMinisterio!H264</f>
        <v>8</v>
      </c>
      <c r="Z264" s="14" t="n">
        <f aca="false">X264+0.33*Y264</f>
        <v>131.64</v>
      </c>
      <c r="AC264" s="49" t="n">
        <f aca="false">IF(T264&gt;0,S264/T264,0)</f>
        <v>228.202898550725</v>
      </c>
      <c r="AD264" s="50" t="n">
        <f aca="false">EXP((((AC264-AC$281)/AC$282+2)/4-1.9)^3)</f>
        <v>0.122377068149705</v>
      </c>
      <c r="AE264" s="51" t="n">
        <f aca="false">S264/U264</f>
        <v>23.491087459792</v>
      </c>
      <c r="AF264" s="50" t="n">
        <f aca="false">EXP((((AE264-AE$281)/AE$282+2)/4-1.9)^3)</f>
        <v>0.0874982649174532</v>
      </c>
      <c r="AG264" s="50" t="n">
        <f aca="false">V264/U264</f>
        <v>0.403552028832473</v>
      </c>
      <c r="AH264" s="50" t="n">
        <f aca="false">EXP((((AG264-AG$281)/AG$282+2)/4-1.9)^3)</f>
        <v>0.00488625894333258</v>
      </c>
      <c r="AI264" s="50" t="n">
        <f aca="false">W264/U264</f>
        <v>0.0790694548055998</v>
      </c>
      <c r="AJ264" s="50" t="n">
        <f aca="false">EXP((((AI264-AI$281)/AI$282+2)/4-1.9)^3)</f>
        <v>0.0357841636939553</v>
      </c>
      <c r="AK264" s="50" t="n">
        <f aca="false">Z264/U264</f>
        <v>0.196390623219041</v>
      </c>
      <c r="AL264" s="50" t="n">
        <f aca="false">EXP((((AK264-AK$281)/AK$282+2)/4-1.9)^3)</f>
        <v>0.0323213659834803</v>
      </c>
      <c r="AM264" s="50" t="n">
        <f aca="false">0.01*AD264+0.15*AF264+0.24*AH264+0.25*AJ264+0.35*AL264</f>
        <v>0.0357797315832218</v>
      </c>
      <c r="AO264" s="44" t="n">
        <f aca="false">0.01*AD264/$AM$281</f>
        <v>0.000430559857628383</v>
      </c>
      <c r="AP264" s="43" t="n">
        <f aca="false">AO264*$J$281</f>
        <v>3353.40124266336</v>
      </c>
      <c r="AQ264" s="44" t="n">
        <f aca="false">0.15*AF264/$AM$281</f>
        <v>0.00461768381795638</v>
      </c>
      <c r="AR264" s="43" t="n">
        <f aca="false">AQ264*$J$281</f>
        <v>35964.6780325872</v>
      </c>
      <c r="AS264" s="44" t="n">
        <f aca="false">0.24*AH264/$AM$281</f>
        <v>0.000412592389104087</v>
      </c>
      <c r="AT264" s="43" t="n">
        <f aca="false">AS264*$J$281</f>
        <v>3213.46220698834</v>
      </c>
      <c r="AU264" s="44" t="n">
        <f aca="false">0.25*AJ264/$AM$281</f>
        <v>0.00314749010136693</v>
      </c>
      <c r="AV264" s="43" t="n">
        <f aca="false">AU264*$J$281</f>
        <v>24514.122787323</v>
      </c>
      <c r="AW264" s="44" t="n">
        <f aca="false">0.35*AL264/$AM$281</f>
        <v>0.00398007488765164</v>
      </c>
      <c r="AX264" s="43" t="n">
        <f aca="false">AW264*$J$281</f>
        <v>30998.6819200035</v>
      </c>
    </row>
    <row r="265" customFormat="false" ht="13.8" hidden="false" customHeight="false" outlineLevel="0" collapsed="false">
      <c r="A265" s="13" t="s">
        <v>70</v>
      </c>
      <c r="B265" s="41"/>
      <c r="C265" s="41"/>
      <c r="D265" s="41"/>
      <c r="E265" s="41"/>
      <c r="F265" s="41"/>
      <c r="G265" s="41"/>
      <c r="H265" s="41"/>
      <c r="I265" s="15" t="n">
        <f aca="false">AO265+AQ265+AS265+AU265+AW265</f>
        <v>0.0129604998921552</v>
      </c>
      <c r="J265" s="43" t="n">
        <f aca="false">ROUND(AP265+AR265+AT265+AV265+AX265,0)</f>
        <v>100942</v>
      </c>
      <c r="K265" s="15" t="n">
        <f aca="false">I265-DatosMinisterio!J265</f>
        <v>0</v>
      </c>
      <c r="L265" s="43" t="n">
        <f aca="false">J265-DatosMinisterio!K265</f>
        <v>0</v>
      </c>
      <c r="M265" s="44" t="n">
        <f aca="false">P299/P$315</f>
        <v>0.0199815618966342</v>
      </c>
      <c r="N265" s="43" t="n">
        <f aca="false">ROUND((N$281*M265),0)</f>
        <v>2956889</v>
      </c>
      <c r="O265" s="43" t="n">
        <f aca="false">N265-DatosMinisterio!L265</f>
        <v>-167</v>
      </c>
      <c r="P265" s="14" t="n">
        <f aca="false">N265+J265</f>
        <v>3057831</v>
      </c>
      <c r="Q265" s="43" t="n">
        <f aca="false">P265-DatosMinisterio!M265</f>
        <v>-167</v>
      </c>
      <c r="S265" s="14" t="n">
        <f aca="false">B265+DatosMinisterio!B265</f>
        <v>6522</v>
      </c>
      <c r="T265" s="14" t="n">
        <f aca="false">C265+DatosMinisterio!C265</f>
        <v>47</v>
      </c>
      <c r="U265" s="14" t="n">
        <f aca="false">D265+DatosMinisterio!D265</f>
        <v>349.805906282401</v>
      </c>
      <c r="V265" s="14" t="n">
        <f aca="false">E265+DatosMinisterio!E265</f>
        <v>184.019378197483</v>
      </c>
      <c r="W265" s="14" t="n">
        <f aca="false">F265+DatosMinisterio!F265</f>
        <v>21</v>
      </c>
      <c r="X265" s="14" t="n">
        <f aca="false">G265+DatosMinisterio!G265</f>
        <v>89</v>
      </c>
      <c r="Y265" s="14" t="n">
        <f aca="false">H265+DatosMinisterio!H265</f>
        <v>2</v>
      </c>
      <c r="Z265" s="14" t="n">
        <f aca="false">X265+0.33*Y265</f>
        <v>89.66</v>
      </c>
      <c r="AC265" s="49" t="n">
        <f aca="false">IF(T265&gt;0,S265/T265,0)</f>
        <v>138.765957446809</v>
      </c>
      <c r="AD265" s="50" t="n">
        <f aca="false">EXP((((AC265-AC$281)/AC$282+2)/4-1.9)^3)</f>
        <v>0.0246841795343445</v>
      </c>
      <c r="AE265" s="51" t="n">
        <f aca="false">S265/U265</f>
        <v>18.6446251560279</v>
      </c>
      <c r="AF265" s="50" t="n">
        <f aca="false">EXP((((AE265-AE$281)/AE$282+2)/4-1.9)^3)</f>
        <v>0.0247304979639421</v>
      </c>
      <c r="AG265" s="50" t="n">
        <f aca="false">V265/U265</f>
        <v>0.526061381161823</v>
      </c>
      <c r="AH265" s="50" t="n">
        <f aca="false">EXP((((AG265-AG$281)/AG$282+2)/4-1.9)^3)</f>
        <v>0.0345771319187228</v>
      </c>
      <c r="AI265" s="50" t="n">
        <f aca="false">W265/U265</f>
        <v>0.0600332916707431</v>
      </c>
      <c r="AJ265" s="50" t="n">
        <f aca="false">EXP((((AI265-AI$281)/AI$282+2)/4-1.9)^3)</f>
        <v>0.0247887629814367</v>
      </c>
      <c r="AK265" s="50" t="n">
        <f aca="false">Z265/U265</f>
        <v>0.256313568152325</v>
      </c>
      <c r="AL265" s="50" t="n">
        <f aca="false">EXP((((AK265-AK$281)/AK$282+2)/4-1.9)^3)</f>
        <v>0.0525292026224099</v>
      </c>
      <c r="AM265" s="50" t="n">
        <f aca="false">0.01*AD265+0.15*AF265+0.24*AH265+0.25*AJ265+0.35*AL265</f>
        <v>0.0368373398136309</v>
      </c>
      <c r="AO265" s="44" t="n">
        <f aca="false">0.01*AD265/$AM$281</f>
        <v>8.68464736626918E-005</v>
      </c>
      <c r="AP265" s="43" t="n">
        <f aca="false">AO265*$J$281</f>
        <v>676.400894188244</v>
      </c>
      <c r="AQ265" s="44" t="n">
        <f aca="false">0.15*AF265/$AM$281</f>
        <v>0.00130514154041607</v>
      </c>
      <c r="AR265" s="43" t="n">
        <f aca="false">AQ265*$J$281</f>
        <v>10165.0518178598</v>
      </c>
      <c r="AS265" s="44" t="n">
        <f aca="false">0.24*AH265/$AM$281</f>
        <v>0.00291966955336652</v>
      </c>
      <c r="AT265" s="43" t="n">
        <f aca="false">AS265*$J$281</f>
        <v>22739.7499672999</v>
      </c>
      <c r="AU265" s="44" t="n">
        <f aca="false">0.25*AJ265/$AM$281</f>
        <v>0.00218036075333466</v>
      </c>
      <c r="AV265" s="43" t="n">
        <f aca="false">AU265*$J$281</f>
        <v>16981.6677754421</v>
      </c>
      <c r="AW265" s="44" t="n">
        <f aca="false">0.35*AL265/$AM$281</f>
        <v>0.00646848157137528</v>
      </c>
      <c r="AX265" s="43" t="n">
        <f aca="false">AW265*$J$281</f>
        <v>50379.5552587645</v>
      </c>
    </row>
    <row r="266" customFormat="false" ht="13.8" hidden="false" customHeight="false" outlineLevel="0" collapsed="false">
      <c r="A266" s="13" t="s">
        <v>71</v>
      </c>
      <c r="B266" s="41"/>
      <c r="C266" s="41"/>
      <c r="D266" s="41"/>
      <c r="E266" s="41"/>
      <c r="F266" s="41"/>
      <c r="G266" s="41"/>
      <c r="H266" s="41"/>
      <c r="I266" s="15" t="n">
        <f aca="false">AO266+AQ266+AS266+AU266+AW266</f>
        <v>0.0175595353400341</v>
      </c>
      <c r="J266" s="43" t="n">
        <f aca="false">ROUND(AP266+AR266+AT266+AV266+AX266,0)</f>
        <v>136762</v>
      </c>
      <c r="K266" s="15" t="n">
        <f aca="false">I266-DatosMinisterio!J266</f>
        <v>0</v>
      </c>
      <c r="L266" s="43" t="n">
        <f aca="false">J266-DatosMinisterio!K266</f>
        <v>0</v>
      </c>
      <c r="M266" s="44" t="n">
        <f aca="false">P300/P$315</f>
        <v>0.0207394543281925</v>
      </c>
      <c r="N266" s="43" t="n">
        <f aca="false">ROUND((N$281*M266),0)</f>
        <v>3069043</v>
      </c>
      <c r="O266" s="43" t="n">
        <f aca="false">N266-DatosMinisterio!L266</f>
        <v>415</v>
      </c>
      <c r="P266" s="14" t="n">
        <f aca="false">N266+J266</f>
        <v>3205805</v>
      </c>
      <c r="Q266" s="43" t="n">
        <f aca="false">P266-DatosMinisterio!M266</f>
        <v>415</v>
      </c>
      <c r="S266" s="14" t="n">
        <f aca="false">B266+DatosMinisterio!B266</f>
        <v>7837</v>
      </c>
      <c r="T266" s="14" t="n">
        <f aca="false">C266+DatosMinisterio!C266</f>
        <v>38</v>
      </c>
      <c r="U266" s="14" t="n">
        <f aca="false">D266+DatosMinisterio!D266</f>
        <v>303.293760262726</v>
      </c>
      <c r="V266" s="14" t="n">
        <f aca="false">E266+DatosMinisterio!E266</f>
        <v>158.958225108225</v>
      </c>
      <c r="W266" s="14" t="n">
        <f aca="false">F266+DatosMinisterio!F266</f>
        <v>12</v>
      </c>
      <c r="X266" s="14" t="n">
        <f aca="false">G266+DatosMinisterio!G266</f>
        <v>69</v>
      </c>
      <c r="Y266" s="14" t="n">
        <f aca="false">H266+DatosMinisterio!H266</f>
        <v>6</v>
      </c>
      <c r="Z266" s="14" t="n">
        <f aca="false">X266+0.33*Y266</f>
        <v>70.98</v>
      </c>
      <c r="AC266" s="49" t="n">
        <f aca="false">IF(T266&gt;0,S266/T266,0)</f>
        <v>206.236842105263</v>
      </c>
      <c r="AD266" s="50" t="n">
        <f aca="false">EXP((((AC266-AC$281)/AC$282+2)/4-1.9)^3)</f>
        <v>0.0872436050667019</v>
      </c>
      <c r="AE266" s="51" t="n">
        <f aca="false">S266/U266</f>
        <v>25.8396347923916</v>
      </c>
      <c r="AF266" s="50" t="n">
        <f aca="false">EXP((((AE266-AE$281)/AE$282+2)/4-1.9)^3)</f>
        <v>0.143092741097913</v>
      </c>
      <c r="AG266" s="50" t="n">
        <f aca="false">V266/U266</f>
        <v>0.524106480036149</v>
      </c>
      <c r="AH266" s="50" t="n">
        <f aca="false">EXP((((AG266-AG$281)/AG$282+2)/4-1.9)^3)</f>
        <v>0.0336674017402284</v>
      </c>
      <c r="AI266" s="50" t="n">
        <f aca="false">W266/U266</f>
        <v>0.0395656013153884</v>
      </c>
      <c r="AJ266" s="50" t="n">
        <f aca="false">EXP((((AI266-AI$281)/AI$282+2)/4-1.9)^3)</f>
        <v>0.0162257374298305</v>
      </c>
      <c r="AK266" s="50" t="n">
        <f aca="false">Z266/U266</f>
        <v>0.234030531780522</v>
      </c>
      <c r="AL266" s="50" t="n">
        <f aca="false">EXP((((AK266-AK$281)/AK$282+2)/4-1.9)^3)</f>
        <v>0.0441031934696724</v>
      </c>
      <c r="AM266" s="50" t="n">
        <f aca="false">0.01*AD266+0.15*AF266+0.24*AH266+0.25*AJ266+0.35*AL266</f>
        <v>0.0499090757048517</v>
      </c>
      <c r="AO266" s="44" t="n">
        <f aca="false">0.01*AD266/$AM$281</f>
        <v>0.000306949616823261</v>
      </c>
      <c r="AP266" s="43" t="n">
        <f aca="false">AO266*$J$281</f>
        <v>2390.66696129061</v>
      </c>
      <c r="AQ266" s="44" t="n">
        <f aca="false">0.15*AF266/$AM$281</f>
        <v>0.00755165871755535</v>
      </c>
      <c r="AR266" s="43" t="n">
        <f aca="false">AQ266*$J$281</f>
        <v>58815.8447169422</v>
      </c>
      <c r="AS266" s="44" t="n">
        <f aca="false">0.24*AH266/$AM$281</f>
        <v>0.00284285255448494</v>
      </c>
      <c r="AT266" s="43" t="n">
        <f aca="false">AS266*$J$281</f>
        <v>22141.4633064717</v>
      </c>
      <c r="AU266" s="44" t="n">
        <f aca="false">0.25*AJ266/$AM$281</f>
        <v>0.00142717735097991</v>
      </c>
      <c r="AV266" s="43" t="n">
        <f aca="false">AU266*$J$281</f>
        <v>11115.5237012544</v>
      </c>
      <c r="AW266" s="44" t="n">
        <f aca="false">0.35*AL266/$AM$281</f>
        <v>0.00543089710019069</v>
      </c>
      <c r="AX266" s="43" t="n">
        <f aca="false">AW266*$J$281</f>
        <v>42298.3628452309</v>
      </c>
    </row>
    <row r="267" customFormat="false" ht="13.8" hidden="false" customHeight="false" outlineLevel="0" collapsed="false">
      <c r="A267" s="13" t="s">
        <v>72</v>
      </c>
      <c r="B267" s="41"/>
      <c r="C267" s="41"/>
      <c r="D267" s="41"/>
      <c r="E267" s="41"/>
      <c r="F267" s="41"/>
      <c r="G267" s="41"/>
      <c r="H267" s="41"/>
      <c r="I267" s="15" t="n">
        <f aca="false">AO267+AQ267+AS267+AU267+AW267</f>
        <v>0.0358365765525225</v>
      </c>
      <c r="J267" s="43" t="n">
        <f aca="false">ROUND(AP267+AR267+AT267+AV267+AX267,0)</f>
        <v>279112</v>
      </c>
      <c r="K267" s="15" t="n">
        <f aca="false">I267-DatosMinisterio!J267</f>
        <v>0</v>
      </c>
      <c r="L267" s="43" t="n">
        <f aca="false">J267-DatosMinisterio!K267</f>
        <v>0</v>
      </c>
      <c r="M267" s="44" t="n">
        <f aca="false">P301/P$315</f>
        <v>0.0216420482766305</v>
      </c>
      <c r="N267" s="43" t="n">
        <f aca="false">ROUND((N$281*M267),0)</f>
        <v>3202609</v>
      </c>
      <c r="O267" s="43" t="n">
        <f aca="false">N267-DatosMinisterio!L267</f>
        <v>-1048</v>
      </c>
      <c r="P267" s="14" t="n">
        <f aca="false">N267+J267</f>
        <v>3481721</v>
      </c>
      <c r="Q267" s="43" t="n">
        <f aca="false">P267-DatosMinisterio!M267</f>
        <v>-1048</v>
      </c>
      <c r="S267" s="14" t="n">
        <f aca="false">B267+DatosMinisterio!B267</f>
        <v>10055</v>
      </c>
      <c r="T267" s="14" t="n">
        <f aca="false">C267+DatosMinisterio!C267</f>
        <v>43</v>
      </c>
      <c r="U267" s="14" t="n">
        <f aca="false">D267+DatosMinisterio!D267</f>
        <v>405.08402886643</v>
      </c>
      <c r="V267" s="14" t="n">
        <f aca="false">E267+DatosMinisterio!E267</f>
        <v>296.011638490848</v>
      </c>
      <c r="W267" s="14" t="n">
        <f aca="false">F267+DatosMinisterio!F267</f>
        <v>26</v>
      </c>
      <c r="X267" s="14" t="n">
        <f aca="false">G267+DatosMinisterio!G267</f>
        <v>70</v>
      </c>
      <c r="Y267" s="14" t="n">
        <f aca="false">H267+DatosMinisterio!H267</f>
        <v>3</v>
      </c>
      <c r="Z267" s="14" t="n">
        <f aca="false">X267+0.33*Y267</f>
        <v>70.99</v>
      </c>
      <c r="AC267" s="49" t="n">
        <f aca="false">IF(T267&gt;0,S267/T267,0)</f>
        <v>233.837209302326</v>
      </c>
      <c r="AD267" s="50" t="n">
        <f aca="false">EXP((((AC267-AC$281)/AC$282+2)/4-1.9)^3)</f>
        <v>0.132760645681907</v>
      </c>
      <c r="AE267" s="51" t="n">
        <f aca="false">S267/U267</f>
        <v>24.8220104557997</v>
      </c>
      <c r="AF267" s="50" t="n">
        <f aca="false">EXP((((AE267-AE$281)/AE$282+2)/4-1.9)^3)</f>
        <v>0.116678278806478</v>
      </c>
      <c r="AG267" s="50" t="n">
        <f aca="false">V267/U267</f>
        <v>0.730741321298681</v>
      </c>
      <c r="AH267" s="50" t="n">
        <f aca="false">EXP((((AG267-AG$281)/AG$282+2)/4-1.9)^3)</f>
        <v>0.27867491921601</v>
      </c>
      <c r="AI267" s="50" t="n">
        <f aca="false">W267/U267</f>
        <v>0.0641842140080351</v>
      </c>
      <c r="AJ267" s="50" t="n">
        <f aca="false">EXP((((AI267-AI$281)/AI$282+2)/4-1.9)^3)</f>
        <v>0.0269135583612412</v>
      </c>
      <c r="AK267" s="50" t="n">
        <f aca="false">Z267/U267</f>
        <v>0.175247590478093</v>
      </c>
      <c r="AL267" s="50" t="n">
        <f aca="false">EXP((((AK267-AK$281)/AK$282+2)/4-1.9)^3)</f>
        <v>0.0269079539144668</v>
      </c>
      <c r="AM267" s="50" t="n">
        <f aca="false">0.01*AD267+0.15*AF267+0.24*AH267+0.25*AJ267+0.35*AL267</f>
        <v>0.101857502350007</v>
      </c>
      <c r="AO267" s="44" t="n">
        <f aca="false">0.01*AD267/$AM$281</f>
        <v>0.000467092450960893</v>
      </c>
      <c r="AP267" s="43" t="n">
        <f aca="false">AO267*$J$281</f>
        <v>3637.93414025803</v>
      </c>
      <c r="AQ267" s="44" t="n">
        <f aca="false">0.15*AF267/$AM$281</f>
        <v>0.00615764667402229</v>
      </c>
      <c r="AR267" s="43" t="n">
        <f aca="false">AQ267*$J$281</f>
        <v>47958.6279182823</v>
      </c>
      <c r="AS267" s="44" t="n">
        <f aca="false">0.24*AH267/$AM$281</f>
        <v>0.0235311210552224</v>
      </c>
      <c r="AT267" s="43" t="n">
        <f aca="false">AS267*$J$281</f>
        <v>183271.359811605</v>
      </c>
      <c r="AU267" s="44" t="n">
        <f aca="false">0.25*AJ267/$AM$281</f>
        <v>0.00236725271153612</v>
      </c>
      <c r="AV267" s="43" t="n">
        <f aca="false">AU267*$J$281</f>
        <v>18437.2696244596</v>
      </c>
      <c r="AW267" s="44" t="n">
        <f aca="false">0.35*AL267/$AM$281</f>
        <v>0.00331346366078075</v>
      </c>
      <c r="AX267" s="43" t="n">
        <f aca="false">AW267*$J$281</f>
        <v>25806.8023776901</v>
      </c>
    </row>
    <row r="268" customFormat="false" ht="13.8" hidden="false" customHeight="false" outlineLevel="0" collapsed="false">
      <c r="A268" s="13" t="s">
        <v>73</v>
      </c>
      <c r="B268" s="41"/>
      <c r="C268" s="41"/>
      <c r="D268" s="41"/>
      <c r="E268" s="41"/>
      <c r="F268" s="41"/>
      <c r="G268" s="41"/>
      <c r="H268" s="41"/>
      <c r="I268" s="15" t="n">
        <f aca="false">AO268+AQ268+AS268+AU268+AW268</f>
        <v>0.0727690629683793</v>
      </c>
      <c r="J268" s="43" t="n">
        <f aca="false">ROUND(AP268+AR268+AT268+AV268+AX268,0)</f>
        <v>566759</v>
      </c>
      <c r="K268" s="15" t="n">
        <f aca="false">I268-DatosMinisterio!J268</f>
        <v>0</v>
      </c>
      <c r="L268" s="43" t="n">
        <f aca="false">J268-DatosMinisterio!K268</f>
        <v>0</v>
      </c>
      <c r="M268" s="44" t="n">
        <f aca="false">P302/P$315</f>
        <v>0.02254972866244</v>
      </c>
      <c r="N268" s="43" t="n">
        <f aca="false">ROUND((N$281*M268),0)</f>
        <v>3336929</v>
      </c>
      <c r="O268" s="43" t="n">
        <f aca="false">N268-DatosMinisterio!L268</f>
        <v>-588</v>
      </c>
      <c r="P268" s="14" t="n">
        <f aca="false">N268+J268</f>
        <v>3903688</v>
      </c>
      <c r="Q268" s="43" t="n">
        <f aca="false">P268-DatosMinisterio!M268</f>
        <v>-588</v>
      </c>
      <c r="S268" s="14" t="n">
        <f aca="false">B268+DatosMinisterio!B268</f>
        <v>7098</v>
      </c>
      <c r="T268" s="14" t="n">
        <f aca="false">C268+DatosMinisterio!C268</f>
        <v>47</v>
      </c>
      <c r="U268" s="14" t="n">
        <f aca="false">D268+DatosMinisterio!D268</f>
        <v>317.462790422634</v>
      </c>
      <c r="V268" s="14" t="n">
        <f aca="false">E268+DatosMinisterio!E268</f>
        <v>189.87987012987</v>
      </c>
      <c r="W268" s="14" t="n">
        <f aca="false">F268+DatosMinisterio!F268</f>
        <v>68</v>
      </c>
      <c r="X268" s="14" t="n">
        <f aca="false">G268+DatosMinisterio!G268</f>
        <v>175</v>
      </c>
      <c r="Y268" s="14" t="n">
        <f aca="false">H268+DatosMinisterio!H268</f>
        <v>21</v>
      </c>
      <c r="Z268" s="14" t="n">
        <f aca="false">X268+0.33*Y268</f>
        <v>181.93</v>
      </c>
      <c r="AC268" s="49" t="n">
        <f aca="false">IF(T268&gt;0,S268/T268,0)</f>
        <v>151.021276595745</v>
      </c>
      <c r="AD268" s="50" t="n">
        <f aca="false">EXP((((AC268-AC$281)/AC$282+2)/4-1.9)^3)</f>
        <v>0.0318769887568624</v>
      </c>
      <c r="AE268" s="51" t="n">
        <f aca="false">S268/U268</f>
        <v>22.3585258308557</v>
      </c>
      <c r="AF268" s="50" t="n">
        <f aca="false">EXP((((AE268-AE$281)/AE$282+2)/4-1.9)^3)</f>
        <v>0.0671790811527073</v>
      </c>
      <c r="AG268" s="50" t="n">
        <f aca="false">V268/U268</f>
        <v>0.598116931679097</v>
      </c>
      <c r="AH268" s="50" t="n">
        <f aca="false">EXP((((AG268-AG$281)/AG$282+2)/4-1.9)^3)</f>
        <v>0.0840370904336215</v>
      </c>
      <c r="AI268" s="50" t="n">
        <f aca="false">W268/U268</f>
        <v>0.214198331431134</v>
      </c>
      <c r="AJ268" s="50" t="n">
        <f aca="false">EXP((((AI268-AI$281)/AI$282+2)/4-1.9)^3)</f>
        <v>0.247870457236527</v>
      </c>
      <c r="AK268" s="50" t="n">
        <f aca="false">Z268/U268</f>
        <v>0.57307503584215</v>
      </c>
      <c r="AL268" s="50" t="n">
        <f aca="false">EXP((((AK268-AK$281)/AK$282+2)/4-1.9)^3)</f>
        <v>0.32656496226057</v>
      </c>
      <c r="AM268" s="50" t="n">
        <f aca="false">0.01*AD268+0.15*AF268+0.24*AH268+0.25*AJ268+0.35*AL268</f>
        <v>0.206829884864875</v>
      </c>
      <c r="AO268" s="44" t="n">
        <f aca="false">0.01*AD268/$AM$281</f>
        <v>0.000112152970718226</v>
      </c>
      <c r="AP268" s="43" t="n">
        <f aca="false">AO268*$J$281</f>
        <v>873.499711390869</v>
      </c>
      <c r="AQ268" s="44" t="n">
        <f aca="false">0.15*AF268/$AM$281</f>
        <v>0.00354534751331003</v>
      </c>
      <c r="AR268" s="43" t="n">
        <f aca="false">AQ268*$J$281</f>
        <v>27612.8221109472</v>
      </c>
      <c r="AS268" s="44" t="n">
        <f aca="false">0.24*AH268/$AM$281</f>
        <v>0.00709603488424951</v>
      </c>
      <c r="AT268" s="43" t="n">
        <f aca="false">AS268*$J$281</f>
        <v>55267.2335268261</v>
      </c>
      <c r="AU268" s="44" t="n">
        <f aca="false">0.25*AJ268/$AM$281</f>
        <v>0.0218020970741605</v>
      </c>
      <c r="AV268" s="43" t="n">
        <f aca="false">AU268*$J$281</f>
        <v>169804.913592896</v>
      </c>
      <c r="AW268" s="44" t="n">
        <f aca="false">0.35*AL268/$AM$281</f>
        <v>0.040213430525941</v>
      </c>
      <c r="AX268" s="43" t="n">
        <f aca="false">AW268*$J$281</f>
        <v>313200.976608084</v>
      </c>
    </row>
    <row r="269" customFormat="false" ht="13.8" hidden="false" customHeight="false" outlineLevel="0" collapsed="false">
      <c r="A269" s="13" t="s">
        <v>74</v>
      </c>
      <c r="B269" s="41"/>
      <c r="C269" s="41"/>
      <c r="D269" s="41"/>
      <c r="E269" s="41"/>
      <c r="F269" s="41"/>
      <c r="G269" s="41"/>
      <c r="H269" s="41"/>
      <c r="I269" s="15" t="n">
        <f aca="false">AO269+AQ269+AS269+AU269+AW269</f>
        <v>0.0110985755480977</v>
      </c>
      <c r="J269" s="43" t="n">
        <f aca="false">ROUND(AP269+AR269+AT269+AV269+AX269,0)</f>
        <v>86441</v>
      </c>
      <c r="K269" s="15" t="n">
        <f aca="false">I269-DatosMinisterio!J269</f>
        <v>-4.16333634234434E-017</v>
      </c>
      <c r="L269" s="43" t="n">
        <f aca="false">J269-DatosMinisterio!K269</f>
        <v>0</v>
      </c>
      <c r="M269" s="44" t="n">
        <f aca="false">P303/P$315</f>
        <v>0.0102401456957264</v>
      </c>
      <c r="N269" s="43" t="n">
        <f aca="false">ROUND((N$281*M269),0)</f>
        <v>1515346</v>
      </c>
      <c r="O269" s="43" t="n">
        <f aca="false">N269-DatosMinisterio!L269</f>
        <v>-201</v>
      </c>
      <c r="P269" s="14" t="n">
        <f aca="false">N269+J269</f>
        <v>1601787</v>
      </c>
      <c r="Q269" s="43" t="n">
        <f aca="false">P269-DatosMinisterio!M269</f>
        <v>-201</v>
      </c>
      <c r="S269" s="14" t="n">
        <f aca="false">B269+DatosMinisterio!B269</f>
        <v>3820</v>
      </c>
      <c r="T269" s="14" t="n">
        <f aca="false">C269+DatosMinisterio!C269</f>
        <v>53</v>
      </c>
      <c r="U269" s="14" t="n">
        <f aca="false">D269+DatosMinisterio!D269</f>
        <v>172.854058775816</v>
      </c>
      <c r="V269" s="14" t="n">
        <f aca="false">E269+DatosMinisterio!E269</f>
        <v>54.2840909090909</v>
      </c>
      <c r="W269" s="14" t="n">
        <f aca="false">F269+DatosMinisterio!F269</f>
        <v>9</v>
      </c>
      <c r="X269" s="14" t="n">
        <f aca="false">G269+DatosMinisterio!G269</f>
        <v>42</v>
      </c>
      <c r="Y269" s="14" t="n">
        <f aca="false">H269+DatosMinisterio!H269</f>
        <v>0</v>
      </c>
      <c r="Z269" s="14" t="n">
        <f aca="false">X269+0.33*Y269</f>
        <v>42</v>
      </c>
      <c r="AC269" s="49" t="n">
        <f aca="false">IF(T269&gt;0,S269/T269,0)</f>
        <v>72.0754716981132</v>
      </c>
      <c r="AD269" s="50" t="n">
        <f aca="false">EXP((((AC269-AC$281)/AC$282+2)/4-1.9)^3)</f>
        <v>0.00490665756038298</v>
      </c>
      <c r="AE269" s="51" t="n">
        <f aca="false">S269/U269</f>
        <v>22.0995678496295</v>
      </c>
      <c r="AF269" s="50" t="n">
        <f aca="false">EXP((((AE269-AE$281)/AE$282+2)/4-1.9)^3)</f>
        <v>0.0630779266434698</v>
      </c>
      <c r="AG269" s="50" t="n">
        <f aca="false">V269/U269</f>
        <v>0.314045798481914</v>
      </c>
      <c r="AH269" s="50" t="n">
        <f aca="false">EXP((((AG269-AG$281)/AG$282+2)/4-1.9)^3)</f>
        <v>0.000783986480980284</v>
      </c>
      <c r="AI269" s="50" t="n">
        <f aca="false">W269/U269</f>
        <v>0.0520670446719021</v>
      </c>
      <c r="AJ269" s="50" t="n">
        <f aca="false">EXP((((AI269-AI$281)/AI$282+2)/4-1.9)^3)</f>
        <v>0.0210960233219394</v>
      </c>
      <c r="AK269" s="50" t="n">
        <f aca="false">Z269/U269</f>
        <v>0.24297954180221</v>
      </c>
      <c r="AL269" s="50" t="n">
        <f aca="false">EXP((((AK269-AK$281)/AK$282+2)/4-1.9)^3)</f>
        <v>0.0473494731854881</v>
      </c>
      <c r="AM269" s="50" t="n">
        <f aca="false">0.01*AD269+0.15*AF269+0.24*AH269+0.25*AJ269+0.35*AL269</f>
        <v>0.0315452337729653</v>
      </c>
      <c r="AO269" s="44" t="n">
        <f aca="false">0.01*AD269/$AM$281</f>
        <v>1.72631181035106E-005</v>
      </c>
      <c r="AP269" s="43" t="n">
        <f aca="false">AO269*$J$281</f>
        <v>134.453225666295</v>
      </c>
      <c r="AQ269" s="44" t="n">
        <f aca="false">0.15*AF269/$AM$281</f>
        <v>0.00332891082362125</v>
      </c>
      <c r="AR269" s="43" t="n">
        <f aca="false">AQ269*$J$281</f>
        <v>25927.1120957169</v>
      </c>
      <c r="AS269" s="44" t="n">
        <f aca="false">0.24*AH269/$AM$281</f>
        <v>6.61992863997394E-005</v>
      </c>
      <c r="AT269" s="43" t="n">
        <f aca="false">AS269*$J$281</f>
        <v>515.590957547919</v>
      </c>
      <c r="AU269" s="44" t="n">
        <f aca="false">0.25*AJ269/$AM$281</f>
        <v>0.00185555613795794</v>
      </c>
      <c r="AV269" s="43" t="n">
        <f aca="false">AU269*$J$281</f>
        <v>14451.9377471328</v>
      </c>
      <c r="AW269" s="44" t="n">
        <f aca="false">0.35*AL269/$AM$281</f>
        <v>0.00583064618201522</v>
      </c>
      <c r="AX269" s="43" t="n">
        <f aca="false">AW269*$J$281</f>
        <v>45411.7953773015</v>
      </c>
    </row>
    <row r="270" customFormat="false" ht="13.8" hidden="false" customHeight="false" outlineLevel="0" collapsed="false">
      <c r="A270" s="13" t="s">
        <v>75</v>
      </c>
      <c r="B270" s="41"/>
      <c r="C270" s="41"/>
      <c r="D270" s="41"/>
      <c r="E270" s="41"/>
      <c r="F270" s="41"/>
      <c r="G270" s="41"/>
      <c r="H270" s="41"/>
      <c r="I270" s="15" t="n">
        <f aca="false">AO270+AQ270+AS270+AU270+AW270</f>
        <v>0.0921678308114554</v>
      </c>
      <c r="J270" s="43" t="n">
        <f aca="false">ROUND(AP270+AR270+AT270+AV270+AX270,0)</f>
        <v>717846</v>
      </c>
      <c r="K270" s="15" t="n">
        <f aca="false">I270-DatosMinisterio!J270</f>
        <v>0</v>
      </c>
      <c r="L270" s="43" t="n">
        <f aca="false">J270-DatosMinisterio!K270</f>
        <v>0</v>
      </c>
      <c r="M270" s="44" t="n">
        <f aca="false">P304/P$315</f>
        <v>0.0589474123850718</v>
      </c>
      <c r="N270" s="43" t="n">
        <f aca="false">ROUND((N$281*M270),0)</f>
        <v>8723090</v>
      </c>
      <c r="O270" s="43" t="n">
        <f aca="false">N270-DatosMinisterio!L270</f>
        <v>-734</v>
      </c>
      <c r="P270" s="14" t="n">
        <f aca="false">N270+J270</f>
        <v>9440936</v>
      </c>
      <c r="Q270" s="43" t="n">
        <f aca="false">P270-DatosMinisterio!M270</f>
        <v>-734</v>
      </c>
      <c r="S270" s="14" t="n">
        <f aca="false">B270+DatosMinisterio!B270</f>
        <v>7000</v>
      </c>
      <c r="T270" s="14" t="n">
        <f aca="false">C270+DatosMinisterio!C270</f>
        <v>26</v>
      </c>
      <c r="U270" s="14" t="n">
        <f aca="false">D270+DatosMinisterio!D270</f>
        <v>310.381631329472</v>
      </c>
      <c r="V270" s="14" t="n">
        <f aca="false">E270+DatosMinisterio!E270</f>
        <v>273.972540420381</v>
      </c>
      <c r="W270" s="14" t="n">
        <f aca="false">F270+DatosMinisterio!F270</f>
        <v>56</v>
      </c>
      <c r="X270" s="14" t="n">
        <f aca="false">G270+DatosMinisterio!G270</f>
        <v>128</v>
      </c>
      <c r="Y270" s="14" t="n">
        <f aca="false">H270+DatosMinisterio!H270</f>
        <v>15</v>
      </c>
      <c r="Z270" s="14" t="n">
        <f aca="false">X270+0.33*Y270</f>
        <v>132.95</v>
      </c>
      <c r="AC270" s="49" t="n">
        <f aca="false">IF(T270&gt;0,S270/T270,0)</f>
        <v>269.230769230769</v>
      </c>
      <c r="AD270" s="50" t="n">
        <f aca="false">EXP((((AC270-AC$281)/AC$282+2)/4-1.9)^3)</f>
        <v>0.211136667270257</v>
      </c>
      <c r="AE270" s="51" t="n">
        <f aca="false">S270/U270</f>
        <v>22.552881013018</v>
      </c>
      <c r="AF270" s="50" t="n">
        <f aca="false">EXP((((AE270-AE$281)/AE$282+2)/4-1.9)^3)</f>
        <v>0.070386702375236</v>
      </c>
      <c r="AG270" s="50" t="n">
        <f aca="false">V270/U270</f>
        <v>0.882695729276445</v>
      </c>
      <c r="AH270" s="50" t="n">
        <f aca="false">EXP((((AG270-AG$281)/AG$282+2)/4-1.9)^3)</f>
        <v>0.624137907503523</v>
      </c>
      <c r="AI270" s="50" t="n">
        <f aca="false">W270/U270</f>
        <v>0.180423048104144</v>
      </c>
      <c r="AJ270" s="50" t="n">
        <f aca="false">EXP((((AI270-AI$281)/AI$282+2)/4-1.9)^3)</f>
        <v>0.169096198081375</v>
      </c>
      <c r="AK270" s="50" t="n">
        <f aca="false">Z270/U270</f>
        <v>0.428343647240106</v>
      </c>
      <c r="AL270" s="50" t="n">
        <f aca="false">EXP((((AK270-AK$281)/AK$282+2)/4-1.9)^3)</f>
        <v>0.163514430704409</v>
      </c>
      <c r="AM270" s="50" t="n">
        <f aca="false">0.01*AD270+0.15*AF270+0.24*AH270+0.25*AJ270+0.35*AL270</f>
        <v>0.26196657009672</v>
      </c>
      <c r="AO270" s="44" t="n">
        <f aca="false">0.01*AD270/$AM$281</f>
        <v>0.000742843203996402</v>
      </c>
      <c r="AP270" s="43" t="n">
        <f aca="false">AO270*$J$281</f>
        <v>5785.60978050024</v>
      </c>
      <c r="AQ270" s="44" t="n">
        <f aca="false">0.15*AF270/$AM$281</f>
        <v>0.00371462836279176</v>
      </c>
      <c r="AR270" s="43" t="n">
        <f aca="false">AQ270*$J$281</f>
        <v>28931.2604208677</v>
      </c>
      <c r="AS270" s="44" t="n">
        <f aca="false">0.24*AH270/$AM$281</f>
        <v>0.0527017813369652</v>
      </c>
      <c r="AT270" s="43" t="n">
        <f aca="false">AS270*$J$281</f>
        <v>410466.08478417</v>
      </c>
      <c r="AU270" s="44" t="n">
        <f aca="false">0.25*AJ270/$AM$281</f>
        <v>0.014873300217152</v>
      </c>
      <c r="AV270" s="43" t="n">
        <f aca="false">AU270*$J$281</f>
        <v>115840.207922381</v>
      </c>
      <c r="AW270" s="44" t="n">
        <f aca="false">0.35*AL270/$AM$281</f>
        <v>0.02013527769055</v>
      </c>
      <c r="AX270" s="43" t="n">
        <f aca="false">AW270*$J$281</f>
        <v>156822.945828685</v>
      </c>
    </row>
    <row r="271" customFormat="false" ht="13.8" hidden="false" customHeight="false" outlineLevel="0" collapsed="false">
      <c r="A271" s="13" t="s">
        <v>76</v>
      </c>
      <c r="B271" s="41"/>
      <c r="C271" s="41"/>
      <c r="D271" s="41"/>
      <c r="E271" s="41"/>
      <c r="F271" s="41"/>
      <c r="G271" s="41"/>
      <c r="H271" s="41"/>
      <c r="I271" s="15" t="n">
        <f aca="false">AO271+AQ271+AS271+AU271+AW271</f>
        <v>0.00234425695625787</v>
      </c>
      <c r="J271" s="43" t="n">
        <f aca="false">ROUND(AP271+AR271+AT271+AV271+AX271,0)</f>
        <v>18258</v>
      </c>
      <c r="K271" s="15" t="n">
        <f aca="false">I271-DatosMinisterio!J271</f>
        <v>1.25767452008319E-017</v>
      </c>
      <c r="L271" s="43" t="n">
        <f aca="false">J271-DatosMinisterio!K271</f>
        <v>0</v>
      </c>
      <c r="M271" s="44" t="n">
        <f aca="false">P305/P$315</f>
        <v>0.00963102658358518</v>
      </c>
      <c r="N271" s="43" t="n">
        <f aca="false">ROUND((N$281*M271),0)</f>
        <v>1425208</v>
      </c>
      <c r="O271" s="43" t="n">
        <f aca="false">N271-DatosMinisterio!L271</f>
        <v>-25</v>
      </c>
      <c r="P271" s="14" t="n">
        <f aca="false">N271+J271</f>
        <v>1443466</v>
      </c>
      <c r="Q271" s="43" t="n">
        <f aca="false">P271-DatosMinisterio!M271</f>
        <v>-25</v>
      </c>
      <c r="S271" s="14" t="n">
        <f aca="false">B271+DatosMinisterio!B271</f>
        <v>3115</v>
      </c>
      <c r="T271" s="14" t="n">
        <f aca="false">C271+DatosMinisterio!C271</f>
        <v>50</v>
      </c>
      <c r="U271" s="14" t="n">
        <f aca="false">D271+DatosMinisterio!D271</f>
        <v>188.604603174603</v>
      </c>
      <c r="V271" s="14" t="n">
        <f aca="false">E271+DatosMinisterio!E271</f>
        <v>68.0209090909091</v>
      </c>
      <c r="W271" s="14" t="n">
        <f aca="false">F271+DatosMinisterio!F271</f>
        <v>2</v>
      </c>
      <c r="X271" s="14" t="n">
        <f aca="false">G271+DatosMinisterio!G271</f>
        <v>4</v>
      </c>
      <c r="Y271" s="14" t="n">
        <f aca="false">H271+DatosMinisterio!H271</f>
        <v>2</v>
      </c>
      <c r="Z271" s="14" t="n">
        <f aca="false">X271+0.33*Y271</f>
        <v>4.66</v>
      </c>
      <c r="AC271" s="49" t="n">
        <f aca="false">IF(T271&gt;0,S271/T271,0)</f>
        <v>62.3</v>
      </c>
      <c r="AD271" s="50" t="n">
        <f aca="false">EXP((((AC271-AC$281)/AC$282+2)/4-1.9)^3)</f>
        <v>0.00374429475441457</v>
      </c>
      <c r="AE271" s="51" t="n">
        <f aca="false">S271/U271</f>
        <v>16.5160337954013</v>
      </c>
      <c r="AF271" s="50" t="n">
        <f aca="false">EXP((((AE271-AE$281)/AE$282+2)/4-1.9)^3)</f>
        <v>0.0126461141382929</v>
      </c>
      <c r="AG271" s="50" t="n">
        <f aca="false">V271/U271</f>
        <v>0.360653493848917</v>
      </c>
      <c r="AH271" s="50" t="n">
        <f aca="false">EXP((((AG271-AG$281)/AG$282+2)/4-1.9)^3)</f>
        <v>0.00212618704735313</v>
      </c>
      <c r="AI271" s="50" t="n">
        <f aca="false">W271/U271</f>
        <v>0.0106041950532272</v>
      </c>
      <c r="AJ271" s="50" t="n">
        <f aca="false">EXP((((AI271-AI$281)/AI$282+2)/4-1.9)^3)</f>
        <v>0.00844320401027406</v>
      </c>
      <c r="AK271" s="50" t="n">
        <f aca="false">Z271/U271</f>
        <v>0.0247077744740193</v>
      </c>
      <c r="AL271" s="50" t="n">
        <f aca="false">EXP((((AK271-AK$281)/AK$282+2)/4-1.9)^3)</f>
        <v>0.00602166658767403</v>
      </c>
      <c r="AM271" s="50" t="n">
        <f aca="false">0.01*AD271+0.15*AF271+0.24*AH271+0.25*AJ271+0.35*AL271</f>
        <v>0.00666302926790726</v>
      </c>
      <c r="AO271" s="44" t="n">
        <f aca="false">0.01*AD271/$AM$281</f>
        <v>1.31735711661869E-005</v>
      </c>
      <c r="AP271" s="43" t="n">
        <f aca="false">AO271*$J$281</f>
        <v>102.601924299998</v>
      </c>
      <c r="AQ271" s="44" t="n">
        <f aca="false">0.15*AF271/$AM$281</f>
        <v>0.000667393309701807</v>
      </c>
      <c r="AR271" s="43" t="n">
        <f aca="false">AQ271*$J$281</f>
        <v>5197.97076863331</v>
      </c>
      <c r="AS271" s="44" t="n">
        <f aca="false">0.24*AH271/$AM$281</f>
        <v>0.000179533791336749</v>
      </c>
      <c r="AT271" s="43" t="n">
        <f aca="false">AS271*$J$281</f>
        <v>1398.29300921115</v>
      </c>
      <c r="AU271" s="44" t="n">
        <f aca="false">0.25*AJ271/$AM$281</f>
        <v>0.000742644183987127</v>
      </c>
      <c r="AV271" s="43" t="n">
        <f aca="false">AU271*$J$281</f>
        <v>5784.05971972567</v>
      </c>
      <c r="AW271" s="44" t="n">
        <f aca="false">0.35*AL271/$AM$281</f>
        <v>0.000741512100066003</v>
      </c>
      <c r="AX271" s="43" t="n">
        <f aca="false">AW271*$J$281</f>
        <v>5775.24252146476</v>
      </c>
    </row>
    <row r="272" customFormat="false" ht="13.8" hidden="false" customHeight="false" outlineLevel="0" collapsed="false">
      <c r="A272" s="13" t="s">
        <v>77</v>
      </c>
      <c r="B272" s="41"/>
      <c r="C272" s="41"/>
      <c r="D272" s="41"/>
      <c r="E272" s="41"/>
      <c r="F272" s="41"/>
      <c r="G272" s="41"/>
      <c r="H272" s="41"/>
      <c r="I272" s="15" t="n">
        <f aca="false">AO272+AQ272+AS272+AU272+AW272</f>
        <v>0.054678991761434</v>
      </c>
      <c r="J272" s="43" t="n">
        <f aca="false">ROUND(AP272+AR272+AT272+AV272+AX272,0)</f>
        <v>425866</v>
      </c>
      <c r="K272" s="15" t="n">
        <f aca="false">I272-DatosMinisterio!J272</f>
        <v>-5.13478148889135E-016</v>
      </c>
      <c r="L272" s="43" t="n">
        <f aca="false">J272-DatosMinisterio!K272</f>
        <v>0</v>
      </c>
      <c r="M272" s="44" t="n">
        <f aca="false">P306/P$315</f>
        <v>0.0388418926170574</v>
      </c>
      <c r="N272" s="43" t="n">
        <f aca="false">ROUND((N$281*M272),0)</f>
        <v>5747857</v>
      </c>
      <c r="O272" s="43" t="n">
        <f aca="false">N272-DatosMinisterio!L272</f>
        <v>-16</v>
      </c>
      <c r="P272" s="14" t="n">
        <f aca="false">N272+J272</f>
        <v>6173723</v>
      </c>
      <c r="Q272" s="43" t="n">
        <f aca="false">P272-DatosMinisterio!M272</f>
        <v>-16</v>
      </c>
      <c r="S272" s="14" t="n">
        <f aca="false">B272+DatosMinisterio!B272</f>
        <v>8828</v>
      </c>
      <c r="T272" s="14" t="n">
        <f aca="false">C272+DatosMinisterio!C272</f>
        <v>84</v>
      </c>
      <c r="U272" s="14" t="n">
        <f aca="false">D272+DatosMinisterio!D272</f>
        <v>312.649047619048</v>
      </c>
      <c r="V272" s="14" t="n">
        <f aca="false">E272+DatosMinisterio!E272</f>
        <v>246.87632034632</v>
      </c>
      <c r="W272" s="14" t="n">
        <f aca="false">F272+DatosMinisterio!F272</f>
        <v>18</v>
      </c>
      <c r="X272" s="14" t="n">
        <f aca="false">G272+DatosMinisterio!G272</f>
        <v>77</v>
      </c>
      <c r="Y272" s="14" t="n">
        <f aca="false">H272+DatosMinisterio!H272</f>
        <v>14</v>
      </c>
      <c r="Z272" s="14" t="n">
        <f aca="false">X272+0.33*Y272</f>
        <v>81.62</v>
      </c>
      <c r="AC272" s="49" t="n">
        <f aca="false">IF(T272&gt;0,S272/T272,0)</f>
        <v>105.095238095238</v>
      </c>
      <c r="AD272" s="50" t="n">
        <f aca="false">EXP((((AC272-AC$281)/AC$282+2)/4-1.9)^3)</f>
        <v>0.0114631790254597</v>
      </c>
      <c r="AE272" s="51" t="n">
        <f aca="false">S272/U272</f>
        <v>28.2361327092754</v>
      </c>
      <c r="AF272" s="50" t="n">
        <f aca="false">EXP((((AE272-AE$281)/AE$282+2)/4-1.9)^3)</f>
        <v>0.219674378133843</v>
      </c>
      <c r="AG272" s="50" t="n">
        <f aca="false">V272/U272</f>
        <v>0.789627610339406</v>
      </c>
      <c r="AH272" s="50" t="n">
        <f aca="false">EXP((((AG272-AG$281)/AG$282+2)/4-1.9)^3)</f>
        <v>0.405758188088683</v>
      </c>
      <c r="AI272" s="50" t="n">
        <f aca="false">W272/U272</f>
        <v>0.0575725406396644</v>
      </c>
      <c r="AJ272" s="50" t="n">
        <f aca="false">EXP((((AI272-AI$281)/AI$282+2)/4-1.9)^3)</f>
        <v>0.0235954338711997</v>
      </c>
      <c r="AK272" s="50" t="n">
        <f aca="false">Z272/U272</f>
        <v>0.261059487056078</v>
      </c>
      <c r="AL272" s="50" t="n">
        <f aca="false">EXP((((AK272-AK$281)/AK$282+2)/4-1.9)^3)</f>
        <v>0.0544750479356404</v>
      </c>
      <c r="AM272" s="50" t="n">
        <f aca="false">0.01*AD272+0.15*AF272+0.24*AH272+0.25*AJ272+0.35*AL272</f>
        <v>0.155412878896889</v>
      </c>
      <c r="AO272" s="44" t="n">
        <f aca="false">0.01*AD272/$AM$281</f>
        <v>4.03309607248708E-005</v>
      </c>
      <c r="AP272" s="43" t="n">
        <f aca="false">AO272*$J$281</f>
        <v>314.116356683952</v>
      </c>
      <c r="AQ272" s="44" t="n">
        <f aca="false">0.15*AF272/$AM$281</f>
        <v>0.0115932221294361</v>
      </c>
      <c r="AR272" s="43" t="n">
        <f aca="false">AQ272*$J$281</f>
        <v>90293.4279787826</v>
      </c>
      <c r="AS272" s="44" t="n">
        <f aca="false">0.24*AH272/$AM$281</f>
        <v>0.034261946033477</v>
      </c>
      <c r="AT272" s="43" t="n">
        <f aca="false">AS272*$J$281</f>
        <v>266848.036037517</v>
      </c>
      <c r="AU272" s="44" t="n">
        <f aca="false">0.25*AJ272/$AM$281</f>
        <v>0.0020753983572796</v>
      </c>
      <c r="AV272" s="43" t="n">
        <f aca="false">AU272*$J$281</f>
        <v>16164.1716175264</v>
      </c>
      <c r="AW272" s="44" t="n">
        <f aca="false">0.35*AL272/$AM$281</f>
        <v>0.00670809428051641</v>
      </c>
      <c r="AX272" s="43" t="n">
        <f aca="false">AW272*$J$281</f>
        <v>52245.7709366908</v>
      </c>
    </row>
    <row r="273" customFormat="false" ht="13.8" hidden="false" customHeight="false" outlineLevel="0" collapsed="false">
      <c r="A273" s="13" t="s">
        <v>78</v>
      </c>
      <c r="B273" s="41"/>
      <c r="C273" s="41"/>
      <c r="D273" s="41"/>
      <c r="E273" s="41"/>
      <c r="F273" s="41"/>
      <c r="G273" s="41"/>
      <c r="H273" s="41"/>
      <c r="I273" s="15" t="n">
        <f aca="false">AO273+AQ273+AS273+AU273+AW273</f>
        <v>0.0231821886845471</v>
      </c>
      <c r="J273" s="43" t="n">
        <f aca="false">ROUND(AP273+AR273+AT273+AV273+AX273,0)</f>
        <v>180554</v>
      </c>
      <c r="K273" s="15" t="n">
        <f aca="false">I273-DatosMinisterio!J273</f>
        <v>1.04083408558608E-016</v>
      </c>
      <c r="L273" s="43" t="n">
        <f aca="false">J273-DatosMinisterio!K273</f>
        <v>0</v>
      </c>
      <c r="M273" s="44" t="n">
        <f aca="false">P307/P$315</f>
        <v>0.0128554299811211</v>
      </c>
      <c r="N273" s="43" t="n">
        <f aca="false">ROUND((N$281*M273),0)</f>
        <v>1902358</v>
      </c>
      <c r="O273" s="43" t="n">
        <f aca="false">N273-DatosMinisterio!L273</f>
        <v>-552</v>
      </c>
      <c r="P273" s="14" t="n">
        <f aca="false">N273+J273</f>
        <v>2082912</v>
      </c>
      <c r="Q273" s="43" t="n">
        <f aca="false">P273-DatosMinisterio!M273</f>
        <v>-552</v>
      </c>
      <c r="S273" s="14" t="n">
        <f aca="false">B273+DatosMinisterio!B273</f>
        <v>12015</v>
      </c>
      <c r="T273" s="14" t="n">
        <f aca="false">C273+DatosMinisterio!C273</f>
        <v>201</v>
      </c>
      <c r="U273" s="14" t="n">
        <f aca="false">D273+DatosMinisterio!D273</f>
        <v>384.212384276223</v>
      </c>
      <c r="V273" s="14" t="n">
        <f aca="false">E273+DatosMinisterio!E273</f>
        <v>191.340842774247</v>
      </c>
      <c r="W273" s="14" t="n">
        <f aca="false">F273+DatosMinisterio!F273</f>
        <v>20</v>
      </c>
      <c r="X273" s="14" t="n">
        <f aca="false">G273+DatosMinisterio!G273</f>
        <v>27</v>
      </c>
      <c r="Y273" s="14" t="n">
        <f aca="false">H273+DatosMinisterio!H273</f>
        <v>3</v>
      </c>
      <c r="Z273" s="14" t="n">
        <f aca="false">X273+0.33*Y273</f>
        <v>27.99</v>
      </c>
      <c r="AC273" s="49" t="n">
        <f aca="false">IF(T273&gt;0,S273/T273,0)</f>
        <v>59.7761194029851</v>
      </c>
      <c r="AD273" s="50" t="n">
        <f aca="false">EXP((((AC273-AC$281)/AC$282+2)/4-1.9)^3)</f>
        <v>0.00348675857818214</v>
      </c>
      <c r="AE273" s="51" t="n">
        <f aca="false">S273/U273</f>
        <v>31.2717665846034</v>
      </c>
      <c r="AF273" s="50" t="n">
        <f aca="false">EXP((((AE273-AE$281)/AE$282+2)/4-1.9)^3)</f>
        <v>0.343107768450669</v>
      </c>
      <c r="AG273" s="50" t="n">
        <f aca="false">V273/U273</f>
        <v>0.498008004439247</v>
      </c>
      <c r="AH273" s="50" t="n">
        <f aca="false">EXP((((AG273-AG$281)/AG$282+2)/4-1.9)^3)</f>
        <v>0.0232655969040149</v>
      </c>
      <c r="AI273" s="50" t="n">
        <f aca="false">W273/U273</f>
        <v>0.0520545427958442</v>
      </c>
      <c r="AJ273" s="50" t="n">
        <f aca="false">EXP((((AI273-AI$281)/AI$282+2)/4-1.9)^3)</f>
        <v>0.021090607322668</v>
      </c>
      <c r="AK273" s="50" t="n">
        <f aca="false">Z273/U273</f>
        <v>0.072850332642784</v>
      </c>
      <c r="AL273" s="50" t="n">
        <f aca="false">EXP((((AK273-AK$281)/AK$282+2)/4-1.9)^3)</f>
        <v>0.0100936856432542</v>
      </c>
      <c r="AM273" s="50" t="n">
        <f aca="false">0.01*AD273+0.15*AF273+0.24*AH273+0.25*AJ273+0.35*AL273</f>
        <v>0.0658902179161518</v>
      </c>
      <c r="AO273" s="44" t="n">
        <f aca="false">0.01*AD273/$AM$281</f>
        <v>1.22674803352058E-005</v>
      </c>
      <c r="AP273" s="43" t="n">
        <f aca="false">AO273*$J$281</f>
        <v>95.5448657638993</v>
      </c>
      <c r="AQ273" s="44" t="n">
        <f aca="false">0.15*AF273/$AM$281</f>
        <v>0.0181073669481844</v>
      </c>
      <c r="AR273" s="43" t="n">
        <f aca="false">AQ273*$J$281</f>
        <v>141028.629932825</v>
      </c>
      <c r="AS273" s="44" t="n">
        <f aca="false">0.24*AH273/$AM$281</f>
        <v>0.00196453121332395</v>
      </c>
      <c r="AT273" s="43" t="n">
        <f aca="false">AS273*$J$281</f>
        <v>15300.6865254436</v>
      </c>
      <c r="AU273" s="44" t="n">
        <f aca="false">0.25*AJ273/$AM$281</f>
        <v>0.00185507975951742</v>
      </c>
      <c r="AV273" s="43" t="n">
        <f aca="false">AU273*$J$281</f>
        <v>14448.2274893694</v>
      </c>
      <c r="AW273" s="44" t="n">
        <f aca="false">0.35*AL273/$AM$281</f>
        <v>0.00124294328318608</v>
      </c>
      <c r="AX273" s="43" t="n">
        <f aca="false">AW273*$J$281</f>
        <v>9680.62274396647</v>
      </c>
    </row>
    <row r="274" customFormat="false" ht="13.8" hidden="false" customHeight="false" outlineLevel="0" collapsed="false">
      <c r="A274" s="13" t="s">
        <v>79</v>
      </c>
      <c r="B274" s="41"/>
      <c r="C274" s="41"/>
      <c r="D274" s="41"/>
      <c r="E274" s="41"/>
      <c r="F274" s="41"/>
      <c r="G274" s="41"/>
      <c r="H274" s="41"/>
      <c r="I274" s="15" t="n">
        <f aca="false">AO274+AQ274+AS274+AU274+AW274</f>
        <v>0.00483500060037333</v>
      </c>
      <c r="J274" s="43" t="n">
        <f aca="false">ROUND(AP274+AR274+AT274+AV274+AX274,0)</f>
        <v>37657</v>
      </c>
      <c r="K274" s="15" t="n">
        <f aca="false">I274-DatosMinisterio!J274</f>
        <v>0</v>
      </c>
      <c r="L274" s="43" t="n">
        <f aca="false">J274-DatosMinisterio!K274</f>
        <v>0</v>
      </c>
      <c r="M274" s="44" t="n">
        <f aca="false">P308/P$315</f>
        <v>0.0252240275582248</v>
      </c>
      <c r="N274" s="43" t="n">
        <f aca="false">ROUND((N$281*M274),0)</f>
        <v>3732674</v>
      </c>
      <c r="O274" s="43" t="n">
        <f aca="false">N274-DatosMinisterio!L274</f>
        <v>108</v>
      </c>
      <c r="P274" s="14" t="n">
        <f aca="false">N274+J274</f>
        <v>3770331</v>
      </c>
      <c r="Q274" s="43" t="n">
        <f aca="false">P274-DatosMinisterio!M274</f>
        <v>108</v>
      </c>
      <c r="S274" s="14" t="n">
        <f aca="false">B274+DatosMinisterio!B274</f>
        <v>5323</v>
      </c>
      <c r="T274" s="14" t="n">
        <f aca="false">C274+DatosMinisterio!C274</f>
        <v>31</v>
      </c>
      <c r="U274" s="14" t="n">
        <f aca="false">D274+DatosMinisterio!D274</f>
        <v>287.174714873388</v>
      </c>
      <c r="V274" s="14" t="n">
        <f aca="false">E274+DatosMinisterio!E274</f>
        <v>136.399185444341</v>
      </c>
      <c r="W274" s="14" t="n">
        <f aca="false">F274+DatosMinisterio!F274</f>
        <v>5</v>
      </c>
      <c r="X274" s="14" t="n">
        <f aca="false">G274+DatosMinisterio!G274</f>
        <v>18</v>
      </c>
      <c r="Y274" s="14" t="n">
        <f aca="false">H274+DatosMinisterio!H274</f>
        <v>2</v>
      </c>
      <c r="Z274" s="14" t="n">
        <f aca="false">X274+0.33*Y274</f>
        <v>18.66</v>
      </c>
      <c r="AC274" s="49" t="n">
        <f aca="false">IF(T274&gt;0,S274/T274,0)</f>
        <v>171.709677419355</v>
      </c>
      <c r="AD274" s="50" t="n">
        <f aca="false">EXP((((AC274-AC$281)/AC$282+2)/4-1.9)^3)</f>
        <v>0.047768514259333</v>
      </c>
      <c r="AE274" s="51" t="n">
        <f aca="false">S274/U274</f>
        <v>18.5357544529881</v>
      </c>
      <c r="AF274" s="50" t="n">
        <f aca="false">EXP((((AE274-AE$281)/AE$282+2)/4-1.9)^3)</f>
        <v>0.0239393919534696</v>
      </c>
      <c r="AG274" s="50" t="n">
        <f aca="false">V274/U274</f>
        <v>0.474969342285158</v>
      </c>
      <c r="AH274" s="50" t="n">
        <f aca="false">EXP((((AG274-AG$281)/AG$282+2)/4-1.9)^3)</f>
        <v>0.0164321417456188</v>
      </c>
      <c r="AI274" s="50" t="n">
        <f aca="false">W274/U274</f>
        <v>0.0174110036191886</v>
      </c>
      <c r="AJ274" s="50" t="n">
        <f aca="false">EXP((((AI274-AI$281)/AI$282+2)/4-1.9)^3)</f>
        <v>0.00990138874822579</v>
      </c>
      <c r="AK274" s="50" t="n">
        <f aca="false">Z274/U274</f>
        <v>0.0649778655068117</v>
      </c>
      <c r="AL274" s="50" t="n">
        <f aca="false">EXP((((AK274-AK$281)/AK$282+2)/4-1.9)^3)</f>
        <v>0.0092993121151983</v>
      </c>
      <c r="AM274" s="50" t="n">
        <f aca="false">0.01*AD274+0.15*AF274+0.24*AH274+0.25*AJ274+0.35*AL274</f>
        <v>0.0137424143819381</v>
      </c>
      <c r="AO274" s="44" t="n">
        <f aca="false">0.01*AD274/$AM$281</f>
        <v>0.000168064205243565</v>
      </c>
      <c r="AP274" s="43" t="n">
        <f aca="false">AO274*$J$281</f>
        <v>1308.96251642073</v>
      </c>
      <c r="AQ274" s="44" t="n">
        <f aca="false">0.15*AF274/$AM$281</f>
        <v>0.00126339125626709</v>
      </c>
      <c r="AR274" s="43" t="n">
        <f aca="false">AQ274*$J$281</f>
        <v>9839.88110752474</v>
      </c>
      <c r="AS274" s="44" t="n">
        <f aca="false">0.24*AH274/$AM$281</f>
        <v>0.00138751889728911</v>
      </c>
      <c r="AT274" s="43" t="n">
        <f aca="false">AS274*$J$281</f>
        <v>10806.6451434126</v>
      </c>
      <c r="AU274" s="44" t="n">
        <f aca="false">0.25*AJ274/$AM$281</f>
        <v>0.000870902652395673</v>
      </c>
      <c r="AV274" s="43" t="n">
        <f aca="false">AU274*$J$281</f>
        <v>6782.99656839617</v>
      </c>
      <c r="AW274" s="44" t="n">
        <f aca="false">0.35*AL274/$AM$281</f>
        <v>0.0011451235891779</v>
      </c>
      <c r="AX274" s="43" t="n">
        <f aca="false">AW274*$J$281</f>
        <v>8918.75728523362</v>
      </c>
    </row>
    <row r="275" customFormat="false" ht="13.8" hidden="false" customHeight="false" outlineLevel="0" collapsed="false">
      <c r="A275" s="13" t="s">
        <v>80</v>
      </c>
      <c r="B275" s="41"/>
      <c r="C275" s="41"/>
      <c r="D275" s="41"/>
      <c r="E275" s="41"/>
      <c r="F275" s="41"/>
      <c r="G275" s="41"/>
      <c r="H275" s="41"/>
      <c r="I275" s="15" t="n">
        <f aca="false">AO275+AQ275+AS275+AU275+AW275</f>
        <v>0.0106333028021802</v>
      </c>
      <c r="J275" s="43" t="n">
        <f aca="false">ROUND(AP275+AR275+AT275+AV275+AX275,0)</f>
        <v>82817</v>
      </c>
      <c r="K275" s="15" t="n">
        <f aca="false">I275-DatosMinisterio!J275</f>
        <v>-7.80625564189563E-017</v>
      </c>
      <c r="L275" s="43" t="n">
        <f aca="false">J275-DatosMinisterio!K275</f>
        <v>0</v>
      </c>
      <c r="M275" s="44" t="n">
        <f aca="false">P309/P$315</f>
        <v>0.0117403794563185</v>
      </c>
      <c r="N275" s="43" t="n">
        <f aca="false">ROUND((N$281*M275),0)</f>
        <v>1737352</v>
      </c>
      <c r="O275" s="43" t="n">
        <f aca="false">N275-DatosMinisterio!L275</f>
        <v>551</v>
      </c>
      <c r="P275" s="14" t="n">
        <f aca="false">N275+J275</f>
        <v>1820169</v>
      </c>
      <c r="Q275" s="43" t="n">
        <f aca="false">P275-DatosMinisterio!M275</f>
        <v>551</v>
      </c>
      <c r="S275" s="14" t="n">
        <f aca="false">B275+DatosMinisterio!B275</f>
        <v>7474</v>
      </c>
      <c r="T275" s="14" t="n">
        <f aca="false">C275+DatosMinisterio!C275</f>
        <v>60</v>
      </c>
      <c r="U275" s="14" t="n">
        <f aca="false">D275+DatosMinisterio!D275</f>
        <v>302.998771028891</v>
      </c>
      <c r="V275" s="14" t="n">
        <f aca="false">E275+DatosMinisterio!E275</f>
        <v>161.167937741202</v>
      </c>
      <c r="W275" s="14" t="n">
        <f aca="false">F275+DatosMinisterio!F275</f>
        <v>2</v>
      </c>
      <c r="X275" s="14" t="n">
        <f aca="false">G275+DatosMinisterio!G275</f>
        <v>6</v>
      </c>
      <c r="Y275" s="14" t="n">
        <f aca="false">H275+DatosMinisterio!H275</f>
        <v>8</v>
      </c>
      <c r="Z275" s="14" t="n">
        <f aca="false">X275+0.33*Y275</f>
        <v>8.64</v>
      </c>
      <c r="AC275" s="49" t="n">
        <f aca="false">IF(T275&gt;0,S275/T275,0)</f>
        <v>124.566666666667</v>
      </c>
      <c r="AD275" s="50" t="n">
        <f aca="false">EXP((((AC275-AC$281)/AC$282+2)/4-1.9)^3)</f>
        <v>0.0180729444853002</v>
      </c>
      <c r="AE275" s="51" t="n">
        <f aca="false">S275/U275</f>
        <v>24.6667667153256</v>
      </c>
      <c r="AF275" s="50" t="n">
        <f aca="false">EXP((((AE275-AE$281)/AE$282+2)/4-1.9)^3)</f>
        <v>0.112965886686074</v>
      </c>
      <c r="AG275" s="50" t="n">
        <f aca="false">V275/U275</f>
        <v>0.531909542715058</v>
      </c>
      <c r="AH275" s="50" t="n">
        <f aca="false">EXP((((AG275-AG$281)/AG$282+2)/4-1.9)^3)</f>
        <v>0.0374167793648889</v>
      </c>
      <c r="AI275" s="50" t="n">
        <f aca="false">W275/U275</f>
        <v>0.00660068683846015</v>
      </c>
      <c r="AJ275" s="50" t="n">
        <f aca="false">EXP((((AI275-AI$281)/AI$282+2)/4-1.9)^3)</f>
        <v>0.00767500942153958</v>
      </c>
      <c r="AK275" s="50" t="n">
        <f aca="false">Z275/U275</f>
        <v>0.0285149671421478</v>
      </c>
      <c r="AL275" s="50" t="n">
        <f aca="false">EXP((((AK275-AK$281)/AK$282+2)/4-1.9)^3)</f>
        <v>0.00628116449282284</v>
      </c>
      <c r="AM275" s="50" t="n">
        <f aca="false">0.01*AD275+0.15*AF275+0.24*AH275+0.25*AJ275+0.35*AL275</f>
        <v>0.0302227994232103</v>
      </c>
      <c r="AO275" s="44" t="n">
        <f aca="false">0.01*AD275/$AM$281</f>
        <v>6.35861319622181E-005</v>
      </c>
      <c r="AP275" s="43" t="n">
        <f aca="false">AO275*$J$281</f>
        <v>495.238490445381</v>
      </c>
      <c r="AQ275" s="44" t="n">
        <f aca="false">0.15*AF275/$AM$281</f>
        <v>0.00596172675450762</v>
      </c>
      <c r="AR275" s="43" t="n">
        <f aca="false">AQ275*$J$281</f>
        <v>46432.7120904997</v>
      </c>
      <c r="AS275" s="44" t="n">
        <f aca="false">0.24*AH275/$AM$281</f>
        <v>0.0031594474565875</v>
      </c>
      <c r="AT275" s="43" t="n">
        <f aca="false">AS275*$J$281</f>
        <v>24607.2522538657</v>
      </c>
      <c r="AU275" s="44" t="n">
        <f aca="false">0.25*AJ275/$AM$281</f>
        <v>0.000675075611345765</v>
      </c>
      <c r="AV275" s="43" t="n">
        <f aca="false">AU275*$J$281</f>
        <v>5257.80412147131</v>
      </c>
      <c r="AW275" s="44" t="n">
        <f aca="false">0.35*AL275/$AM$281</f>
        <v>0.000773466847777126</v>
      </c>
      <c r="AX275" s="43" t="n">
        <f aca="false">AW275*$J$281</f>
        <v>6024.12101950617</v>
      </c>
    </row>
    <row r="276" customFormat="false" ht="13.8" hidden="false" customHeight="false" outlineLevel="0" collapsed="false">
      <c r="A276" s="13" t="s">
        <v>81</v>
      </c>
      <c r="B276" s="41"/>
      <c r="C276" s="41"/>
      <c r="D276" s="41"/>
      <c r="E276" s="41"/>
      <c r="F276" s="41"/>
      <c r="G276" s="41"/>
      <c r="H276" s="41"/>
      <c r="I276" s="15" t="n">
        <f aca="false">AO276+AQ276+AS276+AU276+AW276</f>
        <v>0.0359259133918014</v>
      </c>
      <c r="J276" s="43" t="n">
        <f aca="false">ROUND(AP276+AR276+AT276+AV276+AX276,0)</f>
        <v>279808</v>
      </c>
      <c r="K276" s="15" t="n">
        <f aca="false">I276-DatosMinisterio!J276</f>
        <v>2.28983498828939E-016</v>
      </c>
      <c r="L276" s="43" t="n">
        <f aca="false">J276-DatosMinisterio!K276</f>
        <v>0</v>
      </c>
      <c r="M276" s="44" t="n">
        <f aca="false">P310/P$315</f>
        <v>0.0164057632664483</v>
      </c>
      <c r="N276" s="43" t="n">
        <f aca="false">ROUND((N$281*M276),0)</f>
        <v>2427739</v>
      </c>
      <c r="O276" s="43" t="n">
        <f aca="false">N276-DatosMinisterio!L276</f>
        <v>520</v>
      </c>
      <c r="P276" s="14" t="n">
        <f aca="false">N276+J276</f>
        <v>2707547</v>
      </c>
      <c r="Q276" s="43" t="n">
        <f aca="false">P276-DatosMinisterio!M276</f>
        <v>520</v>
      </c>
      <c r="S276" s="14" t="n">
        <f aca="false">B276+DatosMinisterio!B276</f>
        <v>9001</v>
      </c>
      <c r="T276" s="14" t="n">
        <f aca="false">C276+DatosMinisterio!C276</f>
        <v>58</v>
      </c>
      <c r="U276" s="14" t="n">
        <f aca="false">D276+DatosMinisterio!D276</f>
        <v>259.964656716384</v>
      </c>
      <c r="V276" s="14" t="n">
        <f aca="false">E276+DatosMinisterio!E276</f>
        <v>155.916630643079</v>
      </c>
      <c r="W276" s="14" t="n">
        <f aca="false">F276+DatosMinisterio!F276</f>
        <v>5</v>
      </c>
      <c r="X276" s="14" t="n">
        <f aca="false">G276+DatosMinisterio!G276</f>
        <v>18</v>
      </c>
      <c r="Y276" s="14" t="n">
        <f aca="false">H276+DatosMinisterio!H276</f>
        <v>0</v>
      </c>
      <c r="Z276" s="14" t="n">
        <f aca="false">X276+0.33*Y276</f>
        <v>18</v>
      </c>
      <c r="AC276" s="49" t="n">
        <f aca="false">IF(T276&gt;0,S276/T276,0)</f>
        <v>155.189655172414</v>
      </c>
      <c r="AD276" s="50" t="n">
        <f aca="false">EXP((((AC276-AC$281)/AC$282+2)/4-1.9)^3)</f>
        <v>0.0346778104609976</v>
      </c>
      <c r="AE276" s="51" t="n">
        <f aca="false">S276/U276</f>
        <v>34.623937398613</v>
      </c>
      <c r="AF276" s="50" t="n">
        <f aca="false">EXP((((AE276-AE$281)/AE$282+2)/4-1.9)^3)</f>
        <v>0.501607343664968</v>
      </c>
      <c r="AG276" s="50" t="n">
        <f aca="false">V276/U276</f>
        <v>0.599760877545676</v>
      </c>
      <c r="AH276" s="50" t="n">
        <f aca="false">EXP((((AG276-AG$281)/AG$282+2)/4-1.9)^3)</f>
        <v>0.0855793310104226</v>
      </c>
      <c r="AI276" s="50" t="n">
        <f aca="false">W276/U276</f>
        <v>0.0192333837343701</v>
      </c>
      <c r="AJ276" s="50" t="n">
        <f aca="false">EXP((((AI276-AI$281)/AI$282+2)/4-1.9)^3)</f>
        <v>0.0103265460974581</v>
      </c>
      <c r="AK276" s="50" t="n">
        <f aca="false">Z276/U276</f>
        <v>0.0692401814437323</v>
      </c>
      <c r="AL276" s="50" t="n">
        <f aca="false">EXP((((AK276-AK$281)/AK$282+2)/4-1.9)^3)</f>
        <v>0.00972247667080916</v>
      </c>
      <c r="AM276" s="50" t="n">
        <f aca="false">0.01*AD276+0.15*AF276+0.24*AH276+0.25*AJ276+0.35*AL276</f>
        <v>0.102111422456004</v>
      </c>
      <c r="AO276" s="44" t="n">
        <f aca="false">0.01*AD276/$AM$281</f>
        <v>0.00012200711588127</v>
      </c>
      <c r="AP276" s="43" t="n">
        <f aca="false">AO276*$J$281</f>
        <v>950.24839580645</v>
      </c>
      <c r="AQ276" s="44" t="n">
        <f aca="false">0.15*AF276/$AM$281</f>
        <v>0.0264721148013048</v>
      </c>
      <c r="AR276" s="43" t="n">
        <f aca="false">AQ276*$J$281</f>
        <v>206177.192550174</v>
      </c>
      <c r="AS276" s="44" t="n">
        <f aca="false">0.24*AH276/$AM$281</f>
        <v>0.00722626063190946</v>
      </c>
      <c r="AT276" s="43" t="n">
        <f aca="false">AS276*$J$281</f>
        <v>56281.492465026</v>
      </c>
      <c r="AU276" s="44" t="n">
        <f aca="false">0.25*AJ276/$AM$281</f>
        <v>0.0009082984836823</v>
      </c>
      <c r="AV276" s="43" t="n">
        <f aca="false">AU276*$J$281</f>
        <v>7074.25276630963</v>
      </c>
      <c r="AW276" s="44" t="n">
        <f aca="false">0.35*AL276/$AM$281</f>
        <v>0.00119723235902358</v>
      </c>
      <c r="AX276" s="43" t="n">
        <f aca="false">AW276*$J$281</f>
        <v>9324.60471958727</v>
      </c>
    </row>
    <row r="277" customFormat="false" ht="13.8" hidden="false" customHeight="false" outlineLevel="0" collapsed="false">
      <c r="A277" s="13" t="s">
        <v>82</v>
      </c>
      <c r="B277" s="41"/>
      <c r="C277" s="41"/>
      <c r="D277" s="41"/>
      <c r="E277" s="41"/>
      <c r="F277" s="41"/>
      <c r="G277" s="41"/>
      <c r="H277" s="41"/>
      <c r="I277" s="15" t="n">
        <f aca="false">AO277+AQ277+AS277+AU277+AW277</f>
        <v>0.0165697226224585</v>
      </c>
      <c r="J277" s="43" t="n">
        <f aca="false">ROUND(AP277+AR277+AT277+AV277+AX277,0)</f>
        <v>129053</v>
      </c>
      <c r="K277" s="15" t="n">
        <f aca="false">I277-DatosMinisterio!J277</f>
        <v>1.35308431126191E-016</v>
      </c>
      <c r="L277" s="43" t="n">
        <f aca="false">J277-DatosMinisterio!K277</f>
        <v>0</v>
      </c>
      <c r="M277" s="44" t="n">
        <f aca="false">P311/P$315</f>
        <v>0.0140742650494236</v>
      </c>
      <c r="N277" s="43" t="n">
        <f aca="false">ROUND((N$281*M277),0)</f>
        <v>2082722</v>
      </c>
      <c r="O277" s="43" t="n">
        <f aca="false">N277-DatosMinisterio!L277</f>
        <v>942</v>
      </c>
      <c r="P277" s="14" t="n">
        <f aca="false">N277+J277</f>
        <v>2211775</v>
      </c>
      <c r="Q277" s="43" t="n">
        <f aca="false">P277-DatosMinisterio!M277</f>
        <v>942</v>
      </c>
      <c r="S277" s="14" t="n">
        <f aca="false">B277+DatosMinisterio!B277</f>
        <v>4440</v>
      </c>
      <c r="T277" s="14" t="n">
        <f aca="false">C277+DatosMinisterio!C277</f>
        <v>30</v>
      </c>
      <c r="U277" s="14" t="n">
        <f aca="false">D277+DatosMinisterio!D277</f>
        <v>239.819153568538</v>
      </c>
      <c r="V277" s="14" t="n">
        <f aca="false">E277+DatosMinisterio!E277</f>
        <v>133.231292517007</v>
      </c>
      <c r="W277" s="14" t="n">
        <f aca="false">F277+DatosMinisterio!F277</f>
        <v>30</v>
      </c>
      <c r="X277" s="14" t="n">
        <f aca="false">G277+DatosMinisterio!G277</f>
        <v>47</v>
      </c>
      <c r="Y277" s="14" t="n">
        <f aca="false">H277+DatosMinisterio!H277</f>
        <v>1</v>
      </c>
      <c r="Z277" s="14" t="n">
        <f aca="false">X277+0.33*Y277</f>
        <v>47.33</v>
      </c>
      <c r="AC277" s="49" t="n">
        <f aca="false">IF(T277&gt;0,S277/T277,0)</f>
        <v>148</v>
      </c>
      <c r="AD277" s="50" t="n">
        <f aca="false">EXP((((AC277-AC$281)/AC$282+2)/4-1.9)^3)</f>
        <v>0.0299632889930916</v>
      </c>
      <c r="AE277" s="51" t="n">
        <f aca="false">S277/U277</f>
        <v>18.5139507580286</v>
      </c>
      <c r="AF277" s="50" t="n">
        <f aca="false">EXP((((AE277-AE$281)/AE$282+2)/4-1.9)^3)</f>
        <v>0.0237834814737134</v>
      </c>
      <c r="AG277" s="50" t="n">
        <f aca="false">V277/U277</f>
        <v>0.555549006551434</v>
      </c>
      <c r="AH277" s="50" t="n">
        <f aca="false">EXP((((AG277-AG$281)/AG$282+2)/4-1.9)^3)</f>
        <v>0.0508347998109358</v>
      </c>
      <c r="AI277" s="50" t="n">
        <f aca="false">W277/U277</f>
        <v>0.125094261878571</v>
      </c>
      <c r="AJ277" s="50" t="n">
        <f aca="false">EXP((((AI277-AI$281)/AI$282+2)/4-1.9)^3)</f>
        <v>0.0784892535123826</v>
      </c>
      <c r="AK277" s="50" t="n">
        <f aca="false">Z277/U277</f>
        <v>0.197357047157093</v>
      </c>
      <c r="AL277" s="50" t="n">
        <f aca="false">EXP((((AK277-AK$281)/AK$282+2)/4-1.9)^3)</f>
        <v>0.0325883789931964</v>
      </c>
      <c r="AM277" s="50" t="n">
        <f aca="false">0.01*AD277+0.15*AF277+0.24*AH277+0.25*AJ277+0.35*AL277</f>
        <v>0.0470957530913269</v>
      </c>
      <c r="AO277" s="44" t="n">
        <f aca="false">0.01*AD277/$AM$281</f>
        <v>0.000105419991163391</v>
      </c>
      <c r="AP277" s="43" t="n">
        <f aca="false">AO277*$J$281</f>
        <v>821.060122316362</v>
      </c>
      <c r="AQ277" s="44" t="n">
        <f aca="false">0.15*AF277/$AM$281</f>
        <v>0.00125516314682858</v>
      </c>
      <c r="AR277" s="43" t="n">
        <f aca="false">AQ277*$J$281</f>
        <v>9775.79674869056</v>
      </c>
      <c r="AS277" s="44" t="n">
        <f aca="false">0.24*AH277/$AM$281</f>
        <v>0.00429245599688113</v>
      </c>
      <c r="AT277" s="43" t="n">
        <f aca="false">AS277*$J$281</f>
        <v>33431.6518806608</v>
      </c>
      <c r="AU277" s="44" t="n">
        <f aca="false">0.25*AJ277/$AM$281</f>
        <v>0.00690372843715879</v>
      </c>
      <c r="AV277" s="43" t="n">
        <f aca="false">AU277*$J$281</f>
        <v>53769.4611097728</v>
      </c>
      <c r="AW277" s="44" t="n">
        <f aca="false">0.35*AL277/$AM$281</f>
        <v>0.00401295505042665</v>
      </c>
      <c r="AX277" s="43" t="n">
        <f aca="false">AW277*$J$281</f>
        <v>31254.7679827313</v>
      </c>
    </row>
    <row r="278" customFormat="false" ht="13.8" hidden="false" customHeight="false" outlineLevel="0" collapsed="false">
      <c r="A278" s="13" t="s">
        <v>83</v>
      </c>
      <c r="B278" s="41"/>
      <c r="C278" s="41"/>
      <c r="D278" s="41"/>
      <c r="E278" s="41"/>
      <c r="F278" s="41"/>
      <c r="G278" s="41"/>
      <c r="H278" s="41"/>
      <c r="I278" s="15" t="n">
        <f aca="false">AO278+AQ278+AS278+AU278+AW278</f>
        <v>0.0165236228076641</v>
      </c>
      <c r="J278" s="43" t="n">
        <f aca="false">ROUND(AP278+AR278+AT278+AV278+AX278,0)</f>
        <v>128694</v>
      </c>
      <c r="K278" s="15" t="n">
        <f aca="false">I278-DatosMinisterio!J278</f>
        <v>2.1163626406917E-016</v>
      </c>
      <c r="L278" s="43" t="n">
        <f aca="false">J278-DatosMinisterio!K278</f>
        <v>0</v>
      </c>
      <c r="M278" s="44" t="n">
        <f aca="false">P312/P$315</f>
        <v>0.00892398526254177</v>
      </c>
      <c r="N278" s="43" t="n">
        <f aca="false">ROUND((N$281*M278),0)</f>
        <v>1320579</v>
      </c>
      <c r="O278" s="43" t="n">
        <f aca="false">N278-DatosMinisterio!L278</f>
        <v>-1076</v>
      </c>
      <c r="P278" s="14" t="n">
        <f aca="false">N278+J278</f>
        <v>1449273</v>
      </c>
      <c r="Q278" s="43" t="n">
        <f aca="false">P278-DatosMinisterio!M278</f>
        <v>-1076</v>
      </c>
      <c r="S278" s="14" t="n">
        <f aca="false">B278+DatosMinisterio!B278</f>
        <v>5486</v>
      </c>
      <c r="T278" s="14" t="n">
        <f aca="false">C278+DatosMinisterio!C278</f>
        <v>23</v>
      </c>
      <c r="U278" s="14" t="n">
        <f aca="false">D278+DatosMinisterio!D278</f>
        <v>258.822455817386</v>
      </c>
      <c r="V278" s="14" t="n">
        <f aca="false">E278+DatosMinisterio!E278</f>
        <v>165.686092181023</v>
      </c>
      <c r="W278" s="14" t="n">
        <f aca="false">F278+DatosMinisterio!F278</f>
        <v>6</v>
      </c>
      <c r="X278" s="14" t="n">
        <f aca="false">G278+DatosMinisterio!G278</f>
        <v>19</v>
      </c>
      <c r="Y278" s="14" t="n">
        <f aca="false">H278+DatosMinisterio!H278</f>
        <v>8</v>
      </c>
      <c r="Z278" s="14" t="n">
        <f aca="false">X278+0.33*Y278</f>
        <v>21.64</v>
      </c>
      <c r="AC278" s="49" t="n">
        <f aca="false">IF(T278&gt;0,S278/T278,0)</f>
        <v>238.521739130435</v>
      </c>
      <c r="AD278" s="50" t="n">
        <f aca="false">EXP((((AC278-AC$281)/AC$282+2)/4-1.9)^3)</f>
        <v>0.141830864936044</v>
      </c>
      <c r="AE278" s="51" t="n">
        <f aca="false">S278/U278</f>
        <v>21.1959970114443</v>
      </c>
      <c r="AF278" s="50" t="n">
        <f aca="false">EXP((((AE278-AE$281)/AE$282+2)/4-1.9)^3)</f>
        <v>0.0502453308746969</v>
      </c>
      <c r="AG278" s="50" t="n">
        <f aca="false">V278/U278</f>
        <v>0.640153466042081</v>
      </c>
      <c r="AH278" s="50" t="n">
        <f aca="false">EXP((((AG278-AG$281)/AG$282+2)/4-1.9)^3)</f>
        <v>0.130161743848904</v>
      </c>
      <c r="AI278" s="50" t="n">
        <f aca="false">W278/U278</f>
        <v>0.0231819143398954</v>
      </c>
      <c r="AJ278" s="50" t="n">
        <f aca="false">EXP((((AI278-AI$281)/AI$282+2)/4-1.9)^3)</f>
        <v>0.0113014840033501</v>
      </c>
      <c r="AK278" s="50" t="n">
        <f aca="false">Z278/U278</f>
        <v>0.0836094377192227</v>
      </c>
      <c r="AL278" s="50" t="n">
        <f aca="false">EXP((((AK278-AK$281)/AK$282+2)/4-1.9)^3)</f>
        <v>0.0112726480304607</v>
      </c>
      <c r="AM278" s="50" t="n">
        <f aca="false">0.01*AD278+0.15*AF278+0.24*AH278+0.25*AJ278+0.35*AL278</f>
        <v>0.0469647246158006</v>
      </c>
      <c r="AO278" s="44" t="n">
        <f aca="false">0.01*AD278/$AM$281</f>
        <v>0.000499004249223148</v>
      </c>
      <c r="AP278" s="43" t="n">
        <f aca="false">AO278*$J$281</f>
        <v>3886.47812793426</v>
      </c>
      <c r="AQ278" s="44" t="n">
        <f aca="false">0.15*AF278/$AM$281</f>
        <v>0.00265167602496848</v>
      </c>
      <c r="AR278" s="43" t="n">
        <f aca="false">AQ278*$J$281</f>
        <v>20652.4912151582</v>
      </c>
      <c r="AS278" s="44" t="n">
        <f aca="false">0.24*AH278/$AM$281</f>
        <v>0.0109907693160334</v>
      </c>
      <c r="AT278" s="43" t="n">
        <f aca="false">AS278*$J$281</f>
        <v>85601.2441225385</v>
      </c>
      <c r="AU278" s="44" t="n">
        <f aca="false">0.25*AJ278/$AM$281</f>
        <v>0.000994051707775694</v>
      </c>
      <c r="AV278" s="43" t="n">
        <f aca="false">AU278*$J$281</f>
        <v>7742.13892230463</v>
      </c>
      <c r="AW278" s="44" t="n">
        <f aca="false">0.35*AL278/$AM$281</f>
        <v>0.00138812150966342</v>
      </c>
      <c r="AX278" s="43" t="n">
        <f aca="false">AW278*$J$281</f>
        <v>10811.3385700037</v>
      </c>
    </row>
    <row r="279" customFormat="false" ht="13.8" hidden="false" customHeight="false" outlineLevel="0" collapsed="false">
      <c r="A279" s="13" t="s">
        <v>84</v>
      </c>
      <c r="B279" s="41"/>
      <c r="C279" s="41"/>
      <c r="D279" s="41"/>
      <c r="E279" s="41"/>
      <c r="F279" s="41"/>
      <c r="G279" s="41"/>
      <c r="H279" s="41"/>
      <c r="I279" s="15" t="n">
        <f aca="false">AO279+AQ279+AS279+AU279+AW279</f>
        <v>0.0117478297237268</v>
      </c>
      <c r="J279" s="43" t="n">
        <f aca="false">ROUND(AP279+AR279+AT279+AV279+AX279,0)</f>
        <v>91498</v>
      </c>
      <c r="K279" s="15" t="n">
        <f aca="false">I279-DatosMinisterio!J279</f>
        <v>0</v>
      </c>
      <c r="L279" s="43" t="n">
        <f aca="false">J279-DatosMinisterio!K279</f>
        <v>0</v>
      </c>
      <c r="M279" s="44" t="n">
        <f aca="false">P313/P$315</f>
        <v>0.00530893419063213</v>
      </c>
      <c r="N279" s="43" t="n">
        <f aca="false">ROUND((N$281*M279),0)</f>
        <v>785621</v>
      </c>
      <c r="O279" s="43" t="n">
        <f aca="false">N279-DatosMinisterio!L279</f>
        <v>557</v>
      </c>
      <c r="P279" s="14" t="n">
        <f aca="false">N279+J279</f>
        <v>877119</v>
      </c>
      <c r="Q279" s="43" t="n">
        <f aca="false">P279-DatosMinisterio!M279</f>
        <v>557</v>
      </c>
      <c r="S279" s="14" t="n">
        <f aca="false">B279+DatosMinisterio!B279</f>
        <v>5611</v>
      </c>
      <c r="T279" s="14" t="n">
        <f aca="false">C279+DatosMinisterio!C279</f>
        <v>43</v>
      </c>
      <c r="U279" s="14" t="n">
        <f aca="false">D279+DatosMinisterio!D279</f>
        <v>290.488241531169</v>
      </c>
      <c r="V279" s="14" t="n">
        <f aca="false">E279+DatosMinisterio!E279</f>
        <v>145.793177558199</v>
      </c>
      <c r="W279" s="14" t="n">
        <f aca="false">F279+DatosMinisterio!F279</f>
        <v>31</v>
      </c>
      <c r="X279" s="14" t="n">
        <f aca="false">G279+DatosMinisterio!G279</f>
        <v>45</v>
      </c>
      <c r="Y279" s="14" t="n">
        <f aca="false">H279+DatosMinisterio!H279</f>
        <v>4</v>
      </c>
      <c r="Z279" s="14" t="n">
        <f aca="false">X279+0.33*Y279</f>
        <v>46.32</v>
      </c>
      <c r="AC279" s="49" t="n">
        <f aca="false">IF(T279&gt;0,S279/T279,0)</f>
        <v>130.488372093023</v>
      </c>
      <c r="AD279" s="50" t="n">
        <f aca="false">EXP((((AC279-AC$281)/AC$282+2)/4-1.9)^3)</f>
        <v>0.0206243339366706</v>
      </c>
      <c r="AE279" s="51" t="n">
        <f aca="false">S279/U279</f>
        <v>19.3157560196733</v>
      </c>
      <c r="AF279" s="50" t="n">
        <f aca="false">EXP((((AE279-AE$281)/AE$282+2)/4-1.9)^3)</f>
        <v>0.0300930906772453</v>
      </c>
      <c r="AG279" s="50" t="n">
        <f aca="false">V279/U279</f>
        <v>0.501890117099819</v>
      </c>
      <c r="AH279" s="50" t="n">
        <f aca="false">EXP((((AG279-AG$281)/AG$282+2)/4-1.9)^3)</f>
        <v>0.0246201695957768</v>
      </c>
      <c r="AI279" s="50" t="n">
        <f aca="false">W279/U279</f>
        <v>0.106716884086593</v>
      </c>
      <c r="AJ279" s="50" t="n">
        <f aca="false">EXP((((AI279-AI$281)/AI$282+2)/4-1.9)^3)</f>
        <v>0.0583321944094322</v>
      </c>
      <c r="AK279" s="50" t="n">
        <f aca="false">Z279/U279</f>
        <v>0.159455679706161</v>
      </c>
      <c r="AL279" s="50" t="n">
        <f aca="false">EXP((((AK279-AK$281)/AK$282+2)/4-1.9)^3)</f>
        <v>0.0233671376890119</v>
      </c>
      <c r="AM279" s="50" t="n">
        <f aca="false">0.01*AD279+0.15*AF279+0.24*AH279+0.25*AJ279+0.35*AL279</f>
        <v>0.0333905944374522</v>
      </c>
      <c r="AO279" s="44" t="n">
        <f aca="false">0.01*AD279/$AM$281</f>
        <v>7.25626983691922E-005</v>
      </c>
      <c r="AP279" s="43" t="n">
        <f aca="false">AO279*$J$281</f>
        <v>565.152181679408</v>
      </c>
      <c r="AQ279" s="44" t="n">
        <f aca="false">0.15*AF279/$AM$281</f>
        <v>0.0015881500962757</v>
      </c>
      <c r="AR279" s="43" t="n">
        <f aca="false">AQ279*$J$281</f>
        <v>12369.2546158901</v>
      </c>
      <c r="AS279" s="44" t="n">
        <f aca="false">0.24*AH279/$AM$281</f>
        <v>0.00207891041213244</v>
      </c>
      <c r="AT279" s="43" t="n">
        <f aca="false">AS279*$J$281</f>
        <v>16191.5251408499</v>
      </c>
      <c r="AU279" s="44" t="n">
        <f aca="false">0.25*AJ279/$AM$281</f>
        <v>0.00513076136318126</v>
      </c>
      <c r="AV279" s="43" t="n">
        <f aca="false">AU279*$J$281</f>
        <v>39960.7655620123</v>
      </c>
      <c r="AW279" s="44" t="n">
        <f aca="false">0.35*AL279/$AM$281</f>
        <v>0.00287744515376823</v>
      </c>
      <c r="AX279" s="43" t="n">
        <f aca="false">AW279*$J$281</f>
        <v>22410.8866244338</v>
      </c>
    </row>
    <row r="280" customFormat="false" ht="13.8" hidden="false" customHeight="false" outlineLevel="0" collapsed="false">
      <c r="A280" s="16" t="s">
        <v>85</v>
      </c>
      <c r="B280" s="41"/>
      <c r="C280" s="41"/>
      <c r="D280" s="41"/>
      <c r="E280" s="41"/>
      <c r="F280" s="41"/>
      <c r="G280" s="41"/>
      <c r="H280" s="41"/>
      <c r="I280" s="18" t="n">
        <f aca="false">AO280+AQ280+AS280+AU280+AW280</f>
        <v>0.00808755770239544</v>
      </c>
      <c r="J280" s="52" t="n">
        <f aca="false">ROUND(AP280+AR280+AT280+AV280+AX280,0)</f>
        <v>62990</v>
      </c>
      <c r="K280" s="15" t="n">
        <f aca="false">I280-DatosMinisterio!J280</f>
        <v>-4.68375338513738E-017</v>
      </c>
      <c r="L280" s="43" t="n">
        <f aca="false">J280-DatosMinisterio!K280</f>
        <v>0</v>
      </c>
      <c r="M280" s="44" t="n">
        <f aca="false">P314/P$315</f>
        <v>0.00653604549601376</v>
      </c>
      <c r="N280" s="43" t="n">
        <f aca="false">ROUND((N$281*M280),0)</f>
        <v>967210</v>
      </c>
      <c r="O280" s="43" t="n">
        <f aca="false">N280-DatosMinisterio!L280</f>
        <v>1093</v>
      </c>
      <c r="P280" s="14" t="n">
        <f aca="false">N280+J280</f>
        <v>1030200</v>
      </c>
      <c r="Q280" s="43" t="n">
        <f aca="false">P280-DatosMinisterio!M280</f>
        <v>1093</v>
      </c>
      <c r="S280" s="17" t="n">
        <f aca="false">B280+DatosMinisterio!B280</f>
        <v>6627</v>
      </c>
      <c r="T280" s="17" t="n">
        <f aca="false">C280+DatosMinisterio!C280</f>
        <v>29</v>
      </c>
      <c r="U280" s="17" t="n">
        <f aca="false">D280+DatosMinisterio!D280</f>
        <v>324.498062071982</v>
      </c>
      <c r="V280" s="17" t="n">
        <f aca="false">E280+DatosMinisterio!E280</f>
        <v>168.024227795023</v>
      </c>
      <c r="W280" s="17" t="n">
        <f aca="false">F280+DatosMinisterio!F280</f>
        <v>9</v>
      </c>
      <c r="X280" s="17" t="n">
        <f aca="false">G280+DatosMinisterio!G280</f>
        <v>34</v>
      </c>
      <c r="Y280" s="17" t="n">
        <f aca="false">H280+DatosMinisterio!H280</f>
        <v>4</v>
      </c>
      <c r="Z280" s="17" t="n">
        <f aca="false">X280+0.33*Y280</f>
        <v>35.32</v>
      </c>
      <c r="AC280" s="49" t="n">
        <f aca="false">IF(T280&gt;0,S280/T280,0)</f>
        <v>228.51724137931</v>
      </c>
      <c r="AD280" s="50" t="n">
        <f aca="false">EXP((((AC280-AC$281)/AC$282+2)/4-1.9)^3)</f>
        <v>0.122941337053117</v>
      </c>
      <c r="AE280" s="51" t="n">
        <f aca="false">S280/U280</f>
        <v>20.4223099444272</v>
      </c>
      <c r="AF280" s="50" t="n">
        <f aca="false">EXP((((AE280-AE$281)/AE$282+2)/4-1.9)^3)</f>
        <v>0.0409566979068959</v>
      </c>
      <c r="AG280" s="50" t="n">
        <f aca="false">V280/U280</f>
        <v>0.517797322801117</v>
      </c>
      <c r="AH280" s="50" t="n">
        <f aca="false">EXP((((AG280-AG$281)/AG$282+2)/4-1.9)^3)</f>
        <v>0.0308618444720003</v>
      </c>
      <c r="AI280" s="50" t="n">
        <f aca="false">W280/U280</f>
        <v>0.0277351425229885</v>
      </c>
      <c r="AJ280" s="50" t="n">
        <f aca="false">EXP((((AI280-AI$281)/AI$282+2)/4-1.9)^3)</f>
        <v>0.0125219626348166</v>
      </c>
      <c r="AK280" s="50" t="n">
        <f aca="false">Z280/U280</f>
        <v>0.108845025990217</v>
      </c>
      <c r="AL280" s="50" t="n">
        <f aca="false">EXP((((AK280-AK$281)/AK$282+2)/4-1.9)^3)</f>
        <v>0.0145052385993102</v>
      </c>
      <c r="AM280" s="50" t="n">
        <f aca="false">0.01*AD280+0.15*AF280+0.24*AH280+0.25*AJ280+0.35*AL280</f>
        <v>0.0229870848983084</v>
      </c>
      <c r="AO280" s="44" t="n">
        <f aca="false">0.01*AD280/$AM$281</f>
        <v>0.000432545127764287</v>
      </c>
      <c r="AP280" s="43" t="n">
        <f aca="false">AO280*$J$281</f>
        <v>3368.86345360294</v>
      </c>
      <c r="AQ280" s="44" t="n">
        <f aca="false">0.15*AF280/$AM$281</f>
        <v>0.00216147235993792</v>
      </c>
      <c r="AR280" s="43" t="n">
        <f aca="false">AQ280*$J$281</f>
        <v>16834.5561467886</v>
      </c>
      <c r="AS280" s="44" t="n">
        <f aca="false">0.24*AH280/$AM$281</f>
        <v>0.00260595320275369</v>
      </c>
      <c r="AT280" s="43" t="n">
        <f aca="false">AS280*$J$281</f>
        <v>20296.3805231914</v>
      </c>
      <c r="AU280" s="44" t="n">
        <f aca="false">0.25*AJ280/$AM$281</f>
        <v>0.0011014021112761</v>
      </c>
      <c r="AV280" s="43" t="n">
        <f aca="false">AU280*$J$281</f>
        <v>8578.23399740422</v>
      </c>
      <c r="AW280" s="44" t="n">
        <f aca="false">0.35*AL280/$AM$281</f>
        <v>0.00178618490066345</v>
      </c>
      <c r="AX280" s="43" t="n">
        <f aca="false">AW280*$J$281</f>
        <v>13911.6421547156</v>
      </c>
    </row>
    <row r="281" customFormat="false" ht="13.8" hidden="false" customHeight="false" outlineLevel="0" collapsed="false">
      <c r="A281" s="19" t="s">
        <v>49</v>
      </c>
      <c r="B281" s="41"/>
      <c r="C281" s="41"/>
      <c r="D281" s="41"/>
      <c r="E281" s="41"/>
      <c r="F281" s="41"/>
      <c r="G281" s="41"/>
      <c r="H281" s="41"/>
      <c r="I281" s="20" t="n">
        <f aca="false">SUM(I254:I280)</f>
        <v>1</v>
      </c>
      <c r="J281" s="59" t="n">
        <f aca="false">DatosMinisterio!K281</f>
        <v>7788467</v>
      </c>
      <c r="K281" s="57" t="n">
        <f aca="false">I281-DatosMinisterio!J281</f>
        <v>0</v>
      </c>
      <c r="L281" s="59" t="n">
        <f aca="false">J281-DatosMinisterio!K281</f>
        <v>0</v>
      </c>
      <c r="M281" s="60"/>
      <c r="N281" s="59" t="n">
        <f aca="false">DatosMinisterio!L281</f>
        <v>147980875</v>
      </c>
      <c r="O281" s="59"/>
      <c r="P281" s="20" t="n">
        <f aca="false">DatosMinisterio!M281</f>
        <v>155769342</v>
      </c>
      <c r="Q281" s="59"/>
      <c r="S281" s="20"/>
      <c r="T281" s="20"/>
      <c r="U281" s="20"/>
      <c r="V281" s="20"/>
      <c r="W281" s="20"/>
      <c r="X281" s="20"/>
      <c r="Y281" s="20"/>
      <c r="Z281" s="20"/>
      <c r="AB281" s="62" t="s">
        <v>207</v>
      </c>
      <c r="AC281" s="62" t="n">
        <f aca="false">AVERAGE(AC256:AC280)</f>
        <v>188.123271802464</v>
      </c>
      <c r="AD281" s="20"/>
      <c r="AE281" s="62" t="n">
        <f aca="false">AVERAGE(AE256:AE280)</f>
        <v>22.1788346786414</v>
      </c>
      <c r="AF281" s="20"/>
      <c r="AG281" s="64" t="n">
        <f aca="false">AVERAGE(AG256:AG280)</f>
        <v>0.574814252042055</v>
      </c>
      <c r="AH281" s="20"/>
      <c r="AI281" s="64" t="n">
        <f aca="false">AVERAGE(AI256:AI280)</f>
        <v>0.112612496866693</v>
      </c>
      <c r="AJ281" s="20"/>
      <c r="AK281" s="64" t="n">
        <f aca="false">AVERAGE(AK256:AK280)</f>
        <v>0.283237611825261</v>
      </c>
      <c r="AL281" s="20"/>
      <c r="AM281" s="64" t="n">
        <f aca="false">SUM(AM256:AM280)</f>
        <v>2.84227769917485</v>
      </c>
      <c r="AO281" s="60" t="n">
        <f aca="false">SUM(AO254:AO280)</f>
        <v>0.00979008313852654</v>
      </c>
      <c r="AP281" s="59" t="n">
        <f aca="false">SUM(AP254:AP280)</f>
        <v>76249.7394516704</v>
      </c>
      <c r="AQ281" s="60" t="n">
        <f aca="false">SUM(AQ254:AQ280)</f>
        <v>0.149060141501742</v>
      </c>
      <c r="AR281" s="59" t="n">
        <f aca="false">SUM(AR254:AR280)</f>
        <v>1160949.99310165</v>
      </c>
      <c r="AS281" s="60" t="n">
        <f aca="false">SUM(AS254:AS280)</f>
        <v>0.234050825626287</v>
      </c>
      <c r="AT281" s="59" t="n">
        <f aca="false">SUM(AT254:AT280)</f>
        <v>1822897.13171309</v>
      </c>
      <c r="AU281" s="60" t="n">
        <f aca="false">SUM(AU254:AU280)</f>
        <v>0.254521904557435</v>
      </c>
      <c r="AV281" s="59" t="n">
        <f aca="false">SUM(AV254:AV280)</f>
        <v>1982335.45442273</v>
      </c>
      <c r="AW281" s="60" t="n">
        <f aca="false">SUM(AW254:AW280)</f>
        <v>0.35257704517601</v>
      </c>
      <c r="AX281" s="59" t="n">
        <f aca="false">SUM(AX254:AX280)</f>
        <v>2746034.68131086</v>
      </c>
    </row>
    <row r="282" customFormat="false" ht="13.8" hidden="false" customHeight="false" outlineLevel="0" collapsed="false">
      <c r="A282" s="23" t="s">
        <v>50</v>
      </c>
      <c r="B282" s="22"/>
      <c r="C282" s="22"/>
      <c r="D282" s="22"/>
      <c r="E282" s="22"/>
      <c r="F282" s="22"/>
      <c r="G282" s="22"/>
      <c r="H282" s="22"/>
      <c r="I282" s="22"/>
      <c r="S282" s="22"/>
      <c r="T282" s="22"/>
      <c r="U282" s="22"/>
      <c r="V282" s="22"/>
      <c r="W282" s="22"/>
      <c r="X282" s="22"/>
      <c r="Y282" s="22"/>
      <c r="Z282" s="22"/>
      <c r="AB282" s="62" t="s">
        <v>208</v>
      </c>
      <c r="AC282" s="62" t="n">
        <f aca="false">_xlfn.STDEV.P(AC256:AC280)</f>
        <v>83.9968510179745</v>
      </c>
      <c r="AD282" s="20"/>
      <c r="AE282" s="62" t="n">
        <f aca="false">_xlfn.STDEV.P(AE256:AE280)</f>
        <v>6.02527161252568</v>
      </c>
      <c r="AF282" s="20"/>
      <c r="AG282" s="64" t="n">
        <f aca="false">_xlfn.STDEV.P(AG256:AG280)</f>
        <v>0.123798399444781</v>
      </c>
      <c r="AH282" s="20"/>
      <c r="AI282" s="64" t="n">
        <f aca="false">_xlfn.STDEV.P(AI256:AI280)</f>
        <v>0.0898402207733681</v>
      </c>
      <c r="AJ282" s="20"/>
      <c r="AK282" s="64" t="n">
        <f aca="false">_xlfn.STDEV.P(AK256:AK280)</f>
        <v>0.200290523719095</v>
      </c>
      <c r="AL282" s="20"/>
      <c r="AM282" s="64"/>
    </row>
    <row r="283" customFormat="false" ht="13.8" hidden="false" customHeight="false" outlineLevel="0" collapsed="false">
      <c r="A283" s="23" t="s">
        <v>51</v>
      </c>
      <c r="B283" s="22"/>
      <c r="C283" s="22"/>
      <c r="D283" s="22"/>
      <c r="E283" s="22"/>
      <c r="F283" s="22"/>
      <c r="G283" s="22"/>
      <c r="H283" s="22"/>
      <c r="I283" s="22"/>
      <c r="S283" s="22"/>
      <c r="T283" s="22"/>
      <c r="U283" s="22"/>
      <c r="V283" s="22"/>
      <c r="W283" s="22"/>
      <c r="X283" s="22"/>
      <c r="Y283" s="22"/>
      <c r="Z283" s="22"/>
    </row>
    <row r="284" customFormat="false" ht="13.8" hidden="false" customHeight="false" outlineLevel="0" collapsed="false">
      <c r="B284" s="22"/>
      <c r="C284" s="22"/>
      <c r="D284" s="22"/>
      <c r="E284" s="22"/>
      <c r="F284" s="22"/>
      <c r="G284" s="22"/>
      <c r="H284" s="22"/>
      <c r="I284" s="22"/>
      <c r="S284" s="22"/>
      <c r="T284" s="22"/>
      <c r="U284" s="22"/>
      <c r="V284" s="22"/>
      <c r="W284" s="22"/>
      <c r="X284" s="22"/>
      <c r="Y284" s="22"/>
      <c r="Z284" s="22"/>
    </row>
    <row r="285" customFormat="false" ht="13.8" hidden="false" customHeight="false" outlineLevel="0" collapsed="false">
      <c r="A285" s="6" t="s">
        <v>140</v>
      </c>
      <c r="B285" s="6"/>
      <c r="C285" s="6"/>
      <c r="D285" s="6"/>
      <c r="E285" s="6"/>
      <c r="F285" s="6"/>
      <c r="G285" s="6"/>
      <c r="H285" s="6"/>
      <c r="I285" s="6"/>
      <c r="J285" s="6"/>
      <c r="S285" s="24"/>
      <c r="T285" s="24"/>
      <c r="U285" s="24"/>
      <c r="V285" s="24"/>
      <c r="W285" s="24"/>
      <c r="X285" s="24"/>
      <c r="Y285" s="24"/>
      <c r="Z285" s="24"/>
    </row>
    <row r="286" customFormat="false" ht="13.8" hidden="false" customHeight="false" outlineLevel="0" collapsed="false">
      <c r="A286" s="6" t="s">
        <v>141</v>
      </c>
      <c r="B286" s="6"/>
      <c r="C286" s="6"/>
      <c r="D286" s="6"/>
      <c r="E286" s="6"/>
      <c r="F286" s="6"/>
      <c r="G286" s="6"/>
      <c r="H286" s="6"/>
      <c r="I286" s="6"/>
      <c r="J286" s="6"/>
      <c r="S286" s="24"/>
      <c r="T286" s="24"/>
      <c r="U286" s="24"/>
      <c r="V286" s="24"/>
      <c r="W286" s="24"/>
      <c r="X286" s="24"/>
      <c r="Y286" s="24"/>
      <c r="Z286" s="24"/>
    </row>
    <row r="287" customFormat="false" ht="13.8" hidden="false" customHeight="false" outlineLevel="0" collapsed="false">
      <c r="A287" s="29"/>
      <c r="B287" s="29"/>
      <c r="C287" s="29"/>
      <c r="D287" s="29"/>
      <c r="E287" s="29"/>
      <c r="F287" s="29"/>
      <c r="G287" s="29"/>
      <c r="H287" s="29"/>
      <c r="S287" s="73"/>
      <c r="T287" s="73"/>
      <c r="U287" s="73"/>
      <c r="V287" s="73"/>
      <c r="W287" s="73"/>
      <c r="X287" s="73"/>
      <c r="Y287" s="73"/>
      <c r="Z287" s="73"/>
    </row>
    <row r="288" customFormat="false" ht="15.8" hidden="false" customHeight="true" outlineLevel="0" collapsed="false">
      <c r="A288" s="7" t="s">
        <v>8</v>
      </c>
      <c r="B288" s="8" t="s">
        <v>188</v>
      </c>
      <c r="C288" s="8"/>
      <c r="D288" s="8"/>
      <c r="E288" s="8"/>
      <c r="F288" s="8"/>
      <c r="G288" s="8"/>
      <c r="H288" s="8"/>
      <c r="I288" s="7" t="s">
        <v>10</v>
      </c>
      <c r="J288" s="37" t="s">
        <v>11</v>
      </c>
      <c r="K288" s="38" t="s">
        <v>189</v>
      </c>
      <c r="L288" s="37" t="s">
        <v>190</v>
      </c>
      <c r="M288" s="38" t="s">
        <v>191</v>
      </c>
      <c r="N288" s="37" t="s">
        <v>12</v>
      </c>
      <c r="O288" s="37" t="s">
        <v>192</v>
      </c>
      <c r="P288" s="7" t="s">
        <v>193</v>
      </c>
      <c r="Q288" s="37" t="s">
        <v>194</v>
      </c>
      <c r="S288" s="8" t="s">
        <v>188</v>
      </c>
      <c r="T288" s="8"/>
      <c r="U288" s="8"/>
      <c r="V288" s="8"/>
      <c r="W288" s="8"/>
      <c r="X288" s="8"/>
      <c r="Y288" s="8"/>
      <c r="Z288" s="8"/>
      <c r="AC288" s="9" t="s">
        <v>196</v>
      </c>
      <c r="AD288" s="9"/>
      <c r="AE288" s="9" t="s">
        <v>197</v>
      </c>
      <c r="AF288" s="9"/>
      <c r="AG288" s="9" t="s">
        <v>198</v>
      </c>
      <c r="AH288" s="9"/>
      <c r="AI288" s="9" t="s">
        <v>199</v>
      </c>
      <c r="AJ288" s="9"/>
      <c r="AK288" s="9" t="s">
        <v>200</v>
      </c>
      <c r="AL288" s="9"/>
      <c r="AM288" s="39" t="s">
        <v>201</v>
      </c>
      <c r="AO288" s="9" t="s">
        <v>196</v>
      </c>
      <c r="AP288" s="9"/>
      <c r="AQ288" s="9" t="s">
        <v>197</v>
      </c>
      <c r="AR288" s="9"/>
      <c r="AS288" s="9" t="s">
        <v>198</v>
      </c>
      <c r="AT288" s="9"/>
      <c r="AU288" s="9" t="s">
        <v>199</v>
      </c>
      <c r="AV288" s="9"/>
      <c r="AW288" s="39" t="s">
        <v>200</v>
      </c>
      <c r="AX288" s="39"/>
    </row>
    <row r="289" customFormat="false" ht="55.8" hidden="false" customHeight="false" outlineLevel="0" collapsed="false">
      <c r="A289" s="7"/>
      <c r="B289" s="9" t="s">
        <v>142</v>
      </c>
      <c r="C289" s="9" t="s">
        <v>143</v>
      </c>
      <c r="D289" s="9" t="s">
        <v>144</v>
      </c>
      <c r="E289" s="9" t="s">
        <v>145</v>
      </c>
      <c r="F289" s="9" t="s">
        <v>146</v>
      </c>
      <c r="G289" s="9" t="s">
        <v>147</v>
      </c>
      <c r="H289" s="9" t="s">
        <v>148</v>
      </c>
      <c r="I289" s="7"/>
      <c r="J289" s="37"/>
      <c r="K289" s="38"/>
      <c r="L289" s="37"/>
      <c r="M289" s="38"/>
      <c r="N289" s="37"/>
      <c r="O289" s="37"/>
      <c r="P289" s="7"/>
      <c r="Q289" s="37"/>
      <c r="S289" s="9" t="s">
        <v>142</v>
      </c>
      <c r="T289" s="9" t="s">
        <v>143</v>
      </c>
      <c r="U289" s="9" t="s">
        <v>144</v>
      </c>
      <c r="V289" s="9" t="s">
        <v>145</v>
      </c>
      <c r="W289" s="9" t="s">
        <v>146</v>
      </c>
      <c r="X289" s="9" t="s">
        <v>147</v>
      </c>
      <c r="Y289" s="9" t="s">
        <v>148</v>
      </c>
      <c r="Z289" s="7" t="s">
        <v>21</v>
      </c>
      <c r="AC289" s="9" t="s">
        <v>202</v>
      </c>
      <c r="AD289" s="9" t="s">
        <v>203</v>
      </c>
      <c r="AE289" s="9" t="s">
        <v>202</v>
      </c>
      <c r="AF289" s="9" t="s">
        <v>203</v>
      </c>
      <c r="AG289" s="9" t="s">
        <v>202</v>
      </c>
      <c r="AH289" s="9" t="s">
        <v>203</v>
      </c>
      <c r="AI289" s="9" t="s">
        <v>202</v>
      </c>
      <c r="AJ289" s="9" t="s">
        <v>203</v>
      </c>
      <c r="AK289" s="9" t="s">
        <v>202</v>
      </c>
      <c r="AL289" s="9" t="s">
        <v>203</v>
      </c>
      <c r="AM289" s="40" t="s">
        <v>204</v>
      </c>
      <c r="AO289" s="9" t="s">
        <v>205</v>
      </c>
      <c r="AP289" s="9" t="s">
        <v>206</v>
      </c>
      <c r="AQ289" s="9" t="s">
        <v>205</v>
      </c>
      <c r="AR289" s="9" t="s">
        <v>206</v>
      </c>
      <c r="AS289" s="9" t="s">
        <v>205</v>
      </c>
      <c r="AT289" s="9" t="s">
        <v>206</v>
      </c>
      <c r="AU289" s="9" t="s">
        <v>205</v>
      </c>
      <c r="AV289" s="9" t="s">
        <v>206</v>
      </c>
      <c r="AW289" s="9" t="s">
        <v>205</v>
      </c>
      <c r="AX289" s="40" t="s">
        <v>206</v>
      </c>
    </row>
    <row r="290" customFormat="false" ht="13.8" hidden="false" customHeight="false" outlineLevel="0" collapsed="false">
      <c r="A290" s="10" t="s">
        <v>22</v>
      </c>
      <c r="B290" s="41" t="n">
        <v>0</v>
      </c>
      <c r="C290" s="41"/>
      <c r="D290" s="41"/>
      <c r="E290" s="41"/>
      <c r="F290" s="41"/>
      <c r="G290" s="41"/>
      <c r="H290" s="41"/>
      <c r="I290" s="12" t="n">
        <f aca="false">AO290+AQ290+AS290+AU290+AW290</f>
        <v>0.155779277937187</v>
      </c>
      <c r="J290" s="42" t="n">
        <f aca="false">ROUND(AP290+AR290+AT290+AV290+AX290,0)</f>
        <v>1174523</v>
      </c>
      <c r="K290" s="12" t="n">
        <f aca="false">I290-DatosMinisterio!J290</f>
        <v>0</v>
      </c>
      <c r="L290" s="42" t="n">
        <f aca="false">J290-DatosMinisterio!K290</f>
        <v>1</v>
      </c>
      <c r="M290" s="44" t="n">
        <f aca="false">M324</f>
        <v>0.20453697410403</v>
      </c>
      <c r="N290" s="43" t="n">
        <f aca="false">ROUND((N$315*M290),0)</f>
        <v>29300639</v>
      </c>
      <c r="O290" s="43" t="n">
        <f aca="false">N290-DatosMinisterio!L290</f>
        <v>-499</v>
      </c>
      <c r="P290" s="14" t="n">
        <f aca="false">N290+J290</f>
        <v>30475162</v>
      </c>
      <c r="Q290" s="43" t="n">
        <f aca="false">P290-DatosMinisterio!M290</f>
        <v>-498</v>
      </c>
      <c r="S290" s="11" t="n">
        <f aca="false">B290+DatosMinisterio!B290</f>
        <v>24649</v>
      </c>
      <c r="T290" s="11" t="n">
        <f aca="false">C290+DatosMinisterio!C290</f>
        <v>65</v>
      </c>
      <c r="U290" s="11" t="n">
        <f aca="false">D290+DatosMinisterio!D290</f>
        <v>1835.18092424597</v>
      </c>
      <c r="V290" s="11" t="n">
        <f aca="false">E290+DatosMinisterio!E290</f>
        <v>1060.51046970052</v>
      </c>
      <c r="W290" s="11" t="n">
        <f aca="false">F290+DatosMinisterio!F290</f>
        <v>502</v>
      </c>
      <c r="X290" s="11" t="n">
        <f aca="false">G290+DatosMinisterio!G290</f>
        <v>1363</v>
      </c>
      <c r="Y290" s="11" t="n">
        <f aca="false">H290+DatosMinisterio!H290</f>
        <v>135</v>
      </c>
      <c r="Z290" s="11" t="n">
        <f aca="false">X290+0.33*Y290</f>
        <v>1407.55</v>
      </c>
      <c r="AC290" s="45" t="n">
        <f aca="false">IF(T290&gt;0,S290/T290,0)</f>
        <v>379.215384615385</v>
      </c>
      <c r="AD290" s="46" t="n">
        <f aca="false">EXP((((AC290-AC$315)/AC$316+2)/4-1.9)^3)</f>
        <v>0.546441088832671</v>
      </c>
      <c r="AE290" s="47" t="n">
        <f aca="false">S290/U290</f>
        <v>13.4313732637166</v>
      </c>
      <c r="AF290" s="46" t="n">
        <f aca="false">EXP((((AE290-AE$315)/AE$316+2)/4-1.9)^3)</f>
        <v>0.00926123546420298</v>
      </c>
      <c r="AG290" s="46" t="n">
        <f aca="false">V290/U290</f>
        <v>0.57787788423981</v>
      </c>
      <c r="AH290" s="46" t="n">
        <f aca="false">EXP((((AG290-AG$315)/AG$316+2)/4-1.9)^3)</f>
        <v>0.0752919475430739</v>
      </c>
      <c r="AI290" s="46" t="n">
        <f aca="false">W290/U290</f>
        <v>0.273542512003965</v>
      </c>
      <c r="AJ290" s="46" t="n">
        <f aca="false">EXP((((AI290-AI$315)/AI$316+2)/4-1.9)^3)</f>
        <v>0.62338986963573</v>
      </c>
      <c r="AK290" s="46" t="n">
        <f aca="false">Z290/U290</f>
        <v>0.766981599145777</v>
      </c>
      <c r="AL290" s="46" t="n">
        <f aca="false">EXP((((AK290-AK$315)/AK$316+2)/4-1.9)^3)</f>
        <v>0.603749591645993</v>
      </c>
      <c r="AM290" s="46" t="n">
        <f aca="false">0.01*AD290+0.15*AF290+0.24*AH290+0.25*AJ290+0.35*AL290</f>
        <v>0.392083488103325</v>
      </c>
      <c r="AO290" s="48" t="n">
        <f aca="false">AO324</f>
        <v>0.00193711218151395</v>
      </c>
      <c r="AP290" s="42" t="n">
        <f aca="false">AO290*$J$315</f>
        <v>14605.1652933613</v>
      </c>
      <c r="AQ290" s="48" t="n">
        <f aca="false">AQ324</f>
        <v>0.00044730541259881</v>
      </c>
      <c r="AR290" s="42" t="n">
        <f aca="false">AQ290*$J$315</f>
        <v>3372.53027984933</v>
      </c>
      <c r="AS290" s="48" t="n">
        <f aca="false">AS324</f>
        <v>0.00578956448710779</v>
      </c>
      <c r="AT290" s="42" t="n">
        <f aca="false">AS290*$J$315</f>
        <v>43651.3419913027</v>
      </c>
      <c r="AU290" s="48" t="n">
        <f aca="false">AU324</f>
        <v>0.0564108640193268</v>
      </c>
      <c r="AV290" s="42" t="n">
        <f aca="false">AU290*$J$315</f>
        <v>425318.678601094</v>
      </c>
      <c r="AW290" s="48" t="n">
        <f aca="false">AW324</f>
        <v>0.0911944318366396</v>
      </c>
      <c r="AX290" s="42" t="n">
        <f aca="false">AW290*$J$315</f>
        <v>687574.918747007</v>
      </c>
    </row>
    <row r="291" customFormat="false" ht="13.8" hidden="false" customHeight="false" outlineLevel="0" collapsed="false">
      <c r="A291" s="13" t="s">
        <v>23</v>
      </c>
      <c r="B291" s="41"/>
      <c r="C291" s="41"/>
      <c r="D291" s="41"/>
      <c r="E291" s="41"/>
      <c r="F291" s="41"/>
      <c r="G291" s="41"/>
      <c r="H291" s="41"/>
      <c r="I291" s="15" t="n">
        <f aca="false">AO291+AQ291+AS291+AU291+AW291</f>
        <v>0.119055386363082</v>
      </c>
      <c r="J291" s="43" t="n">
        <f aca="false">ROUND(AP291+AR291+AT291+AV291+AX291,0)</f>
        <v>897637</v>
      </c>
      <c r="K291" s="15" t="n">
        <f aca="false">I291-DatosMinisterio!J291</f>
        <v>0</v>
      </c>
      <c r="L291" s="43" t="n">
        <f aca="false">J291-DatosMinisterio!K291</f>
        <v>0</v>
      </c>
      <c r="M291" s="44" t="n">
        <f aca="false">M325</f>
        <v>0.127892913948274</v>
      </c>
      <c r="N291" s="43" t="n">
        <f aca="false">ROUND((N$315*M291),0)</f>
        <v>18321109</v>
      </c>
      <c r="O291" s="43" t="n">
        <f aca="false">N291-DatosMinisterio!L291</f>
        <v>-605</v>
      </c>
      <c r="P291" s="14" t="n">
        <f aca="false">N291+J291</f>
        <v>19218746</v>
      </c>
      <c r="Q291" s="43" t="n">
        <f aca="false">P291-DatosMinisterio!M291</f>
        <v>-605</v>
      </c>
      <c r="S291" s="14" t="n">
        <f aca="false">B291+DatosMinisterio!B291</f>
        <v>18771</v>
      </c>
      <c r="T291" s="14" t="n">
        <f aca="false">C291+DatosMinisterio!C291</f>
        <v>43</v>
      </c>
      <c r="U291" s="14" t="n">
        <f aca="false">D291+DatosMinisterio!D291</f>
        <v>1720.2262239714</v>
      </c>
      <c r="V291" s="14" t="n">
        <f aca="false">E291+DatosMinisterio!E291</f>
        <v>1024.88531488049</v>
      </c>
      <c r="W291" s="14" t="n">
        <f aca="false">F291+DatosMinisterio!F291</f>
        <v>350</v>
      </c>
      <c r="X291" s="14" t="n">
        <f aca="false">G291+DatosMinisterio!G291</f>
        <v>1059</v>
      </c>
      <c r="Y291" s="14" t="n">
        <f aca="false">H291+DatosMinisterio!H291</f>
        <v>102</v>
      </c>
      <c r="Z291" s="14" t="n">
        <f aca="false">X291+0.33*Y291</f>
        <v>1092.66</v>
      </c>
      <c r="AC291" s="49" t="n">
        <f aca="false">IF(T291&gt;0,S291/T291,0)</f>
        <v>436.53488372093</v>
      </c>
      <c r="AD291" s="50" t="n">
        <f aca="false">EXP((((AC291-AC$315)/AC$316+2)/4-1.9)^3)</f>
        <v>0.73730989868343</v>
      </c>
      <c r="AE291" s="51" t="n">
        <f aca="false">S291/U291</f>
        <v>10.9119368943605</v>
      </c>
      <c r="AF291" s="50" t="n">
        <f aca="false">EXP((((AE291-AE$315)/AE$316+2)/4-1.9)^3)</f>
        <v>0.00425449125474517</v>
      </c>
      <c r="AG291" s="50" t="n">
        <f aca="false">V291/U291</f>
        <v>0.595785194178931</v>
      </c>
      <c r="AH291" s="50" t="n">
        <f aca="false">EXP((((AG291-AG$315)/AG$316+2)/4-1.9)^3)</f>
        <v>0.0936642779457668</v>
      </c>
      <c r="AI291" s="50" t="n">
        <f aca="false">W291/U291</f>
        <v>0.203461611689637</v>
      </c>
      <c r="AJ291" s="50" t="n">
        <f aca="false">EXP((((AI291-AI$315)/AI$316+2)/4-1.9)^3)</f>
        <v>0.348191770666836</v>
      </c>
      <c r="AK291" s="50" t="n">
        <f aca="false">Z291/U291</f>
        <v>0.635183898939426</v>
      </c>
      <c r="AL291" s="50" t="n">
        <f aca="false">EXP((((AK291-AK$315)/AK$316+2)/4-1.9)^3)</f>
        <v>0.412038933444469</v>
      </c>
      <c r="AM291" s="50" t="n">
        <f aca="false">0.01*AD291+0.15*AF291+0.24*AH291+0.25*AJ291+0.35*AL291</f>
        <v>0.261752268754303</v>
      </c>
      <c r="AO291" s="44" t="n">
        <f aca="false">AO325</f>
        <v>0.00276529384305105</v>
      </c>
      <c r="AP291" s="43" t="n">
        <f aca="false">AO291*$J$315</f>
        <v>20849.3726114044</v>
      </c>
      <c r="AQ291" s="44" t="n">
        <f aca="false">AQ325</f>
        <v>0.000128851283655494</v>
      </c>
      <c r="AR291" s="43" t="n">
        <f aca="false">AQ291*$J$315</f>
        <v>971.4947404747</v>
      </c>
      <c r="AS291" s="44" t="n">
        <f aca="false">AS325</f>
        <v>0.00901577040261763</v>
      </c>
      <c r="AT291" s="43" t="n">
        <f aca="false">AS291*$J$315</f>
        <v>67975.8344580297</v>
      </c>
      <c r="AU291" s="44" t="n">
        <f aca="false">AU325</f>
        <v>0.039590810792679</v>
      </c>
      <c r="AV291" s="43" t="n">
        <f aca="false">AU291*$J$315</f>
        <v>298501.21291032</v>
      </c>
      <c r="AW291" s="44" t="n">
        <f aca="false">AW325</f>
        <v>0.0675546600410788</v>
      </c>
      <c r="AX291" s="43" t="n">
        <f aca="false">AW291*$J$315</f>
        <v>509339.10057066</v>
      </c>
    </row>
    <row r="292" customFormat="false" ht="13.8" hidden="false" customHeight="false" outlineLevel="0" collapsed="false">
      <c r="A292" s="13" t="s">
        <v>24</v>
      </c>
      <c r="B292" s="41"/>
      <c r="C292" s="41"/>
      <c r="D292" s="41"/>
      <c r="E292" s="41"/>
      <c r="F292" s="41"/>
      <c r="G292" s="41"/>
      <c r="H292" s="41"/>
      <c r="I292" s="15" t="n">
        <f aca="false">AO292+AQ292+AS292+AU292+AW292</f>
        <v>0.0764342840581935</v>
      </c>
      <c r="J292" s="43" t="n">
        <f aca="false">ROUND(AP292+AR292+AT292+AV292+AX292,0)</f>
        <v>576288</v>
      </c>
      <c r="K292" s="15" t="n">
        <f aca="false">I292-DatosMinisterio!J292</f>
        <v>4.02455846426619E-016</v>
      </c>
      <c r="L292" s="43" t="n">
        <f aca="false">J292-DatosMinisterio!K292</f>
        <v>0</v>
      </c>
      <c r="M292" s="44" t="n">
        <f aca="false">M326</f>
        <v>0.074821105340219</v>
      </c>
      <c r="N292" s="43" t="n">
        <f aca="false">ROUND((N$315*M292),0)</f>
        <v>10718386</v>
      </c>
      <c r="O292" s="43" t="n">
        <f aca="false">N292-DatosMinisterio!L292</f>
        <v>628</v>
      </c>
      <c r="P292" s="14" t="n">
        <f aca="false">N292+J292</f>
        <v>11294674</v>
      </c>
      <c r="Q292" s="43" t="n">
        <f aca="false">P292-DatosMinisterio!M292</f>
        <v>628</v>
      </c>
      <c r="S292" s="14" t="n">
        <f aca="false">B292+DatosMinisterio!B292</f>
        <v>21780</v>
      </c>
      <c r="T292" s="14" t="n">
        <f aca="false">C292+DatosMinisterio!C292</f>
        <v>97</v>
      </c>
      <c r="U292" s="14" t="n">
        <f aca="false">D292+DatosMinisterio!D292</f>
        <v>1300.36110638825</v>
      </c>
      <c r="V292" s="14" t="n">
        <f aca="false">E292+DatosMinisterio!E292</f>
        <v>881.383833660982</v>
      </c>
      <c r="W292" s="14" t="n">
        <f aca="false">F292+DatosMinisterio!F292</f>
        <v>227</v>
      </c>
      <c r="X292" s="14" t="n">
        <f aca="false">G292+DatosMinisterio!G292</f>
        <v>677</v>
      </c>
      <c r="Y292" s="14" t="n">
        <f aca="false">H292+DatosMinisterio!H292</f>
        <v>21</v>
      </c>
      <c r="Z292" s="14" t="n">
        <f aca="false">X292+0.33*Y292</f>
        <v>683.93</v>
      </c>
      <c r="AC292" s="49" t="n">
        <f aca="false">IF(T292&gt;0,S292/T292,0)</f>
        <v>224.536082474227</v>
      </c>
      <c r="AD292" s="50" t="n">
        <f aca="false">EXP((((AC292-AC$315)/AC$316+2)/4-1.9)^3)</f>
        <v>0.105066368279263</v>
      </c>
      <c r="AE292" s="51" t="n">
        <f aca="false">S292/U292</f>
        <v>16.7491936609008</v>
      </c>
      <c r="AF292" s="50" t="n">
        <f aca="false">EXP((((AE292-AE$315)/AE$316+2)/4-1.9)^3)</f>
        <v>0.02292953977942</v>
      </c>
      <c r="AG292" s="50" t="n">
        <f aca="false">V292/U292</f>
        <v>0.677799289236683</v>
      </c>
      <c r="AH292" s="50" t="n">
        <f aca="false">EXP((((AG292-AG$315)/AG$316+2)/4-1.9)^3)</f>
        <v>0.217860899732072</v>
      </c>
      <c r="AI292" s="50" t="n">
        <f aca="false">W292/U292</f>
        <v>0.174566894445568</v>
      </c>
      <c r="AJ292" s="50" t="n">
        <f aca="false">EXP((((AI292-AI$315)/AI$316+2)/4-1.9)^3)</f>
        <v>0.248548933437989</v>
      </c>
      <c r="AK292" s="50" t="n">
        <f aca="false">Z292/U292</f>
        <v>0.525953903604218</v>
      </c>
      <c r="AL292" s="50" t="n">
        <f aca="false">EXP((((AK292-AK$315)/AK$316+2)/4-1.9)^3)</f>
        <v>0.267028952277535</v>
      </c>
      <c r="AM292" s="50" t="n">
        <f aca="false">0.01*AD292+0.15*AF292+0.24*AH292+0.25*AJ292+0.35*AL292</f>
        <v>0.212374077242038</v>
      </c>
      <c r="AO292" s="44" t="n">
        <f aca="false">AO326</f>
        <v>0.000350674106146677</v>
      </c>
      <c r="AP292" s="43" t="n">
        <f aca="false">AO292*$J$315</f>
        <v>2643.96318047575</v>
      </c>
      <c r="AQ292" s="44" t="n">
        <f aca="false">AQ326</f>
        <v>0.00127191079195995</v>
      </c>
      <c r="AR292" s="43" t="n">
        <f aca="false">AQ292*$J$315</f>
        <v>9589.77364979799</v>
      </c>
      <c r="AS292" s="44" t="n">
        <f aca="false">AS326</f>
        <v>0.0192736366069742</v>
      </c>
      <c r="AT292" s="43" t="n">
        <f aca="false">AS292*$J$315</f>
        <v>145316.647706503</v>
      </c>
      <c r="AU292" s="44" t="n">
        <f aca="false">AU326</f>
        <v>0.0219097563303469</v>
      </c>
      <c r="AV292" s="43" t="n">
        <f aca="false">AU292*$J$315</f>
        <v>165192.091503907</v>
      </c>
      <c r="AW292" s="44" t="n">
        <f aca="false">AW326</f>
        <v>0.0336283062227657</v>
      </c>
      <c r="AX292" s="43" t="n">
        <f aca="false">AW292*$J$315</f>
        <v>253545.961667232</v>
      </c>
    </row>
    <row r="293" customFormat="false" ht="13.8" hidden="false" customHeight="false" outlineLevel="0" collapsed="false">
      <c r="A293" s="13" t="s">
        <v>25</v>
      </c>
      <c r="B293" s="41"/>
      <c r="C293" s="41"/>
      <c r="D293" s="41"/>
      <c r="E293" s="41"/>
      <c r="F293" s="41"/>
      <c r="G293" s="41"/>
      <c r="H293" s="41"/>
      <c r="I293" s="15" t="n">
        <f aca="false">AO293+AQ293+AS293+AU293+AW293</f>
        <v>0.0565733087757286</v>
      </c>
      <c r="J293" s="43" t="n">
        <f aca="false">ROUND(AP293+AR293+AT293+AV293+AX293,0)</f>
        <v>426543</v>
      </c>
      <c r="K293" s="15" t="n">
        <f aca="false">I293-DatosMinisterio!J293</f>
        <v>0</v>
      </c>
      <c r="L293" s="43" t="n">
        <f aca="false">J293-DatosMinisterio!K293</f>
        <v>0</v>
      </c>
      <c r="M293" s="44" t="n">
        <f aca="false">M327</f>
        <v>0.0566206314000197</v>
      </c>
      <c r="N293" s="43" t="n">
        <f aca="false">ROUND((N$315*M293),0)</f>
        <v>8111104</v>
      </c>
      <c r="O293" s="43" t="n">
        <f aca="false">N293-DatosMinisterio!L293</f>
        <v>-786</v>
      </c>
      <c r="P293" s="14" t="n">
        <f aca="false">N293+J293</f>
        <v>8537647</v>
      </c>
      <c r="Q293" s="43" t="n">
        <f aca="false">P293-DatosMinisterio!M293</f>
        <v>-786</v>
      </c>
      <c r="S293" s="14" t="n">
        <f aca="false">B293+DatosMinisterio!B293</f>
        <v>12981</v>
      </c>
      <c r="T293" s="14" t="n">
        <f aca="false">C293+DatosMinisterio!C293</f>
        <v>54</v>
      </c>
      <c r="U293" s="14" t="n">
        <f aca="false">D293+DatosMinisterio!D293</f>
        <v>550.885123871891</v>
      </c>
      <c r="V293" s="14" t="n">
        <f aca="false">E293+DatosMinisterio!E293</f>
        <v>355.261817553425</v>
      </c>
      <c r="W293" s="14" t="n">
        <f aca="false">F293+DatosMinisterio!F293</f>
        <v>88</v>
      </c>
      <c r="X293" s="14" t="n">
        <f aca="false">G293+DatosMinisterio!G293</f>
        <v>199</v>
      </c>
      <c r="Y293" s="14" t="n">
        <f aca="false">H293+DatosMinisterio!H293</f>
        <v>60</v>
      </c>
      <c r="Z293" s="14" t="n">
        <f aca="false">X293+0.33*Y293</f>
        <v>218.8</v>
      </c>
      <c r="AC293" s="49" t="n">
        <f aca="false">IF(T293&gt;0,S293/T293,0)</f>
        <v>240.388888888889</v>
      </c>
      <c r="AD293" s="50" t="n">
        <f aca="false">EXP((((AC293-AC$315)/AC$316+2)/4-1.9)^3)</f>
        <v>0.133186280219768</v>
      </c>
      <c r="AE293" s="51" t="n">
        <f aca="false">S293/U293</f>
        <v>23.5638964232019</v>
      </c>
      <c r="AF293" s="50" t="n">
        <f aca="false">EXP((((AE293-AE$315)/AE$316+2)/4-1.9)^3)</f>
        <v>0.100664492144993</v>
      </c>
      <c r="AG293" s="50" t="n">
        <f aca="false">V293/U293</f>
        <v>0.644892741079067</v>
      </c>
      <c r="AH293" s="50" t="n">
        <f aca="false">EXP((((AG293-AG$315)/AG$316+2)/4-1.9)^3)</f>
        <v>0.159925730530335</v>
      </c>
      <c r="AI293" s="50" t="n">
        <f aca="false">W293/U293</f>
        <v>0.159742923137029</v>
      </c>
      <c r="AJ293" s="50" t="n">
        <f aca="false">EXP((((AI293-AI$315)/AI$316+2)/4-1.9)^3)</f>
        <v>0.203931402999723</v>
      </c>
      <c r="AK293" s="50" t="n">
        <f aca="false">Z293/U293</f>
        <v>0.397178995254339</v>
      </c>
      <c r="AL293" s="50" t="n">
        <f aca="false">EXP((((AK293-AK$315)/AK$316+2)/4-1.9)^3)</f>
        <v>0.136668154002265</v>
      </c>
      <c r="AM293" s="50" t="n">
        <f aca="false">0.01*AD293+0.15*AF293+0.24*AH293+0.25*AJ293+0.35*AL293</f>
        <v>0.153630416601951</v>
      </c>
      <c r="AO293" s="44" t="n">
        <f aca="false">AO327</f>
        <v>0.000489763691634145</v>
      </c>
      <c r="AP293" s="43" t="n">
        <f aca="false">AO293*$J$315</f>
        <v>3692.65122550261</v>
      </c>
      <c r="AQ293" s="44" t="n">
        <f aca="false">AQ327</f>
        <v>0.00898993239803099</v>
      </c>
      <c r="AR293" s="43" t="n">
        <f aca="false">AQ293*$J$315</f>
        <v>67781.0247142059</v>
      </c>
      <c r="AS293" s="44" t="n">
        <f aca="false">AS327</f>
        <v>0.0154436870110921</v>
      </c>
      <c r="AT293" s="43" t="n">
        <f aca="false">AS293*$J$315</f>
        <v>116440.133766364</v>
      </c>
      <c r="AU293" s="44" t="n">
        <f aca="false">AU327</f>
        <v>0.0221107325384848</v>
      </c>
      <c r="AV293" s="43" t="n">
        <f aca="false">AU293*$J$315</f>
        <v>166707.38358038</v>
      </c>
      <c r="AW293" s="44" t="n">
        <f aca="false">AW327</f>
        <v>0.00953919313648654</v>
      </c>
      <c r="AX293" s="43" t="n">
        <f aca="false">AW293*$J$315</f>
        <v>71922.2633842489</v>
      </c>
    </row>
    <row r="294" customFormat="false" ht="13.8" hidden="false" customHeight="false" outlineLevel="0" collapsed="false">
      <c r="A294" s="13" t="s">
        <v>26</v>
      </c>
      <c r="B294" s="41"/>
      <c r="C294" s="41"/>
      <c r="D294" s="41"/>
      <c r="E294" s="41"/>
      <c r="F294" s="41"/>
      <c r="G294" s="41"/>
      <c r="H294" s="41"/>
      <c r="I294" s="15" t="n">
        <f aca="false">AO294+AQ294+AS294+AU294+AW294</f>
        <v>0.0516145741579119</v>
      </c>
      <c r="J294" s="43" t="n">
        <f aca="false">ROUND(AP294+AR294+AT294+AV294+AX294,0)</f>
        <v>389156</v>
      </c>
      <c r="K294" s="15" t="n">
        <f aca="false">I294-DatosMinisterio!J294</f>
        <v>0</v>
      </c>
      <c r="L294" s="43" t="n">
        <f aca="false">J294-DatosMinisterio!K294</f>
        <v>0</v>
      </c>
      <c r="M294" s="44" t="n">
        <f aca="false">M328</f>
        <v>0.051418473709054</v>
      </c>
      <c r="N294" s="43" t="n">
        <f aca="false">ROUND((N$315*M294),0)</f>
        <v>7365877</v>
      </c>
      <c r="O294" s="43" t="n">
        <f aca="false">N294-DatosMinisterio!L294</f>
        <v>-146</v>
      </c>
      <c r="P294" s="14" t="n">
        <f aca="false">N294+J294</f>
        <v>7755033</v>
      </c>
      <c r="Q294" s="43" t="n">
        <f aca="false">P294-DatosMinisterio!M294</f>
        <v>-146</v>
      </c>
      <c r="S294" s="14" t="n">
        <f aca="false">B294+DatosMinisterio!B294</f>
        <v>14462</v>
      </c>
      <c r="T294" s="14" t="n">
        <f aca="false">C294+DatosMinisterio!C294</f>
        <v>76</v>
      </c>
      <c r="U294" s="14" t="n">
        <f aca="false">D294+DatosMinisterio!D294</f>
        <v>372.996176517972</v>
      </c>
      <c r="V294" s="14" t="n">
        <f aca="false">E294+DatosMinisterio!E294</f>
        <v>212.85934073052</v>
      </c>
      <c r="W294" s="14" t="n">
        <f aca="false">F294+DatosMinisterio!F294</f>
        <v>76</v>
      </c>
      <c r="X294" s="14" t="n">
        <f aca="false">G294+DatosMinisterio!G294</f>
        <v>191</v>
      </c>
      <c r="Y294" s="14" t="n">
        <f aca="false">H294+DatosMinisterio!H294</f>
        <v>6</v>
      </c>
      <c r="Z294" s="14" t="n">
        <f aca="false">X294+0.33*Y294</f>
        <v>192.98</v>
      </c>
      <c r="AC294" s="49" t="n">
        <f aca="false">IF(T294&gt;0,S294/T294,0)</f>
        <v>190.289473684211</v>
      </c>
      <c r="AD294" s="50" t="n">
        <f aca="false">EXP((((AC294-AC$315)/AC$316+2)/4-1.9)^3)</f>
        <v>0.0591622638046009</v>
      </c>
      <c r="AE294" s="51" t="n">
        <f aca="false">S294/U294</f>
        <v>38.7725154048682</v>
      </c>
      <c r="AF294" s="50" t="n">
        <f aca="false">EXP((((AE294-AE$315)/AE$316+2)/4-1.9)^3)</f>
        <v>0.612638309695384</v>
      </c>
      <c r="AG294" s="50" t="n">
        <f aca="false">V294/U294</f>
        <v>0.570674323575174</v>
      </c>
      <c r="AH294" s="50" t="n">
        <f aca="false">EXP((((AG294-AG$315)/AG$316+2)/4-1.9)^3)</f>
        <v>0.0687095196841207</v>
      </c>
      <c r="AI294" s="50" t="n">
        <f aca="false">W294/U294</f>
        <v>0.20375543982644</v>
      </c>
      <c r="AJ294" s="50" t="n">
        <f aca="false">EXP((((AI294-AI$315)/AI$316+2)/4-1.9)^3)</f>
        <v>0.349277550617694</v>
      </c>
      <c r="AK294" s="50" t="n">
        <f aca="false">Z294/U294</f>
        <v>0.517377957601401</v>
      </c>
      <c r="AL294" s="50" t="n">
        <f aca="false">EXP((((AK294-AK$315)/AK$316+2)/4-1.9)^3)</f>
        <v>0.256804593647676</v>
      </c>
      <c r="AM294" s="50" t="n">
        <f aca="false">0.01*AD294+0.15*AF294+0.24*AH294+0.25*AJ294+0.35*AL294</f>
        <v>0.286178649247652</v>
      </c>
      <c r="AO294" s="44" t="n">
        <f aca="false">AO328</f>
        <v>0.000140605731811674</v>
      </c>
      <c r="AP294" s="43" t="n">
        <f aca="false">AO294*$J$315</f>
        <v>1060.11927130548</v>
      </c>
      <c r="AQ294" s="44" t="n">
        <f aca="false">AQ328</f>
        <v>0.00878266591892789</v>
      </c>
      <c r="AR294" s="43" t="n">
        <f aca="false">AQ294*$J$315</f>
        <v>66218.3061396379</v>
      </c>
      <c r="AS294" s="44" t="n">
        <f aca="false">AS328</f>
        <v>0.00434842444702809</v>
      </c>
      <c r="AT294" s="43" t="n">
        <f aca="false">AS294*$J$315</f>
        <v>32785.6375178554</v>
      </c>
      <c r="AU294" s="44" t="n">
        <f aca="false">AU328</f>
        <v>0.0204486772868931</v>
      </c>
      <c r="AV294" s="43" t="n">
        <f aca="false">AU294*$J$315</f>
        <v>154176.053744219</v>
      </c>
      <c r="AW294" s="44" t="n">
        <f aca="false">AW328</f>
        <v>0.0178942007732511</v>
      </c>
      <c r="AX294" s="43" t="n">
        <f aca="false">AW294*$J$315</f>
        <v>134916.17190785</v>
      </c>
    </row>
    <row r="295" customFormat="false" ht="13.8" hidden="false" customHeight="false" outlineLevel="0" collapsed="false">
      <c r="A295" s="13" t="s">
        <v>27</v>
      </c>
      <c r="B295" s="41"/>
      <c r="C295" s="41"/>
      <c r="D295" s="41"/>
      <c r="E295" s="41"/>
      <c r="F295" s="41"/>
      <c r="G295" s="41"/>
      <c r="H295" s="41"/>
      <c r="I295" s="15" t="n">
        <f aca="false">AO295+AQ295+AS295+AU295+AW295</f>
        <v>0.0422675305111948</v>
      </c>
      <c r="J295" s="43" t="n">
        <f aca="false">ROUND(AP295+AR295+AT295+AV295+AX295,0)</f>
        <v>318683</v>
      </c>
      <c r="K295" s="15" t="n">
        <f aca="false">I295-DatosMinisterio!J295</f>
        <v>0</v>
      </c>
      <c r="L295" s="43" t="n">
        <f aca="false">J295-DatosMinisterio!K295</f>
        <v>0</v>
      </c>
      <c r="M295" s="44" t="n">
        <f aca="false">M329</f>
        <v>0.0662347974309706</v>
      </c>
      <c r="N295" s="43" t="n">
        <f aca="false">ROUND((N$315*M295),0)</f>
        <v>9488367</v>
      </c>
      <c r="O295" s="43" t="n">
        <f aca="false">N295-DatosMinisterio!L295</f>
        <v>963</v>
      </c>
      <c r="P295" s="14" t="n">
        <f aca="false">N295+J295</f>
        <v>9807050</v>
      </c>
      <c r="Q295" s="43" t="n">
        <f aca="false">P295-DatosMinisterio!M295</f>
        <v>963</v>
      </c>
      <c r="S295" s="14" t="n">
        <f aca="false">B295+DatosMinisterio!B295</f>
        <v>18538</v>
      </c>
      <c r="T295" s="14" t="n">
        <f aca="false">C295+DatosMinisterio!C295</f>
        <v>98</v>
      </c>
      <c r="U295" s="14" t="n">
        <f aca="false">D295+DatosMinisterio!D295</f>
        <v>916.584001027221</v>
      </c>
      <c r="V295" s="14" t="n">
        <f aca="false">E295+DatosMinisterio!E295</f>
        <v>561.402182845403</v>
      </c>
      <c r="W295" s="14" t="n">
        <f aca="false">F295+DatosMinisterio!F295</f>
        <v>136</v>
      </c>
      <c r="X295" s="14" t="n">
        <f aca="false">G295+DatosMinisterio!G295</f>
        <v>286</v>
      </c>
      <c r="Y295" s="14" t="n">
        <f aca="false">H295+DatosMinisterio!H295</f>
        <v>12</v>
      </c>
      <c r="Z295" s="14" t="n">
        <f aca="false">X295+0.33*Y295</f>
        <v>289.96</v>
      </c>
      <c r="AC295" s="49" t="n">
        <f aca="false">IF(T295&gt;0,S295/T295,0)</f>
        <v>189.163265306122</v>
      </c>
      <c r="AD295" s="50" t="n">
        <f aca="false">EXP((((AC295-AC$315)/AC$316+2)/4-1.9)^3)</f>
        <v>0.0579686791544368</v>
      </c>
      <c r="AE295" s="51" t="n">
        <f aca="false">S295/U295</f>
        <v>20.2250966405963</v>
      </c>
      <c r="AF295" s="50" t="n">
        <f aca="false">EXP((((AE295-AE$315)/AE$316+2)/4-1.9)^3)</f>
        <v>0.0518297956866799</v>
      </c>
      <c r="AG295" s="50" t="n">
        <f aca="false">V295/U295</f>
        <v>0.612493980056641</v>
      </c>
      <c r="AH295" s="50" t="n">
        <f aca="false">EXP((((AG295-AG$315)/AG$316+2)/4-1.9)^3)</f>
        <v>0.113526127730478</v>
      </c>
      <c r="AI295" s="50" t="n">
        <f aca="false">W295/U295</f>
        <v>0.148377017106543</v>
      </c>
      <c r="AJ295" s="50" t="n">
        <f aca="false">EXP((((AI295-AI$315)/AI$316+2)/4-1.9)^3)</f>
        <v>0.173121244510073</v>
      </c>
      <c r="AK295" s="50" t="n">
        <f aca="false">Z295/U295</f>
        <v>0.31634852853098</v>
      </c>
      <c r="AL295" s="50" t="n">
        <f aca="false">EXP((((AK295-AK$315)/AK$316+2)/4-1.9)^3)</f>
        <v>0.0813725468737445</v>
      </c>
      <c r="AM295" s="50" t="n">
        <f aca="false">0.01*AD295+0.15*AF295+0.24*AH295+0.25*AJ295+0.35*AL295</f>
        <v>0.10736112933319</v>
      </c>
      <c r="AO295" s="44" t="n">
        <f aca="false">AO329</f>
        <v>0.00018586256487521</v>
      </c>
      <c r="AP295" s="43" t="n">
        <f aca="false">AO295*$J$315</f>
        <v>1401.34036002446</v>
      </c>
      <c r="AQ295" s="44" t="n">
        <f aca="false">AQ329</f>
        <v>0.00321080427318294</v>
      </c>
      <c r="AR295" s="43" t="n">
        <f aca="false">AQ295*$J$315</f>
        <v>24208.3693355422</v>
      </c>
      <c r="AS295" s="44" t="n">
        <f aca="false">AS329</f>
        <v>0.00781268085715092</v>
      </c>
      <c r="AT295" s="43" t="n">
        <f aca="false">AS295*$J$315</f>
        <v>58904.9495387456</v>
      </c>
      <c r="AU295" s="44" t="n">
        <f aca="false">AU329</f>
        <v>0.0185335885655754</v>
      </c>
      <c r="AV295" s="43" t="n">
        <f aca="false">AU295*$J$315</f>
        <v>139736.937830738</v>
      </c>
      <c r="AW295" s="44" t="n">
        <f aca="false">AW329</f>
        <v>0.0125245942504103</v>
      </c>
      <c r="AX295" s="43" t="n">
        <f aca="false">AW295*$J$315</f>
        <v>94431.1697614541</v>
      </c>
    </row>
    <row r="296" customFormat="false" ht="13.8" hidden="false" customHeight="false" outlineLevel="0" collapsed="false">
      <c r="A296" s="13" t="s">
        <v>28</v>
      </c>
      <c r="B296" s="41"/>
      <c r="C296" s="41"/>
      <c r="D296" s="41"/>
      <c r="E296" s="41"/>
      <c r="F296" s="41"/>
      <c r="G296" s="41"/>
      <c r="H296" s="41"/>
      <c r="I296" s="15" t="n">
        <f aca="false">AO296+AQ296+AS296+AU296+AW296</f>
        <v>0.0244217302594379</v>
      </c>
      <c r="J296" s="43" t="n">
        <f aca="false">ROUND(AP296+AR296+AT296+AV296+AX296,0)</f>
        <v>184132</v>
      </c>
      <c r="K296" s="15" t="n">
        <f aca="false">I296-DatosMinisterio!J296</f>
        <v>0</v>
      </c>
      <c r="L296" s="43" t="n">
        <f aca="false">J296-DatosMinisterio!K296</f>
        <v>1</v>
      </c>
      <c r="M296" s="44" t="n">
        <f aca="false">M330</f>
        <v>0.0507116668841389</v>
      </c>
      <c r="N296" s="43" t="n">
        <f aca="false">ROUND((N$315*M296),0)</f>
        <v>7264624</v>
      </c>
      <c r="O296" s="43" t="n">
        <f aca="false">N296-DatosMinisterio!L296</f>
        <v>-818</v>
      </c>
      <c r="P296" s="14" t="n">
        <f aca="false">N296+J296</f>
        <v>7448756</v>
      </c>
      <c r="Q296" s="43" t="n">
        <f aca="false">P296-DatosMinisterio!M296</f>
        <v>-817</v>
      </c>
      <c r="S296" s="14" t="n">
        <f aca="false">B296+DatosMinisterio!B296</f>
        <v>11081</v>
      </c>
      <c r="T296" s="14" t="n">
        <f aca="false">C296+DatosMinisterio!C296</f>
        <v>58</v>
      </c>
      <c r="U296" s="14" t="n">
        <f aca="false">D296+DatosMinisterio!D296</f>
        <v>761.910839160839</v>
      </c>
      <c r="V296" s="14" t="n">
        <f aca="false">E296+DatosMinisterio!E296</f>
        <v>406.433566433566</v>
      </c>
      <c r="W296" s="14" t="n">
        <f aca="false">F296+DatosMinisterio!F296</f>
        <v>124</v>
      </c>
      <c r="X296" s="14" t="n">
        <f aca="false">G296+DatosMinisterio!G296</f>
        <v>315</v>
      </c>
      <c r="Y296" s="14" t="n">
        <f aca="false">H296+DatosMinisterio!H296</f>
        <v>18</v>
      </c>
      <c r="Z296" s="14" t="n">
        <f aca="false">X296+0.33*Y296</f>
        <v>320.94</v>
      </c>
      <c r="AC296" s="49" t="n">
        <f aca="false">IF(T296&gt;0,S296/T296,0)</f>
        <v>191.051724137931</v>
      </c>
      <c r="AD296" s="50" t="n">
        <f aca="false">EXP((((AC296-AC$315)/AC$316+2)/4-1.9)^3)</f>
        <v>0.0599807131730534</v>
      </c>
      <c r="AE296" s="51" t="n">
        <f aca="false">S296/U296</f>
        <v>14.5436964936796</v>
      </c>
      <c r="AF296" s="50" t="n">
        <f aca="false">EXP((((AE296-AE$315)/AE$316+2)/4-1.9)^3)</f>
        <v>0.0127345267575003</v>
      </c>
      <c r="AG296" s="50" t="n">
        <f aca="false">V296/U296</f>
        <v>0.533439801015573</v>
      </c>
      <c r="AH296" s="50" t="n">
        <f aca="false">EXP((((AG296-AG$315)/AG$316+2)/4-1.9)^3)</f>
        <v>0.0413663675331033</v>
      </c>
      <c r="AI296" s="50" t="n">
        <f aca="false">W296/U296</f>
        <v>0.162748701851482</v>
      </c>
      <c r="AJ296" s="50" t="n">
        <f aca="false">EXP((((AI296-AI$315)/AI$316+2)/4-1.9)^3)</f>
        <v>0.212581288668992</v>
      </c>
      <c r="AK296" s="50" t="n">
        <f aca="false">Z296/U296</f>
        <v>0.421230390098506</v>
      </c>
      <c r="AL296" s="50" t="n">
        <f aca="false">EXP((((AK296-AK$315)/AK$316+2)/4-1.9)^3)</f>
        <v>0.157075030059378</v>
      </c>
      <c r="AM296" s="50" t="n">
        <f aca="false">0.01*AD296+0.15*AF296+0.24*AH296+0.25*AJ296+0.35*AL296</f>
        <v>0.12055949704133</v>
      </c>
      <c r="AO296" s="44" t="n">
        <f aca="false">AO330</f>
        <v>0.000210363269387336</v>
      </c>
      <c r="AP296" s="43" t="n">
        <f aca="false">AO296*$J$315</f>
        <v>1586.06731730565</v>
      </c>
      <c r="AQ296" s="44" t="n">
        <f aca="false">AQ330</f>
        <v>0.000250116057930283</v>
      </c>
      <c r="AR296" s="43" t="n">
        <f aca="false">AQ296*$J$315</f>
        <v>1885.78978721858</v>
      </c>
      <c r="AS296" s="44" t="n">
        <f aca="false">AS330</f>
        <v>0.00134881059726324</v>
      </c>
      <c r="AT296" s="43" t="n">
        <f aca="false">AS296*$J$315</f>
        <v>10169.5719589512</v>
      </c>
      <c r="AU296" s="44" t="n">
        <f aca="false">AU330</f>
        <v>0.0108141719575625</v>
      </c>
      <c r="AV296" s="43" t="n">
        <f aca="false">AU296*$J$315</f>
        <v>81535.1689273841</v>
      </c>
      <c r="AW296" s="44" t="n">
        <f aca="false">AW330</f>
        <v>0.0117982683772945</v>
      </c>
      <c r="AX296" s="43" t="n">
        <f aca="false">AW296*$J$315</f>
        <v>88954.9203552837</v>
      </c>
    </row>
    <row r="297" customFormat="false" ht="13.8" hidden="false" customHeight="false" outlineLevel="0" collapsed="false">
      <c r="A297" s="13" t="s">
        <v>29</v>
      </c>
      <c r="B297" s="41"/>
      <c r="C297" s="41"/>
      <c r="D297" s="41"/>
      <c r="E297" s="41"/>
      <c r="F297" s="41"/>
      <c r="G297" s="41"/>
      <c r="H297" s="41"/>
      <c r="I297" s="15" t="n">
        <f aca="false">AO297+AQ297+AS297+AU297+AW297</f>
        <v>0.0400787356790277</v>
      </c>
      <c r="J297" s="43" t="n">
        <f aca="false">ROUND(AP297+AR297+AT297+AV297+AX297,0)</f>
        <v>302180</v>
      </c>
      <c r="K297" s="15" t="n">
        <f aca="false">I297-DatosMinisterio!J297</f>
        <v>-3.12250225675825E-016</v>
      </c>
      <c r="L297" s="43" t="n">
        <f aca="false">J297-DatosMinisterio!K297</f>
        <v>0</v>
      </c>
      <c r="M297" s="44" t="n">
        <f aca="false">M331</f>
        <v>0.0490792571871913</v>
      </c>
      <c r="N297" s="43" t="n">
        <f aca="false">ROUND((N$315*M297),0)</f>
        <v>7030776</v>
      </c>
      <c r="O297" s="43" t="n">
        <f aca="false">N297-DatosMinisterio!L297</f>
        <v>1186</v>
      </c>
      <c r="P297" s="14" t="n">
        <f aca="false">N297+J297</f>
        <v>7332956</v>
      </c>
      <c r="Q297" s="43" t="n">
        <f aca="false">P297-DatosMinisterio!M297</f>
        <v>1186</v>
      </c>
      <c r="S297" s="14" t="n">
        <f aca="false">B297+DatosMinisterio!B297</f>
        <v>9953</v>
      </c>
      <c r="T297" s="14" t="n">
        <f aca="false">C297+DatosMinisterio!C297</f>
        <v>41</v>
      </c>
      <c r="U297" s="14" t="n">
        <f aca="false">D297+DatosMinisterio!D297</f>
        <v>489.714397798014</v>
      </c>
      <c r="V297" s="14" t="n">
        <f aca="false">E297+DatosMinisterio!E297</f>
        <v>284.851714513557</v>
      </c>
      <c r="W297" s="14" t="n">
        <f aca="false">F297+DatosMinisterio!F297</f>
        <v>44</v>
      </c>
      <c r="X297" s="14" t="n">
        <f aca="false">G297+DatosMinisterio!G297</f>
        <v>164</v>
      </c>
      <c r="Y297" s="14" t="n">
        <f aca="false">H297+DatosMinisterio!H297</f>
        <v>17</v>
      </c>
      <c r="Z297" s="14" t="n">
        <f aca="false">X297+0.33*Y297</f>
        <v>169.61</v>
      </c>
      <c r="AC297" s="49" t="n">
        <f aca="false">IF(T297&gt;0,S297/T297,0)</f>
        <v>242.756097560976</v>
      </c>
      <c r="AD297" s="50" t="n">
        <f aca="false">EXP((((AC297-AC$315)/AC$316+2)/4-1.9)^3)</f>
        <v>0.137781009871999</v>
      </c>
      <c r="AE297" s="51" t="n">
        <f aca="false">S297/U297</f>
        <v>20.324091030922</v>
      </c>
      <c r="AF297" s="50" t="n">
        <f aca="false">EXP((((AE297-AE$315)/AE$316+2)/4-1.9)^3)</f>
        <v>0.0529465963028881</v>
      </c>
      <c r="AG297" s="50" t="n">
        <f aca="false">V297/U297</f>
        <v>0.58166906220112</v>
      </c>
      <c r="AH297" s="50" t="n">
        <f aca="false">EXP((((AG297-AG$315)/AG$316+2)/4-1.9)^3)</f>
        <v>0.0789388227355139</v>
      </c>
      <c r="AI297" s="50" t="n">
        <f aca="false">W297/U297</f>
        <v>0.089848287487247</v>
      </c>
      <c r="AJ297" s="50" t="n">
        <f aca="false">EXP((((AI297-AI$315)/AI$316+2)/4-1.9)^3)</f>
        <v>0.0622171784264967</v>
      </c>
      <c r="AK297" s="50" t="n">
        <f aca="false">Z297/U297</f>
        <v>0.346344728197999</v>
      </c>
      <c r="AL297" s="50" t="n">
        <f aca="false">EXP((((AK297-AK$315)/AK$316+2)/4-1.9)^3)</f>
        <v>0.0995660659723322</v>
      </c>
      <c r="AM297" s="50" t="n">
        <f aca="false">0.01*AD297+0.15*AF297+0.24*AH297+0.25*AJ297+0.35*AL297</f>
        <v>0.078667534697617</v>
      </c>
      <c r="AO297" s="44" t="n">
        <f aca="false">AO331</f>
        <v>0.000423387442849482</v>
      </c>
      <c r="AP297" s="43" t="n">
        <f aca="false">AO297*$J$315</f>
        <v>3192.19694396708</v>
      </c>
      <c r="AQ297" s="44" t="n">
        <f aca="false">AQ331</f>
        <v>0.00488609526457255</v>
      </c>
      <c r="AR297" s="43" t="n">
        <f aca="false">AQ297*$J$315</f>
        <v>36839.4921363918</v>
      </c>
      <c r="AS297" s="44" t="n">
        <f aca="false">AS331</f>
        <v>0.0106108805578128</v>
      </c>
      <c r="AT297" s="43" t="n">
        <f aca="false">AS297*$J$315</f>
        <v>80002.4210956383</v>
      </c>
      <c r="AU297" s="44" t="n">
        <f aca="false">AU331</f>
        <v>0.00664275379138894</v>
      </c>
      <c r="AV297" s="43" t="n">
        <f aca="false">AU297*$J$315</f>
        <v>50084.0984080297</v>
      </c>
      <c r="AW297" s="44" t="n">
        <f aca="false">AW331</f>
        <v>0.0175156186224039</v>
      </c>
      <c r="AX297" s="43" t="n">
        <f aca="false">AW297*$J$315</f>
        <v>132061.791586975</v>
      </c>
    </row>
    <row r="298" customFormat="false" ht="13.8" hidden="false" customHeight="false" outlineLevel="0" collapsed="false">
      <c r="A298" s="13" t="s">
        <v>30</v>
      </c>
      <c r="B298" s="41"/>
      <c r="C298" s="41"/>
      <c r="D298" s="41"/>
      <c r="E298" s="41"/>
      <c r="F298" s="41"/>
      <c r="G298" s="41"/>
      <c r="H298" s="41"/>
      <c r="I298" s="15" t="n">
        <f aca="false">AO298+AQ298+AS298+AU298+AW298</f>
        <v>0.0165725650681057</v>
      </c>
      <c r="J298" s="43" t="n">
        <f aca="false">ROUND(AP298+AR298+AT298+AV298+AX298,0)</f>
        <v>124951</v>
      </c>
      <c r="K298" s="15" t="n">
        <f aca="false">I298-DatosMinisterio!J298</f>
        <v>0</v>
      </c>
      <c r="L298" s="43" t="n">
        <f aca="false">J298-DatosMinisterio!K298</f>
        <v>0</v>
      </c>
      <c r="M298" s="44" t="n">
        <f aca="false">M332</f>
        <v>0.0210189728768903</v>
      </c>
      <c r="N298" s="43" t="n">
        <f aca="false">ROUND((N$315*M298),0)</f>
        <v>3011042</v>
      </c>
      <c r="O298" s="43" t="n">
        <f aca="false">N298-DatosMinisterio!L298</f>
        <v>308</v>
      </c>
      <c r="P298" s="14" t="n">
        <f aca="false">N298+J298</f>
        <v>3135993</v>
      </c>
      <c r="Q298" s="43" t="n">
        <f aca="false">P298-DatosMinisterio!M298</f>
        <v>308</v>
      </c>
      <c r="S298" s="14" t="n">
        <f aca="false">B298+DatosMinisterio!B298</f>
        <v>17106</v>
      </c>
      <c r="T298" s="14" t="n">
        <f aca="false">C298+DatosMinisterio!C298</f>
        <v>74</v>
      </c>
      <c r="U298" s="14" t="n">
        <f aca="false">D298+DatosMinisterio!D298</f>
        <v>725.610138405051</v>
      </c>
      <c r="V298" s="14" t="n">
        <f aca="false">E298+DatosMinisterio!E298</f>
        <v>291.534290947424</v>
      </c>
      <c r="W298" s="14" t="n">
        <f aca="false">F298+DatosMinisterio!F298</f>
        <v>41</v>
      </c>
      <c r="X298" s="14" t="n">
        <f aca="false">G298+DatosMinisterio!G298</f>
        <v>138</v>
      </c>
      <c r="Y298" s="14" t="n">
        <f aca="false">H298+DatosMinisterio!H298</f>
        <v>26</v>
      </c>
      <c r="Z298" s="14" t="n">
        <f aca="false">X298+0.33*Y298</f>
        <v>146.58</v>
      </c>
      <c r="AC298" s="49" t="n">
        <f aca="false">IF(T298&gt;0,S298/T298,0)</f>
        <v>231.162162162162</v>
      </c>
      <c r="AD298" s="50" t="n">
        <f aca="false">EXP((((AC298-AC$315)/AC$316+2)/4-1.9)^3)</f>
        <v>0.116263395821065</v>
      </c>
      <c r="AE298" s="51" t="n">
        <f aca="false">S298/U298</f>
        <v>23.5746430412347</v>
      </c>
      <c r="AF298" s="50" t="n">
        <f aca="false">EXP((((AE298-AE$315)/AE$316+2)/4-1.9)^3)</f>
        <v>0.100861785643746</v>
      </c>
      <c r="AG298" s="50" t="n">
        <f aca="false">V298/U298</f>
        <v>0.40177813886151</v>
      </c>
      <c r="AH298" s="50" t="n">
        <f aca="false">EXP((((AG298-AG$315)/AG$316+2)/4-1.9)^3)</f>
        <v>0.00414184892618785</v>
      </c>
      <c r="AI298" s="50" t="n">
        <f aca="false">W298/U298</f>
        <v>0.0565041719098927</v>
      </c>
      <c r="AJ298" s="50" t="n">
        <f aca="false">EXP((((AI298-AI$315)/AI$316+2)/4-1.9)^3)</f>
        <v>0.029973954118992</v>
      </c>
      <c r="AK298" s="50" t="n">
        <f aca="false">Z298/U298</f>
        <v>0.202009305330538</v>
      </c>
      <c r="AL298" s="50" t="n">
        <f aca="false">EXP((((AK298-AK$315)/AK$316+2)/4-1.9)^3)</f>
        <v>0.033862020739534</v>
      </c>
      <c r="AM298" s="50" t="n">
        <f aca="false">0.01*AD298+0.15*AF298+0.24*AH298+0.25*AJ298+0.35*AL298</f>
        <v>0.0366311413356425</v>
      </c>
      <c r="AO298" s="44" t="n">
        <f aca="false">AO332</f>
        <v>0.000273103725405417</v>
      </c>
      <c r="AP298" s="43" t="n">
        <f aca="false">AO298*$J$315</f>
        <v>2059.10896118648</v>
      </c>
      <c r="AQ298" s="44" t="n">
        <f aca="false">AQ332</f>
        <v>0.00753844941996362</v>
      </c>
      <c r="AR298" s="43" t="n">
        <f aca="false">AQ298*$J$315</f>
        <v>56837.3380152735</v>
      </c>
      <c r="AS298" s="44" t="n">
        <f aca="false">AS332</f>
        <v>0.000360196046863503</v>
      </c>
      <c r="AT298" s="43" t="n">
        <f aca="false">AS298*$J$315</f>
        <v>2715.75536649883</v>
      </c>
      <c r="AU298" s="44" t="n">
        <f aca="false">AU332</f>
        <v>0.00276225516551644</v>
      </c>
      <c r="AV298" s="43" t="n">
        <f aca="false">AU298*$J$315</f>
        <v>20826.4620189825</v>
      </c>
      <c r="AW298" s="44" t="n">
        <f aca="false">AW332</f>
        <v>0.00563856071035669</v>
      </c>
      <c r="AX298" s="43" t="n">
        <f aca="false">AW298*$J$315</f>
        <v>42512.8250068872</v>
      </c>
    </row>
    <row r="299" customFormat="false" ht="13.8" hidden="false" customHeight="false" outlineLevel="0" collapsed="false">
      <c r="A299" s="13" t="s">
        <v>31</v>
      </c>
      <c r="B299" s="41"/>
      <c r="C299" s="41"/>
      <c r="D299" s="41"/>
      <c r="E299" s="41"/>
      <c r="F299" s="41"/>
      <c r="G299" s="41"/>
      <c r="H299" s="41"/>
      <c r="I299" s="15" t="n">
        <f aca="false">AO299+AQ299+AS299+AU299+AW299</f>
        <v>0.0137379821019447</v>
      </c>
      <c r="J299" s="43" t="n">
        <f aca="false">ROUND(AP299+AR299+AT299+AV299+AX299,0)</f>
        <v>103580</v>
      </c>
      <c r="K299" s="15" t="n">
        <f aca="false">I299-DatosMinisterio!J299</f>
        <v>0</v>
      </c>
      <c r="L299" s="43" t="n">
        <f aca="false">J299-DatosMinisterio!K299</f>
        <v>0</v>
      </c>
      <c r="M299" s="44" t="n">
        <f aca="false">M333</f>
        <v>0.0203101688195752</v>
      </c>
      <c r="N299" s="43" t="n">
        <f aca="false">ROUND((N$315*M299),0)</f>
        <v>2909503</v>
      </c>
      <c r="O299" s="43" t="n">
        <f aca="false">N299-DatosMinisterio!L299</f>
        <v>-171</v>
      </c>
      <c r="P299" s="14" t="n">
        <f aca="false">N299+J299</f>
        <v>3013083</v>
      </c>
      <c r="Q299" s="43" t="n">
        <f aca="false">P299-DatosMinisterio!M299</f>
        <v>-171</v>
      </c>
      <c r="S299" s="14" t="n">
        <f aca="false">B299+DatosMinisterio!B299</f>
        <v>6457</v>
      </c>
      <c r="T299" s="14" t="n">
        <f aca="false">C299+DatosMinisterio!C299</f>
        <v>42</v>
      </c>
      <c r="U299" s="14" t="n">
        <f aca="false">D299+DatosMinisterio!D299</f>
        <v>369.112571898956</v>
      </c>
      <c r="V299" s="14" t="n">
        <f aca="false">E299+DatosMinisterio!E299</f>
        <v>197.974573365231</v>
      </c>
      <c r="W299" s="14" t="n">
        <f aca="false">F299+DatosMinisterio!F299</f>
        <v>18</v>
      </c>
      <c r="X299" s="14" t="n">
        <f aca="false">G299+DatosMinisterio!G299</f>
        <v>74</v>
      </c>
      <c r="Y299" s="14" t="n">
        <f aca="false">H299+DatosMinisterio!H299</f>
        <v>6</v>
      </c>
      <c r="Z299" s="14" t="n">
        <f aca="false">X299+0.33*Y299</f>
        <v>75.98</v>
      </c>
      <c r="AC299" s="49" t="n">
        <f aca="false">IF(T299&gt;0,S299/T299,0)</f>
        <v>153.738095238095</v>
      </c>
      <c r="AD299" s="50" t="n">
        <f aca="false">EXP((((AC299-AC$315)/AC$316+2)/4-1.9)^3)</f>
        <v>0.0290125177262674</v>
      </c>
      <c r="AE299" s="51" t="n">
        <f aca="false">S299/U299</f>
        <v>17.493308252225</v>
      </c>
      <c r="AF299" s="50" t="n">
        <f aca="false">EXP((((AE299-AE$315)/AE$316+2)/4-1.9)^3)</f>
        <v>0.0276111582075844</v>
      </c>
      <c r="AG299" s="50" t="n">
        <f aca="false">V299/U299</f>
        <v>0.536352832272064</v>
      </c>
      <c r="AH299" s="50" t="n">
        <f aca="false">EXP((((AG299-AG$315)/AG$316+2)/4-1.9)^3)</f>
        <v>0.0431334374716904</v>
      </c>
      <c r="AI299" s="50" t="n">
        <f aca="false">W299/U299</f>
        <v>0.0487656107387409</v>
      </c>
      <c r="AJ299" s="50" t="n">
        <f aca="false">EXP((((AI299-AI$315)/AI$316+2)/4-1.9)^3)</f>
        <v>0.0248857643470296</v>
      </c>
      <c r="AK299" s="50" t="n">
        <f aca="false">Z299/U299</f>
        <v>0.205845061329419</v>
      </c>
      <c r="AL299" s="50" t="n">
        <f aca="false">EXP((((AK299-AK$315)/AK$316+2)/4-1.9)^3)</f>
        <v>0.0349733205566583</v>
      </c>
      <c r="AM299" s="50" t="n">
        <f aca="false">0.01*AD299+0.15*AF299+0.24*AH299+0.25*AJ299+0.35*AL299</f>
        <v>0.0332459271831938</v>
      </c>
      <c r="AO299" s="44" t="n">
        <f aca="false">AO333</f>
        <v>7.85059370724695E-005</v>
      </c>
      <c r="AP299" s="43" t="n">
        <f aca="false">AO299*$J$315</f>
        <v>591.907995001878</v>
      </c>
      <c r="AQ299" s="44" t="n">
        <f aca="false">AQ333</f>
        <v>0.00175791071170021</v>
      </c>
      <c r="AR299" s="43" t="n">
        <f aca="false">AQ299*$J$315</f>
        <v>13254.0473186669</v>
      </c>
      <c r="AS299" s="44" t="n">
        <f aca="false">AS333</f>
        <v>0.00223099813733694</v>
      </c>
      <c r="AT299" s="43" t="n">
        <f aca="false">AS299*$J$315</f>
        <v>16820.9651851557</v>
      </c>
      <c r="AU299" s="44" t="n">
        <f aca="false">AU333</f>
        <v>0.0026116063558473</v>
      </c>
      <c r="AV299" s="43" t="n">
        <f aca="false">AU299*$J$315</f>
        <v>19690.6213653213</v>
      </c>
      <c r="AW299" s="44" t="n">
        <f aca="false">AW333</f>
        <v>0.00705896095998773</v>
      </c>
      <c r="AX299" s="43" t="n">
        <f aca="false">AW299*$J$315</f>
        <v>53222.1585326201</v>
      </c>
    </row>
    <row r="300" customFormat="false" ht="13.8" hidden="false" customHeight="false" outlineLevel="0" collapsed="false">
      <c r="A300" s="13" t="s">
        <v>32</v>
      </c>
      <c r="B300" s="41"/>
      <c r="C300" s="41"/>
      <c r="D300" s="41"/>
      <c r="E300" s="41"/>
      <c r="F300" s="41"/>
      <c r="G300" s="41"/>
      <c r="H300" s="41"/>
      <c r="I300" s="15" t="n">
        <f aca="false">AO300+AQ300+AS300+AU300+AW300</f>
        <v>0.0167932096178382</v>
      </c>
      <c r="J300" s="43" t="n">
        <f aca="false">ROUND(AP300+AR300+AT300+AV300+AX300,0)</f>
        <v>126615</v>
      </c>
      <c r="K300" s="15" t="n">
        <f aca="false">I300-DatosMinisterio!J300</f>
        <v>0</v>
      </c>
      <c r="L300" s="43" t="n">
        <f aca="false">J300-DatosMinisterio!K300</f>
        <v>0</v>
      </c>
      <c r="M300" s="44" t="n">
        <f aca="false">M334</f>
        <v>0.0209471487407347</v>
      </c>
      <c r="N300" s="43" t="n">
        <f aca="false">ROUND((N$315*M300),0)</f>
        <v>3000753</v>
      </c>
      <c r="O300" s="43" t="n">
        <f aca="false">N300-DatosMinisterio!L300</f>
        <v>423</v>
      </c>
      <c r="P300" s="14" t="n">
        <f aca="false">N300+J300</f>
        <v>3127368</v>
      </c>
      <c r="Q300" s="43" t="n">
        <f aca="false">P300-DatosMinisterio!M300</f>
        <v>423</v>
      </c>
      <c r="S300" s="14" t="n">
        <f aca="false">B300+DatosMinisterio!B300</f>
        <v>7982</v>
      </c>
      <c r="T300" s="14" t="n">
        <f aca="false">C300+DatosMinisterio!C300</f>
        <v>38</v>
      </c>
      <c r="U300" s="14" t="n">
        <f aca="false">D300+DatosMinisterio!D300</f>
        <v>313.839393939394</v>
      </c>
      <c r="V300" s="14" t="n">
        <f aca="false">E300+DatosMinisterio!E300</f>
        <v>163.112121212121</v>
      </c>
      <c r="W300" s="14" t="n">
        <f aca="false">F300+DatosMinisterio!F300</f>
        <v>12</v>
      </c>
      <c r="X300" s="14" t="n">
        <f aca="false">G300+DatosMinisterio!G300</f>
        <v>66</v>
      </c>
      <c r="Y300" s="14" t="n">
        <f aca="false">H300+DatosMinisterio!H300</f>
        <v>3</v>
      </c>
      <c r="Z300" s="14" t="n">
        <f aca="false">X300+0.33*Y300</f>
        <v>66.99</v>
      </c>
      <c r="AC300" s="49" t="n">
        <f aca="false">IF(T300&gt;0,S300/T300,0)</f>
        <v>210.052631578947</v>
      </c>
      <c r="AD300" s="50" t="n">
        <f aca="false">EXP((((AC300-AC$315)/AC$316+2)/4-1.9)^3)</f>
        <v>0.083286390257438</v>
      </c>
      <c r="AE300" s="51" t="n">
        <f aca="false">S300/U300</f>
        <v>25.4333909449921</v>
      </c>
      <c r="AF300" s="50" t="n">
        <f aca="false">EXP((((AE300-AE$315)/AE$316+2)/4-1.9)^3)</f>
        <v>0.139202447791308</v>
      </c>
      <c r="AG300" s="50" t="n">
        <f aca="false">V300/U300</f>
        <v>0.519731188505991</v>
      </c>
      <c r="AH300" s="50" t="n">
        <f aca="false">EXP((((AG300-AG$315)/AG$316+2)/4-1.9)^3)</f>
        <v>0.033805683671383</v>
      </c>
      <c r="AI300" s="50" t="n">
        <f aca="false">W300/U300</f>
        <v>0.0382361176822733</v>
      </c>
      <c r="AJ300" s="50" t="n">
        <f aca="false">EXP((((AI300-AI$315)/AI$316+2)/4-1.9)^3)</f>
        <v>0.0191206037656897</v>
      </c>
      <c r="AK300" s="50" t="n">
        <f aca="false">Z300/U300</f>
        <v>0.213453126961291</v>
      </c>
      <c r="AL300" s="50" t="n">
        <f aca="false">EXP((((AK300-AK$315)/AK$316+2)/4-1.9)^3)</f>
        <v>0.0372639146402254</v>
      </c>
      <c r="AM300" s="50" t="n">
        <f aca="false">0.01*AD300+0.15*AF300+0.24*AH300+0.25*AJ300+0.35*AL300</f>
        <v>0.0476491162179039</v>
      </c>
      <c r="AO300" s="44" t="n">
        <f aca="false">AO334</f>
        <v>0.000234705470122192</v>
      </c>
      <c r="AP300" s="43" t="n">
        <f aca="false">AO300*$J$315</f>
        <v>1769.59921015601</v>
      </c>
      <c r="AQ300" s="44" t="n">
        <f aca="false">AQ334</f>
        <v>0.00862207556150319</v>
      </c>
      <c r="AR300" s="43" t="n">
        <f aca="false">AQ300*$J$315</f>
        <v>65007.5096059676</v>
      </c>
      <c r="AS300" s="44" t="n">
        <f aca="false">AS334</f>
        <v>0.00294225495004883</v>
      </c>
      <c r="AT300" s="43" t="n">
        <f aca="false">AS300*$J$315</f>
        <v>22183.5990144302</v>
      </c>
      <c r="AU300" s="44" t="n">
        <f aca="false">AU334</f>
        <v>0.00220616428592328</v>
      </c>
      <c r="AV300" s="43" t="n">
        <f aca="false">AU300*$J$315</f>
        <v>16633.7264138401</v>
      </c>
      <c r="AW300" s="44" t="n">
        <f aca="false">AW334</f>
        <v>0.00278800935024068</v>
      </c>
      <c r="AX300" s="43" t="n">
        <f aca="false">AW300*$J$315</f>
        <v>21020.6397896263</v>
      </c>
    </row>
    <row r="301" customFormat="false" ht="13.8" hidden="false" customHeight="false" outlineLevel="0" collapsed="false">
      <c r="A301" s="13" t="s">
        <v>33</v>
      </c>
      <c r="B301" s="41"/>
      <c r="C301" s="41"/>
      <c r="D301" s="41"/>
      <c r="E301" s="41"/>
      <c r="F301" s="41"/>
      <c r="G301" s="41"/>
      <c r="H301" s="41"/>
      <c r="I301" s="15" t="n">
        <f aca="false">AO301+AQ301+AS301+AU301+AW301</f>
        <v>0.0338077317198951</v>
      </c>
      <c r="J301" s="43" t="n">
        <f aca="false">ROUND(AP301+AR301+AT301+AV301+AX301,0)</f>
        <v>254899</v>
      </c>
      <c r="K301" s="15" t="n">
        <f aca="false">I301-DatosMinisterio!J301</f>
        <v>3.12250225675825E-016</v>
      </c>
      <c r="L301" s="43" t="n">
        <f aca="false">J301-DatosMinisterio!K301</f>
        <v>0</v>
      </c>
      <c r="M301" s="44" t="n">
        <f aca="false">M335</f>
        <v>0.0210017448416842</v>
      </c>
      <c r="N301" s="43" t="n">
        <f aca="false">ROUND((N$315*M301),0)</f>
        <v>3008574</v>
      </c>
      <c r="O301" s="43" t="n">
        <f aca="false">N301-DatosMinisterio!L301</f>
        <v>-1068</v>
      </c>
      <c r="P301" s="14" t="n">
        <f aca="false">N301+J301</f>
        <v>3263473</v>
      </c>
      <c r="Q301" s="43" t="n">
        <f aca="false">P301-DatosMinisterio!M301</f>
        <v>-1068</v>
      </c>
      <c r="S301" s="14" t="n">
        <f aca="false">B301+DatosMinisterio!B301</f>
        <v>9702</v>
      </c>
      <c r="T301" s="14" t="n">
        <f aca="false">C301+DatosMinisterio!C301</f>
        <v>41</v>
      </c>
      <c r="U301" s="14" t="n">
        <f aca="false">D301+DatosMinisterio!D301</f>
        <v>439.086124541735</v>
      </c>
      <c r="V301" s="14" t="n">
        <f aca="false">E301+DatosMinisterio!E301</f>
        <v>312.919196642049</v>
      </c>
      <c r="W301" s="14" t="n">
        <f aca="false">F301+DatosMinisterio!F301</f>
        <v>20</v>
      </c>
      <c r="X301" s="14" t="n">
        <f aca="false">G301+DatosMinisterio!G301</f>
        <v>75</v>
      </c>
      <c r="Y301" s="14" t="n">
        <f aca="false">H301+DatosMinisterio!H301</f>
        <v>13</v>
      </c>
      <c r="Z301" s="14" t="n">
        <f aca="false">X301+0.33*Y301</f>
        <v>79.29</v>
      </c>
      <c r="AC301" s="49" t="n">
        <f aca="false">IF(T301&gt;0,S301/T301,0)</f>
        <v>236.634146341463</v>
      </c>
      <c r="AD301" s="50" t="n">
        <f aca="false">EXP((((AC301-AC$315)/AC$316+2)/4-1.9)^3)</f>
        <v>0.126110912208941</v>
      </c>
      <c r="AE301" s="51" t="n">
        <f aca="false">S301/U301</f>
        <v>22.0958929415631</v>
      </c>
      <c r="AF301" s="50" t="n">
        <f aca="false">EXP((((AE301-AE$315)/AE$316+2)/4-1.9)^3)</f>
        <v>0.0762277766202764</v>
      </c>
      <c r="AG301" s="50" t="n">
        <f aca="false">V301/U301</f>
        <v>0.712660180206414</v>
      </c>
      <c r="AH301" s="50" t="n">
        <f aca="false">EXP((((AG301-AG$315)/AG$316+2)/4-1.9)^3)</f>
        <v>0.290380524072791</v>
      </c>
      <c r="AI301" s="50" t="n">
        <f aca="false">W301/U301</f>
        <v>0.0455491505701156</v>
      </c>
      <c r="AJ301" s="50" t="n">
        <f aca="false">EXP((((AI301-AI$315)/AI$316+2)/4-1.9)^3)</f>
        <v>0.0229904198434294</v>
      </c>
      <c r="AK301" s="50" t="n">
        <f aca="false">Z301/U301</f>
        <v>0.180579607435223</v>
      </c>
      <c r="AL301" s="50" t="n">
        <f aca="false">EXP((((AK301-AK$315)/AK$316+2)/4-1.9)^3)</f>
        <v>0.0281646183725547</v>
      </c>
      <c r="AM301" s="50" t="n">
        <f aca="false">0.01*AD301+0.15*AF301+0.24*AH301+0.25*AJ301+0.35*AL301</f>
        <v>0.0979918227838523</v>
      </c>
      <c r="AO301" s="44" t="n">
        <f aca="false">AO335</f>
        <v>0.000428768711769141</v>
      </c>
      <c r="AP301" s="43" t="n">
        <f aca="false">AO301*$J$315</f>
        <v>3232.76987660861</v>
      </c>
      <c r="AQ301" s="44" t="n">
        <f aca="false">AQ335</f>
        <v>0.00623146729277591</v>
      </c>
      <c r="AR301" s="43" t="n">
        <f aca="false">AQ301*$J$315</f>
        <v>46983.1384571835</v>
      </c>
      <c r="AS301" s="44" t="n">
        <f aca="false">AS335</f>
        <v>0.0189148046189144</v>
      </c>
      <c r="AT301" s="43" t="n">
        <f aca="false">AS301*$J$315</f>
        <v>142611.17687824</v>
      </c>
      <c r="AU301" s="44" t="n">
        <f aca="false">AU335</f>
        <v>0.00289135502437941</v>
      </c>
      <c r="AV301" s="43" t="n">
        <f aca="false">AU301*$J$315</f>
        <v>21799.8309317575</v>
      </c>
      <c r="AW301" s="44" t="n">
        <f aca="false">AW335</f>
        <v>0.00534133607205622</v>
      </c>
      <c r="AX301" s="43" t="n">
        <f aca="false">AW301*$J$315</f>
        <v>40271.8525877034</v>
      </c>
    </row>
    <row r="302" customFormat="false" ht="13.8" hidden="false" customHeight="false" outlineLevel="0" collapsed="false">
      <c r="A302" s="13" t="s">
        <v>34</v>
      </c>
      <c r="B302" s="41"/>
      <c r="C302" s="41"/>
      <c r="D302" s="41"/>
      <c r="E302" s="41"/>
      <c r="F302" s="41"/>
      <c r="G302" s="41"/>
      <c r="H302" s="41"/>
      <c r="I302" s="15" t="n">
        <f aca="false">AO302+AQ302+AS302+AU302+AW302</f>
        <v>0.0347834771104768</v>
      </c>
      <c r="J302" s="43" t="n">
        <f aca="false">ROUND(AP302+AR302+AT302+AV302+AX302,0)</f>
        <v>262256</v>
      </c>
      <c r="K302" s="15" t="n">
        <f aca="false">I302-DatosMinisterio!J302</f>
        <v>0</v>
      </c>
      <c r="L302" s="43" t="n">
        <f aca="false">J302-DatosMinisterio!K302</f>
        <v>0</v>
      </c>
      <c r="M302" s="44" t="n">
        <f aca="false">M336</f>
        <v>0.0219058431618067</v>
      </c>
      <c r="N302" s="43" t="n">
        <f aca="false">ROUND((N$315*M302),0)</f>
        <v>3138089</v>
      </c>
      <c r="O302" s="43" t="n">
        <f aca="false">N302-DatosMinisterio!L302</f>
        <v>-601</v>
      </c>
      <c r="P302" s="14" t="n">
        <f aca="false">N302+J302</f>
        <v>3400345</v>
      </c>
      <c r="Q302" s="43" t="n">
        <f aca="false">P302-DatosMinisterio!M302</f>
        <v>-601</v>
      </c>
      <c r="S302" s="14" t="n">
        <f aca="false">B302+DatosMinisterio!B302</f>
        <v>6983</v>
      </c>
      <c r="T302" s="14" t="n">
        <f aca="false">C302+DatosMinisterio!C302</f>
        <v>48</v>
      </c>
      <c r="U302" s="14" t="n">
        <f aca="false">D302+DatosMinisterio!D302</f>
        <v>367.848484848485</v>
      </c>
      <c r="V302" s="14" t="n">
        <f aca="false">E302+DatosMinisterio!E302</f>
        <v>221.416666666667</v>
      </c>
      <c r="W302" s="14" t="n">
        <f aca="false">F302+DatosMinisterio!F302</f>
        <v>56</v>
      </c>
      <c r="X302" s="14" t="n">
        <f aca="false">G302+DatosMinisterio!G302</f>
        <v>171</v>
      </c>
      <c r="Y302" s="14" t="n">
        <f aca="false">H302+DatosMinisterio!H302</f>
        <v>22</v>
      </c>
      <c r="Z302" s="14" t="n">
        <f aca="false">X302+0.33*Y302</f>
        <v>178.26</v>
      </c>
      <c r="AC302" s="49" t="n">
        <f aca="false">IF(T302&gt;0,S302/T302,0)</f>
        <v>145.479166666667</v>
      </c>
      <c r="AD302" s="50" t="n">
        <f aca="false">EXP((((AC302-AC$315)/AC$316+2)/4-1.9)^3)</f>
        <v>0.0243292908317309</v>
      </c>
      <c r="AE302" s="51" t="n">
        <f aca="false">S302/U302</f>
        <v>18.9833594200511</v>
      </c>
      <c r="AF302" s="50" t="n">
        <f aca="false">EXP((((AE302-AE$315)/AE$316+2)/4-1.9)^3)</f>
        <v>0.0393201422831627</v>
      </c>
      <c r="AG302" s="50" t="n">
        <f aca="false">V302/U302</f>
        <v>0.601923552187166</v>
      </c>
      <c r="AH302" s="50" t="n">
        <f aca="false">EXP((((AG302-AG$315)/AG$316+2)/4-1.9)^3)</f>
        <v>0.100648273192304</v>
      </c>
      <c r="AI302" s="50" t="n">
        <f aca="false">W302/U302</f>
        <v>0.152236592800066</v>
      </c>
      <c r="AJ302" s="50" t="n">
        <f aca="false">EXP((((AI302-AI$315)/AI$316+2)/4-1.9)^3)</f>
        <v>0.18324316655198</v>
      </c>
      <c r="AK302" s="50" t="n">
        <f aca="false">Z302/U302</f>
        <v>0.484601697009638</v>
      </c>
      <c r="AL302" s="50" t="n">
        <f aca="false">EXP((((AK302-AK$315)/AK$316+2)/4-1.9)^3)</f>
        <v>0.219645922286432</v>
      </c>
      <c r="AM302" s="50" t="n">
        <f aca="false">0.01*AD302+0.15*AF302+0.24*AH302+0.25*AJ302+0.35*AL302</f>
        <v>0.152983764255191</v>
      </c>
      <c r="AO302" s="44" t="n">
        <f aca="false">AO336</f>
        <v>9.47039179558198E-005</v>
      </c>
      <c r="AP302" s="43" t="n">
        <f aca="false">AO302*$J$315</f>
        <v>714.035247350859</v>
      </c>
      <c r="AQ302" s="44" t="n">
        <f aca="false">AQ336</f>
        <v>0.000809275101189929</v>
      </c>
      <c r="AR302" s="43" t="n">
        <f aca="false">AQ302*$J$315</f>
        <v>6101.65830016256</v>
      </c>
      <c r="AS302" s="44" t="n">
        <f aca="false">AS336</f>
        <v>0.00874139778312101</v>
      </c>
      <c r="AT302" s="43" t="n">
        <f aca="false">AS302*$J$315</f>
        <v>65907.1584680884</v>
      </c>
      <c r="AU302" s="44" t="n">
        <f aca="false">AU336</f>
        <v>0.0110083820070626</v>
      </c>
      <c r="AV302" s="43" t="n">
        <f aca="false">AU302*$J$315</f>
        <v>82999.4464749878</v>
      </c>
      <c r="AW302" s="44" t="n">
        <f aca="false">AW336</f>
        <v>0.0141297183011474</v>
      </c>
      <c r="AX302" s="43" t="n">
        <f aca="false">AW302*$J$315</f>
        <v>106533.257756711</v>
      </c>
    </row>
    <row r="303" customFormat="false" ht="13.8" hidden="false" customHeight="false" outlineLevel="0" collapsed="false">
      <c r="A303" s="13" t="s">
        <v>35</v>
      </c>
      <c r="B303" s="41"/>
      <c r="C303" s="41"/>
      <c r="D303" s="41"/>
      <c r="E303" s="41"/>
      <c r="F303" s="41"/>
      <c r="G303" s="41"/>
      <c r="H303" s="41"/>
      <c r="I303" s="15" t="n">
        <f aca="false">AO303+AQ303+AS303+AU303+AW303</f>
        <v>0.00935743163081573</v>
      </c>
      <c r="J303" s="43" t="n">
        <f aca="false">ROUND(AP303+AR303+AT303+AV303+AX303,0)</f>
        <v>70552</v>
      </c>
      <c r="K303" s="15" t="n">
        <f aca="false">I303-DatosMinisterio!J303</f>
        <v>-6.2450045135165E-017</v>
      </c>
      <c r="L303" s="43" t="n">
        <f aca="false">J303-DatosMinisterio!K303</f>
        <v>0</v>
      </c>
      <c r="M303" s="44" t="n">
        <f aca="false">M337</f>
        <v>0.0102866006387225</v>
      </c>
      <c r="N303" s="43" t="n">
        <f aca="false">ROUND((N$315*M303),0)</f>
        <v>1473592</v>
      </c>
      <c r="O303" s="43" t="n">
        <f aca="false">N303-DatosMinisterio!L303</f>
        <v>-205</v>
      </c>
      <c r="P303" s="14" t="n">
        <f aca="false">N303+J303</f>
        <v>1544144</v>
      </c>
      <c r="Q303" s="43" t="n">
        <f aca="false">P303-DatosMinisterio!M303</f>
        <v>-205</v>
      </c>
      <c r="S303" s="14" t="n">
        <f aca="false">B303+DatosMinisterio!B303</f>
        <v>3715</v>
      </c>
      <c r="T303" s="14" t="n">
        <f aca="false">C303+DatosMinisterio!C303</f>
        <v>54</v>
      </c>
      <c r="U303" s="14" t="n">
        <f aca="false">D303+DatosMinisterio!D303</f>
        <v>256.976306818757</v>
      </c>
      <c r="V303" s="14" t="n">
        <f aca="false">E303+DatosMinisterio!E303</f>
        <v>80.9545454545455</v>
      </c>
      <c r="W303" s="14" t="n">
        <f aca="false">F303+DatosMinisterio!F303</f>
        <v>7</v>
      </c>
      <c r="X303" s="14" t="n">
        <f aca="false">G303+DatosMinisterio!G303</f>
        <v>46</v>
      </c>
      <c r="Y303" s="14" t="n">
        <f aca="false">H303+DatosMinisterio!H303</f>
        <v>13</v>
      </c>
      <c r="Z303" s="14" t="n">
        <f aca="false">X303+0.33*Y303</f>
        <v>50.29</v>
      </c>
      <c r="AC303" s="49" t="n">
        <f aca="false">IF(T303&gt;0,S303/T303,0)</f>
        <v>68.7962962962963</v>
      </c>
      <c r="AD303" s="50" t="n">
        <f aca="false">EXP((((AC303-AC$315)/AC$316+2)/4-1.9)^3)</f>
        <v>0.00356374670027833</v>
      </c>
      <c r="AE303" s="51" t="n">
        <f aca="false">S303/U303</f>
        <v>14.4565856906806</v>
      </c>
      <c r="AF303" s="50" t="n">
        <f aca="false">EXP((((AE303-AE$315)/AE$316+2)/4-1.9)^3)</f>
        <v>0.0124275209117506</v>
      </c>
      <c r="AG303" s="50" t="n">
        <f aca="false">V303/U303</f>
        <v>0.315027274135596</v>
      </c>
      <c r="AH303" s="50" t="n">
        <f aca="false">EXP((((AG303-AG$315)/AG$316+2)/4-1.9)^3)</f>
        <v>0.000559727832495273</v>
      </c>
      <c r="AI303" s="50" t="n">
        <f aca="false">W303/U303</f>
        <v>0.02723986536602</v>
      </c>
      <c r="AJ303" s="50" t="n">
        <f aca="false">EXP((((AI303-AI$315)/AI$316+2)/4-1.9)^3)</f>
        <v>0.0143317611360256</v>
      </c>
      <c r="AK303" s="50" t="n">
        <f aca="false">Z303/U303</f>
        <v>0.195698975608164</v>
      </c>
      <c r="AL303" s="50" t="n">
        <f aca="false">EXP((((AK303-AK$315)/AK$316+2)/4-1.9)^3)</f>
        <v>0.032095645983095</v>
      </c>
      <c r="AM303" s="50" t="n">
        <f aca="false">0.01*AD303+0.15*AF303+0.24*AH303+0.25*AJ303+0.35*AL303</f>
        <v>0.0168505166616539</v>
      </c>
      <c r="AO303" s="44" t="n">
        <f aca="false">AO337</f>
        <v>1.09826390759974E-005</v>
      </c>
      <c r="AP303" s="43" t="n">
        <f aca="false">AO303*$J$315</f>
        <v>82.8053535530955</v>
      </c>
      <c r="AQ303" s="44" t="n">
        <f aca="false">AQ337</f>
        <v>0.00130612205439925</v>
      </c>
      <c r="AR303" s="43" t="n">
        <f aca="false">AQ303*$J$315</f>
        <v>9847.7149025498</v>
      </c>
      <c r="AS303" s="44" t="n">
        <f aca="false">AS337</f>
        <v>0.000472390459862553</v>
      </c>
      <c r="AT303" s="43" t="n">
        <f aca="false">AS303*$J$315</f>
        <v>3561.66298221683</v>
      </c>
      <c r="AU303" s="44" t="n">
        <f aca="false">AU337</f>
        <v>0.00220639350702697</v>
      </c>
      <c r="AV303" s="43" t="n">
        <f aca="false">AU303*$J$315</f>
        <v>16635.4546627975</v>
      </c>
      <c r="AW303" s="44" t="n">
        <f aca="false">AW337</f>
        <v>0.00536154297045095</v>
      </c>
      <c r="AX303" s="43" t="n">
        <f aca="false">AW303*$J$315</f>
        <v>40424.2057110473</v>
      </c>
    </row>
    <row r="304" customFormat="false" ht="13.8" hidden="false" customHeight="false" outlineLevel="0" collapsed="false">
      <c r="A304" s="13" t="s">
        <v>36</v>
      </c>
      <c r="B304" s="41"/>
      <c r="C304" s="41"/>
      <c r="D304" s="41"/>
      <c r="E304" s="41"/>
      <c r="F304" s="41"/>
      <c r="G304" s="41"/>
      <c r="H304" s="41"/>
      <c r="I304" s="15" t="n">
        <f aca="false">AO304+AQ304+AS304+AU304+AW304</f>
        <v>0.10073561824903</v>
      </c>
      <c r="J304" s="43" t="n">
        <f aca="false">ROUND(AP304+AR304+AT304+AV304+AX304,0)</f>
        <v>759512</v>
      </c>
      <c r="K304" s="15" t="n">
        <f aca="false">I304-DatosMinisterio!J304</f>
        <v>0</v>
      </c>
      <c r="L304" s="43" t="n">
        <f aca="false">J304-DatosMinisterio!K304</f>
        <v>0</v>
      </c>
      <c r="M304" s="44" t="n">
        <f aca="false">M338</f>
        <v>0.0567480350072761</v>
      </c>
      <c r="N304" s="43" t="n">
        <f aca="false">ROUND((N$315*M304),0)</f>
        <v>8129355</v>
      </c>
      <c r="O304" s="43" t="n">
        <f aca="false">N304-DatosMinisterio!L304</f>
        <v>-748</v>
      </c>
      <c r="P304" s="14" t="n">
        <f aca="false">N304+J304</f>
        <v>8888867</v>
      </c>
      <c r="Q304" s="43" t="n">
        <f aca="false">P304-DatosMinisterio!M304</f>
        <v>-748</v>
      </c>
      <c r="S304" s="14" t="n">
        <f aca="false">B304+DatosMinisterio!B304</f>
        <v>6853</v>
      </c>
      <c r="T304" s="14" t="n">
        <f aca="false">C304+DatosMinisterio!C304</f>
        <v>25</v>
      </c>
      <c r="U304" s="14" t="n">
        <f aca="false">D304+DatosMinisterio!D304</f>
        <v>295.374242424242</v>
      </c>
      <c r="V304" s="14" t="n">
        <f aca="false">E304+DatosMinisterio!E304</f>
        <v>249.578787878788</v>
      </c>
      <c r="W304" s="14" t="n">
        <f aca="false">F304+DatosMinisterio!F304</f>
        <v>35</v>
      </c>
      <c r="X304" s="14" t="n">
        <f aca="false">G304+DatosMinisterio!G304</f>
        <v>154</v>
      </c>
      <c r="Y304" s="14" t="n">
        <f aca="false">H304+DatosMinisterio!H304</f>
        <v>39</v>
      </c>
      <c r="Z304" s="14" t="n">
        <f aca="false">X304+0.33*Y304</f>
        <v>166.87</v>
      </c>
      <c r="AC304" s="49" t="n">
        <f aca="false">IF(T304&gt;0,S304/T304,0)</f>
        <v>274.12</v>
      </c>
      <c r="AD304" s="50" t="n">
        <f aca="false">EXP((((AC304-AC$315)/AC$316+2)/4-1.9)^3)</f>
        <v>0.20846355235496</v>
      </c>
      <c r="AE304" s="51" t="n">
        <f aca="false">S304/U304</f>
        <v>23.201075164019</v>
      </c>
      <c r="AF304" s="50" t="n">
        <f aca="false">EXP((((AE304-AE$315)/AE$316+2)/4-1.9)^3)</f>
        <v>0.0941635197868717</v>
      </c>
      <c r="AG304" s="50" t="n">
        <f aca="false">V304/U304</f>
        <v>0.84495786034153</v>
      </c>
      <c r="AH304" s="50" t="n">
        <f aca="false">EXP((((AG304-AG$315)/AG$316+2)/4-1.9)^3)</f>
        <v>0.622684933742827</v>
      </c>
      <c r="AI304" s="50" t="n">
        <f aca="false">W304/U304</f>
        <v>0.118493744453621</v>
      </c>
      <c r="AJ304" s="50" t="n">
        <f aca="false">EXP((((AI304-AI$315)/AI$316+2)/4-1.9)^3)</f>
        <v>0.106755412530295</v>
      </c>
      <c r="AK304" s="50" t="n">
        <f aca="false">Z304/U304</f>
        <v>0.564944318199306</v>
      </c>
      <c r="AL304" s="50" t="n">
        <f aca="false">EXP((((AK304-AK$315)/AK$316+2)/4-1.9)^3)</f>
        <v>0.315908615537407</v>
      </c>
      <c r="AM304" s="50" t="n">
        <f aca="false">0.01*AD304+0.15*AF304+0.24*AH304+0.25*AJ304+0.35*AL304</f>
        <v>0.302910416160525</v>
      </c>
      <c r="AO304" s="44" t="n">
        <f aca="false">AO338</f>
        <v>0.000763060786452132</v>
      </c>
      <c r="AP304" s="43" t="n">
        <f aca="false">AO304*$J$315</f>
        <v>5753.2181261209</v>
      </c>
      <c r="AQ304" s="44" t="n">
        <f aca="false">AQ338</f>
        <v>0.00493686844817528</v>
      </c>
      <c r="AR304" s="43" t="n">
        <f aca="false">AQ304*$J$315</f>
        <v>37222.3046271008</v>
      </c>
      <c r="AS304" s="44" t="n">
        <f aca="false">AS338</f>
        <v>0.0595165831874624</v>
      </c>
      <c r="AT304" s="43" t="n">
        <f aca="false">AS304*$J$315</f>
        <v>448734.742078599</v>
      </c>
      <c r="AU304" s="44" t="n">
        <f aca="false">AU338</f>
        <v>0.014787450657323</v>
      </c>
      <c r="AV304" s="43" t="n">
        <f aca="false">AU304*$J$315</f>
        <v>111492.335435541</v>
      </c>
      <c r="AW304" s="44" t="n">
        <f aca="false">AW338</f>
        <v>0.0207316551696171</v>
      </c>
      <c r="AX304" s="43" t="n">
        <f aca="false">AW304*$J$315</f>
        <v>156309.6104845</v>
      </c>
    </row>
    <row r="305" customFormat="false" ht="13.8" hidden="false" customHeight="false" outlineLevel="0" collapsed="false">
      <c r="A305" s="13" t="s">
        <v>37</v>
      </c>
      <c r="B305" s="41"/>
      <c r="C305" s="41"/>
      <c r="D305" s="41"/>
      <c r="E305" s="41"/>
      <c r="F305" s="41"/>
      <c r="G305" s="41"/>
      <c r="H305" s="41"/>
      <c r="I305" s="15" t="n">
        <f aca="false">AO305+AQ305+AS305+AU305+AW305</f>
        <v>0.00750763063142962</v>
      </c>
      <c r="J305" s="43" t="n">
        <f aca="false">ROUND(AP305+AR305+AT305+AV305+AX305,0)</f>
        <v>56605</v>
      </c>
      <c r="K305" s="15" t="n">
        <f aca="false">I305-DatosMinisterio!J305</f>
        <v>-1.07552855510562E-016</v>
      </c>
      <c r="L305" s="43" t="n">
        <f aca="false">J305-DatosMinisterio!K305</f>
        <v>0</v>
      </c>
      <c r="M305" s="44" t="n">
        <f aca="false">M339</f>
        <v>0.00974278169909119</v>
      </c>
      <c r="N305" s="43" t="n">
        <f aca="false">ROUND((N$315*M305),0)</f>
        <v>1395688</v>
      </c>
      <c r="O305" s="43" t="n">
        <f aca="false">N305-DatosMinisterio!L305</f>
        <v>-26</v>
      </c>
      <c r="P305" s="14" t="n">
        <f aca="false">N305+J305</f>
        <v>1452293</v>
      </c>
      <c r="Q305" s="43" t="n">
        <f aca="false">P305-DatosMinisterio!M305</f>
        <v>-26</v>
      </c>
      <c r="S305" s="14" t="n">
        <f aca="false">B305+DatosMinisterio!B305</f>
        <v>2966</v>
      </c>
      <c r="T305" s="14" t="n">
        <f aca="false">C305+DatosMinisterio!C305</f>
        <v>38</v>
      </c>
      <c r="U305" s="14" t="n">
        <f aca="false">D305+DatosMinisterio!D305</f>
        <v>172.494607087827</v>
      </c>
      <c r="V305" s="14" t="n">
        <f aca="false">E305+DatosMinisterio!E305</f>
        <v>70.4772727272727</v>
      </c>
      <c r="W305" s="14" t="n">
        <f aca="false">F305+DatosMinisterio!F305</f>
        <v>0</v>
      </c>
      <c r="X305" s="14" t="n">
        <f aca="false">G305+DatosMinisterio!G305</f>
        <v>12</v>
      </c>
      <c r="Y305" s="14" t="n">
        <f aca="false">H305+DatosMinisterio!H305</f>
        <v>1</v>
      </c>
      <c r="Z305" s="14" t="n">
        <f aca="false">X305+0.33*Y305</f>
        <v>12.33</v>
      </c>
      <c r="AC305" s="49" t="n">
        <f aca="false">IF(T305&gt;0,S305/T305,0)</f>
        <v>78.0526315789474</v>
      </c>
      <c r="AD305" s="50" t="n">
        <f aca="false">EXP((((AC305-AC$315)/AC$316+2)/4-1.9)^3)</f>
        <v>0.00462464794053728</v>
      </c>
      <c r="AE305" s="51" t="n">
        <f aca="false">S305/U305</f>
        <v>17.1947404621748</v>
      </c>
      <c r="AF305" s="50" t="n">
        <f aca="false">EXP((((AE305-AE$315)/AE$316+2)/4-1.9)^3)</f>
        <v>0.0256468972827025</v>
      </c>
      <c r="AG305" s="50" t="n">
        <f aca="false">V305/U305</f>
        <v>0.408576673306596</v>
      </c>
      <c r="AH305" s="50" t="n">
        <f aca="false">EXP((((AG305-AG$315)/AG$316+2)/4-1.9)^3)</f>
        <v>0.00476281621467267</v>
      </c>
      <c r="AI305" s="50" t="n">
        <f aca="false">W305/U305</f>
        <v>0</v>
      </c>
      <c r="AJ305" s="50" t="n">
        <f aca="false">EXP((((AI305-AI$315)/AI$316+2)/4-1.9)^3)</f>
        <v>0.00661125146968685</v>
      </c>
      <c r="AK305" s="50" t="n">
        <f aca="false">Z305/U305</f>
        <v>0.0714804955828102</v>
      </c>
      <c r="AL305" s="50" t="n">
        <f aca="false">EXP((((AK305-AK$315)/AK$316+2)/4-1.9)^3)</f>
        <v>0.00993376609135648</v>
      </c>
      <c r="AM305" s="50" t="n">
        <f aca="false">0.01*AD305+0.15*AF305+0.24*AH305+0.25*AJ305+0.35*AL305</f>
        <v>0.0101659879627287</v>
      </c>
      <c r="AO305" s="44" t="n">
        <f aca="false">AO339</f>
        <v>2.16176162202214E-005</v>
      </c>
      <c r="AP305" s="43" t="n">
        <f aca="false">AO305*$J$315</f>
        <v>162.989454693338</v>
      </c>
      <c r="AQ305" s="44" t="n">
        <f aca="false">AQ339</f>
        <v>0.00534692148444037</v>
      </c>
      <c r="AR305" s="43" t="n">
        <f aca="false">AQ305*$J$315</f>
        <v>40313.9646924542</v>
      </c>
      <c r="AS305" s="44" t="n">
        <f aca="false">AS339</f>
        <v>0.000313481597396268</v>
      </c>
      <c r="AT305" s="43" t="n">
        <f aca="false">AS305*$J$315</f>
        <v>2363.54434714315</v>
      </c>
      <c r="AU305" s="44" t="n">
        <f aca="false">AU339</f>
        <v>0.000574289142800649</v>
      </c>
      <c r="AV305" s="43" t="n">
        <f aca="false">AU305*$J$315</f>
        <v>4329.9443041192</v>
      </c>
      <c r="AW305" s="44" t="n">
        <f aca="false">AW339</f>
        <v>0.00125132079057212</v>
      </c>
      <c r="AX305" s="43" t="n">
        <f aca="false">AW305*$J$315</f>
        <v>9434.53206052419</v>
      </c>
    </row>
    <row r="306" customFormat="false" ht="13.8" hidden="false" customHeight="false" outlineLevel="0" collapsed="false">
      <c r="A306" s="13" t="s">
        <v>38</v>
      </c>
      <c r="B306" s="41"/>
      <c r="C306" s="41"/>
      <c r="D306" s="41"/>
      <c r="E306" s="41"/>
      <c r="F306" s="41"/>
      <c r="G306" s="41"/>
      <c r="H306" s="41"/>
      <c r="I306" s="15" t="n">
        <f aca="false">AO306+AQ306+AS306+AU306+AW306</f>
        <v>0.0781712247858681</v>
      </c>
      <c r="J306" s="43" t="n">
        <f aca="false">ROUND(AP306+AR306+AT306+AV306+AX306,0)</f>
        <v>589384</v>
      </c>
      <c r="K306" s="15" t="n">
        <f aca="false">I306-DatosMinisterio!J306</f>
        <v>0</v>
      </c>
      <c r="L306" s="43" t="n">
        <f aca="false">J306-DatosMinisterio!K306</f>
        <v>0</v>
      </c>
      <c r="M306" s="44" t="n">
        <f aca="false">M340</f>
        <v>0.0367719299871859</v>
      </c>
      <c r="N306" s="43" t="n">
        <f aca="false">ROUND((N$315*M306),0)</f>
        <v>5267708</v>
      </c>
      <c r="O306" s="43" t="n">
        <f aca="false">N306-DatosMinisterio!L306</f>
        <v>-16</v>
      </c>
      <c r="P306" s="14" t="n">
        <f aca="false">N306+J306</f>
        <v>5857092</v>
      </c>
      <c r="Q306" s="43" t="n">
        <f aca="false">P306-DatosMinisterio!M306</f>
        <v>-16</v>
      </c>
      <c r="S306" s="14" t="n">
        <f aca="false">B306+DatosMinisterio!B306</f>
        <v>8874</v>
      </c>
      <c r="T306" s="14" t="n">
        <f aca="false">C306+DatosMinisterio!C306</f>
        <v>72</v>
      </c>
      <c r="U306" s="14" t="n">
        <f aca="false">D306+DatosMinisterio!D306</f>
        <v>300.727272727273</v>
      </c>
      <c r="V306" s="14" t="n">
        <f aca="false">E306+DatosMinisterio!E306</f>
        <v>229.204545454545</v>
      </c>
      <c r="W306" s="14" t="n">
        <f aca="false">F306+DatosMinisterio!F306</f>
        <v>15</v>
      </c>
      <c r="X306" s="14" t="n">
        <f aca="false">G306+DatosMinisterio!G306</f>
        <v>73</v>
      </c>
      <c r="Y306" s="14" t="n">
        <f aca="false">H306+DatosMinisterio!H306</f>
        <v>10</v>
      </c>
      <c r="Z306" s="14" t="n">
        <f aca="false">X306+0.33*Y306</f>
        <v>76.3</v>
      </c>
      <c r="AC306" s="49" t="n">
        <f aca="false">IF(T306&gt;0,S306/T306,0)</f>
        <v>123.25</v>
      </c>
      <c r="AD306" s="50" t="n">
        <f aca="false">EXP((((AC306-AC$315)/AC$316+2)/4-1.9)^3)</f>
        <v>0.0147178818877749</v>
      </c>
      <c r="AE306" s="51" t="n">
        <f aca="false">S306/U306</f>
        <v>29.5084643288996</v>
      </c>
      <c r="AF306" s="50" t="n">
        <f aca="false">EXP((((AE306-AE$315)/AE$316+2)/4-1.9)^3)</f>
        <v>0.253080861096366</v>
      </c>
      <c r="AG306" s="50" t="n">
        <f aca="false">V306/U306</f>
        <v>0.762167472793226</v>
      </c>
      <c r="AH306" s="50" t="n">
        <f aca="false">EXP((((AG306-AG$315)/AG$316+2)/4-1.9)^3)</f>
        <v>0.408947835785812</v>
      </c>
      <c r="AI306" s="50" t="n">
        <f aca="false">W306/U306</f>
        <v>0.0498790810157194</v>
      </c>
      <c r="AJ306" s="50" t="n">
        <f aca="false">EXP((((AI306-AI$315)/AI$316+2)/4-1.9)^3)</f>
        <v>0.0255710028461565</v>
      </c>
      <c r="AK306" s="50" t="n">
        <f aca="false">Z306/U306</f>
        <v>0.253718258766626</v>
      </c>
      <c r="AL306" s="50" t="n">
        <f aca="false">EXP((((AK306-AK$315)/AK$316+2)/4-1.9)^3)</f>
        <v>0.0514438424419029</v>
      </c>
      <c r="AM306" s="50" t="n">
        <f aca="false">0.01*AD306+0.15*AF306+0.24*AH306+0.25*AJ306+0.35*AL306</f>
        <v>0.160654884138133</v>
      </c>
      <c r="AO306" s="44" t="n">
        <f aca="false">AO340</f>
        <v>5.88223265922107E-005</v>
      </c>
      <c r="AP306" s="43" t="n">
        <f aca="false">AO306*$J$315</f>
        <v>443.500284091901</v>
      </c>
      <c r="AQ306" s="44" t="n">
        <f aca="false">AQ340</f>
        <v>0.0253102993189506</v>
      </c>
      <c r="AR306" s="43" t="n">
        <f aca="false">AQ306*$J$315</f>
        <v>190831.02605282</v>
      </c>
      <c r="AS306" s="44" t="n">
        <f aca="false">AS340</f>
        <v>0.0379797734838912</v>
      </c>
      <c r="AT306" s="43" t="n">
        <f aca="false">AS306*$J$315</f>
        <v>286354.540965782</v>
      </c>
      <c r="AU306" s="44" t="n">
        <f aca="false">AU340</f>
        <v>0.00275113285883877</v>
      </c>
      <c r="AV306" s="43" t="n">
        <f aca="false">AU306*$J$315</f>
        <v>20742.6036193394</v>
      </c>
      <c r="AW306" s="44" t="n">
        <f aca="false">AW340</f>
        <v>0.0120711967975953</v>
      </c>
      <c r="AX306" s="43" t="n">
        <f aca="false">AW306*$J$315</f>
        <v>91012.7075757604</v>
      </c>
    </row>
    <row r="307" customFormat="false" ht="13.8" hidden="false" customHeight="false" outlineLevel="0" collapsed="false">
      <c r="A307" s="13" t="s">
        <v>39</v>
      </c>
      <c r="B307" s="41"/>
      <c r="C307" s="41"/>
      <c r="D307" s="41"/>
      <c r="E307" s="41"/>
      <c r="F307" s="41"/>
      <c r="G307" s="41"/>
      <c r="H307" s="41"/>
      <c r="I307" s="15" t="n">
        <f aca="false">AO307+AQ307+AS307+AU307+AW307</f>
        <v>0.00987890387909272</v>
      </c>
      <c r="J307" s="43" t="n">
        <f aca="false">ROUND(AP307+AR307+AT307+AV307+AX307,0)</f>
        <v>74484</v>
      </c>
      <c r="K307" s="15" t="n">
        <f aca="false">I307-DatosMinisterio!J307</f>
        <v>3.64291929955129E-017</v>
      </c>
      <c r="L307" s="43" t="n">
        <f aca="false">J307-DatosMinisterio!K307</f>
        <v>0</v>
      </c>
      <c r="M307" s="44" t="n">
        <f aca="false">M341</f>
        <v>0.0130120834313495</v>
      </c>
      <c r="N307" s="43" t="n">
        <f aca="false">ROUND((N$315*M307),0)</f>
        <v>1864027</v>
      </c>
      <c r="O307" s="43" t="n">
        <f aca="false">N307-DatosMinisterio!L307</f>
        <v>-563</v>
      </c>
      <c r="P307" s="14" t="n">
        <f aca="false">N307+J307</f>
        <v>1938511</v>
      </c>
      <c r="Q307" s="43" t="n">
        <f aca="false">P307-DatosMinisterio!M307</f>
        <v>-563</v>
      </c>
      <c r="S307" s="14" t="n">
        <f aca="false">B307+DatosMinisterio!B307</f>
        <v>17362</v>
      </c>
      <c r="T307" s="14" t="n">
        <f aca="false">C307+DatosMinisterio!C307</f>
        <v>185</v>
      </c>
      <c r="U307" s="14" t="n">
        <f aca="false">D307+DatosMinisterio!D307</f>
        <v>423.4718798151</v>
      </c>
      <c r="V307" s="14" t="n">
        <f aca="false">E307+DatosMinisterio!E307</f>
        <v>200.062788906009</v>
      </c>
      <c r="W307" s="14" t="n">
        <f aca="false">F307+DatosMinisterio!F307</f>
        <v>20</v>
      </c>
      <c r="X307" s="14" t="n">
        <f aca="false">G307+DatosMinisterio!G307</f>
        <v>31</v>
      </c>
      <c r="Y307" s="14" t="n">
        <f aca="false">H307+DatosMinisterio!H307</f>
        <v>2</v>
      </c>
      <c r="Z307" s="14" t="n">
        <f aca="false">X307+0.33*Y307</f>
        <v>31.66</v>
      </c>
      <c r="AC307" s="49" t="n">
        <f aca="false">IF(T307&gt;0,S307/T307,0)</f>
        <v>93.8486486486486</v>
      </c>
      <c r="AD307" s="50" t="n">
        <f aca="false">EXP((((AC307-AC$315)/AC$316+2)/4-1.9)^3)</f>
        <v>0.00708038228964856</v>
      </c>
      <c r="AE307" s="51" t="n">
        <f aca="false">S307/U307</f>
        <v>40.9991804121226</v>
      </c>
      <c r="AF307" s="50" t="n">
        <f aca="false">EXP((((AE307-AE$315)/AE$316+2)/4-1.9)^3)</f>
        <v>0.698458975386573</v>
      </c>
      <c r="AG307" s="50" t="n">
        <f aca="false">V307/U307</f>
        <v>0.472434649009899</v>
      </c>
      <c r="AH307" s="50" t="n">
        <f aca="false">EXP((((AG307-AG$315)/AG$316+2)/4-1.9)^3)</f>
        <v>0.0157853770160962</v>
      </c>
      <c r="AI307" s="50" t="n">
        <f aca="false">W307/U307</f>
        <v>0.0472286377285136</v>
      </c>
      <c r="AJ307" s="50" t="n">
        <f aca="false">EXP((((AI307-AI$315)/AI$316+2)/4-1.9)^3)</f>
        <v>0.0239646916998484</v>
      </c>
      <c r="AK307" s="50" t="n">
        <f aca="false">Z307/U307</f>
        <v>0.074762933524237</v>
      </c>
      <c r="AL307" s="50" t="n">
        <f aca="false">EXP((((AK307-AK$315)/AK$316+2)/4-1.9)^3)</f>
        <v>0.010277138932561</v>
      </c>
      <c r="AM307" s="50" t="n">
        <f aca="false">0.01*AD307+0.15*AF307+0.24*AH307+0.25*AJ307+0.35*AL307</f>
        <v>0.118216312166104</v>
      </c>
      <c r="AO307" s="44" t="n">
        <f aca="false">AO341</f>
        <v>2.68286332315652E-005</v>
      </c>
      <c r="AP307" s="43" t="n">
        <f aca="false">AO307*$J$315</f>
        <v>202.278746002069</v>
      </c>
      <c r="AQ307" s="44" t="n">
        <f aca="false">AQ341</f>
        <v>0.00140954672257135</v>
      </c>
      <c r="AR307" s="43" t="n">
        <f aca="false">AQ307*$J$315</f>
        <v>10627.5016327556</v>
      </c>
      <c r="AS307" s="44" t="n">
        <f aca="false">AS341</f>
        <v>0.00354004001596041</v>
      </c>
      <c r="AT307" s="43" t="n">
        <f aca="false">AS307*$J$315</f>
        <v>26690.6945666961</v>
      </c>
      <c r="AU307" s="44" t="n">
        <f aca="false">AU341</f>
        <v>0.00307731004846951</v>
      </c>
      <c r="AV307" s="43" t="n">
        <f aca="false">AU307*$J$315</f>
        <v>23201.8684027336</v>
      </c>
      <c r="AW307" s="44" t="n">
        <f aca="false">AW341</f>
        <v>0.00182517845885988</v>
      </c>
      <c r="AX307" s="43" t="n">
        <f aca="false">AW307*$J$315</f>
        <v>13761.223193949</v>
      </c>
    </row>
    <row r="308" customFormat="false" ht="13.8" hidden="false" customHeight="false" outlineLevel="0" collapsed="false">
      <c r="A308" s="13" t="s">
        <v>40</v>
      </c>
      <c r="B308" s="41"/>
      <c r="C308" s="41"/>
      <c r="D308" s="41"/>
      <c r="E308" s="41"/>
      <c r="F308" s="41"/>
      <c r="G308" s="41"/>
      <c r="H308" s="41"/>
      <c r="I308" s="15" t="n">
        <f aca="false">AO308+AQ308+AS308+AU308+AW308</f>
        <v>0.010025431459217</v>
      </c>
      <c r="J308" s="43" t="n">
        <f aca="false">ROUND(AP308+AR308+AT308+AV308+AX308,0)</f>
        <v>75588</v>
      </c>
      <c r="K308" s="15" t="n">
        <f aca="false">I308-DatosMinisterio!J308</f>
        <v>-8.32667268468867E-017</v>
      </c>
      <c r="L308" s="43" t="n">
        <f aca="false">J308-DatosMinisterio!K308</f>
        <v>0</v>
      </c>
      <c r="M308" s="44" t="n">
        <f aca="false">M342</f>
        <v>0.0260239534180151</v>
      </c>
      <c r="N308" s="43" t="n">
        <f aca="false">ROUND((N$315*M308),0)</f>
        <v>3728023</v>
      </c>
      <c r="O308" s="43" t="n">
        <f aca="false">N308-DatosMinisterio!L308</f>
        <v>110</v>
      </c>
      <c r="P308" s="14" t="n">
        <f aca="false">N308+J308</f>
        <v>3803611</v>
      </c>
      <c r="Q308" s="43" t="n">
        <f aca="false">P308-DatosMinisterio!M308</f>
        <v>110</v>
      </c>
      <c r="S308" s="14" t="n">
        <f aca="false">B308+DatosMinisterio!B308</f>
        <v>5847</v>
      </c>
      <c r="T308" s="14" t="n">
        <f aca="false">C308+DatosMinisterio!C308</f>
        <v>34</v>
      </c>
      <c r="U308" s="14" t="n">
        <f aca="false">D308+DatosMinisterio!D308</f>
        <v>292.355265946175</v>
      </c>
      <c r="V308" s="14" t="n">
        <f aca="false">E308+DatosMinisterio!E308</f>
        <v>165.833333333333</v>
      </c>
      <c r="W308" s="14" t="n">
        <f aca="false">F308+DatosMinisterio!F308</f>
        <v>6</v>
      </c>
      <c r="X308" s="14" t="n">
        <f aca="false">G308+DatosMinisterio!G308</f>
        <v>17</v>
      </c>
      <c r="Y308" s="14" t="n">
        <f aca="false">H308+DatosMinisterio!H308</f>
        <v>6</v>
      </c>
      <c r="Z308" s="14" t="n">
        <f aca="false">X308+0.33*Y308</f>
        <v>18.98</v>
      </c>
      <c r="AC308" s="49" t="n">
        <f aca="false">IF(T308&gt;0,S308/T308,0)</f>
        <v>171.970588235294</v>
      </c>
      <c r="AD308" s="50" t="n">
        <f aca="false">EXP((((AC308-AC$315)/AC$316+2)/4-1.9)^3)</f>
        <v>0.0419507828408791</v>
      </c>
      <c r="AE308" s="51" t="n">
        <f aca="false">S308/U308</f>
        <v>19.9996397570498</v>
      </c>
      <c r="AF308" s="50" t="n">
        <f aca="false">EXP((((AE308-AE$315)/AE$316+2)/4-1.9)^3)</f>
        <v>0.0493544730180012</v>
      </c>
      <c r="AG308" s="50" t="n">
        <f aca="false">V308/U308</f>
        <v>0.567232243266192</v>
      </c>
      <c r="AH308" s="50" t="n">
        <f aca="false">EXP((((AG308-AG$315)/AG$316+2)/4-1.9)^3)</f>
        <v>0.0657212216464714</v>
      </c>
      <c r="AI308" s="50" t="n">
        <f aca="false">W308/U308</f>
        <v>0.0205229756357618</v>
      </c>
      <c r="AJ308" s="50" t="n">
        <f aca="false">EXP((((AI308-AI$315)/AI$316+2)/4-1.9)^3)</f>
        <v>0.0119373862585062</v>
      </c>
      <c r="AK308" s="50" t="n">
        <f aca="false">Z308/U308</f>
        <v>0.0649210129277931</v>
      </c>
      <c r="AL308" s="50" t="n">
        <f aca="false">EXP((((AK308-AK$315)/AK$316+2)/4-1.9)^3)</f>
        <v>0.0092769055443267</v>
      </c>
      <c r="AM308" s="50" t="n">
        <f aca="false">0.01*AD308+0.15*AF308+0.24*AH308+0.25*AJ308+0.35*AL308</f>
        <v>0.029827035481403</v>
      </c>
      <c r="AO308" s="44" t="n">
        <f aca="false">AO342</f>
        <v>0.000136073483494913</v>
      </c>
      <c r="AP308" s="43" t="n">
        <f aca="false">AO308*$J$315</f>
        <v>1025.94766449377</v>
      </c>
      <c r="AQ308" s="44" t="n">
        <f aca="false">AQ342</f>
        <v>0.00315672975230094</v>
      </c>
      <c r="AR308" s="43" t="n">
        <f aca="false">AQ308*$J$315</f>
        <v>23800.6658875035</v>
      </c>
      <c r="AS308" s="44" t="n">
        <f aca="false">AS342</f>
        <v>0.00464924036652037</v>
      </c>
      <c r="AT308" s="43" t="n">
        <f aca="false">AS308*$J$315</f>
        <v>35053.6869725986</v>
      </c>
      <c r="AU308" s="44" t="n">
        <f aca="false">AU342</f>
        <v>0.000794065851360173</v>
      </c>
      <c r="AV308" s="43" t="n">
        <f aca="false">AU308*$J$315</f>
        <v>5986.98574280039</v>
      </c>
      <c r="AW308" s="44" t="n">
        <f aca="false">AW342</f>
        <v>0.00128932200554062</v>
      </c>
      <c r="AX308" s="43" t="n">
        <f aca="false">AW308*$J$315</f>
        <v>9721.04826297238</v>
      </c>
    </row>
    <row r="309" customFormat="false" ht="13.8" hidden="false" customHeight="false" outlineLevel="0" collapsed="false">
      <c r="A309" s="13" t="s">
        <v>41</v>
      </c>
      <c r="B309" s="41"/>
      <c r="C309" s="41"/>
      <c r="D309" s="41"/>
      <c r="E309" s="41"/>
      <c r="F309" s="41"/>
      <c r="G309" s="41"/>
      <c r="H309" s="41"/>
      <c r="I309" s="15" t="n">
        <f aca="false">AO309+AQ309+AS309+AU309+AW309</f>
        <v>0.0121239119108901</v>
      </c>
      <c r="J309" s="43" t="n">
        <f aca="false">ROUND(AP309+AR309+AT309+AV309+AX309,0)</f>
        <v>91410</v>
      </c>
      <c r="K309" s="15" t="n">
        <f aca="false">I309-DatosMinisterio!J309</f>
        <v>-6.76542155630955E-017</v>
      </c>
      <c r="L309" s="43" t="n">
        <f aca="false">J309-DatosMinisterio!K309</f>
        <v>0</v>
      </c>
      <c r="M309" s="44" t="n">
        <f aca="false">M343</f>
        <v>0.0117201942355772</v>
      </c>
      <c r="N309" s="43" t="n">
        <f aca="false">ROUND((N$315*M309),0)</f>
        <v>1678959</v>
      </c>
      <c r="O309" s="43" t="n">
        <f aca="false">N309-DatosMinisterio!L309</f>
        <v>562</v>
      </c>
      <c r="P309" s="14" t="n">
        <f aca="false">N309+J309</f>
        <v>1770369</v>
      </c>
      <c r="Q309" s="43" t="n">
        <f aca="false">P309-DatosMinisterio!M309</f>
        <v>562</v>
      </c>
      <c r="S309" s="14" t="n">
        <f aca="false">B309+DatosMinisterio!B309</f>
        <v>6581</v>
      </c>
      <c r="T309" s="14" t="n">
        <f aca="false">C309+DatosMinisterio!C309</f>
        <v>58</v>
      </c>
      <c r="U309" s="14" t="n">
        <f aca="false">D309+DatosMinisterio!D309</f>
        <v>388.041402562851</v>
      </c>
      <c r="V309" s="14" t="n">
        <f aca="false">E309+DatosMinisterio!E309</f>
        <v>219.335409099792</v>
      </c>
      <c r="W309" s="14" t="n">
        <f aca="false">F309+DatosMinisterio!F309</f>
        <v>0</v>
      </c>
      <c r="X309" s="14" t="n">
        <f aca="false">G309+DatosMinisterio!G309</f>
        <v>6</v>
      </c>
      <c r="Y309" s="14" t="n">
        <f aca="false">H309+DatosMinisterio!H309</f>
        <v>3</v>
      </c>
      <c r="Z309" s="14" t="n">
        <f aca="false">X309+0.33*Y309</f>
        <v>6.99</v>
      </c>
      <c r="AC309" s="49" t="n">
        <f aca="false">IF(T309&gt;0,S309/T309,0)</f>
        <v>113.465517241379</v>
      </c>
      <c r="AD309" s="50" t="n">
        <f aca="false">EXP((((AC309-AC$315)/AC$316+2)/4-1.9)^3)</f>
        <v>0.0116369058098751</v>
      </c>
      <c r="AE309" s="51" t="n">
        <f aca="false">S309/U309</f>
        <v>16.9595304947752</v>
      </c>
      <c r="AF309" s="50" t="n">
        <f aca="false">EXP((((AE309-AE$315)/AE$316+2)/4-1.9)^3)</f>
        <v>0.0241812696456046</v>
      </c>
      <c r="AG309" s="50" t="n">
        <f aca="false">V309/U309</f>
        <v>0.565237131015334</v>
      </c>
      <c r="AH309" s="50" t="n">
        <f aca="false">EXP((((AG309-AG$315)/AG$316+2)/4-1.9)^3)</f>
        <v>0.0640346575485839</v>
      </c>
      <c r="AI309" s="50" t="n">
        <f aca="false">W309/U309</f>
        <v>0</v>
      </c>
      <c r="AJ309" s="50" t="n">
        <f aca="false">EXP((((AI309-AI$315)/AI$316+2)/4-1.9)^3)</f>
        <v>0.00661125146968685</v>
      </c>
      <c r="AK309" s="50" t="n">
        <f aca="false">Z309/U309</f>
        <v>0.0180135417350674</v>
      </c>
      <c r="AL309" s="50" t="n">
        <f aca="false">EXP((((AK309-AK$315)/AK$316+2)/4-1.9)^3)</f>
        <v>0.00557611510262087</v>
      </c>
      <c r="AM309" s="50" t="n">
        <f aca="false">0.01*AD309+0.15*AF309+0.24*AH309+0.25*AJ309+0.35*AL309</f>
        <v>0.0227163304699386</v>
      </c>
      <c r="AO309" s="44" t="n">
        <f aca="false">AO343</f>
        <v>5.0338072826862E-005</v>
      </c>
      <c r="AP309" s="43" t="n">
        <f aca="false">AO309*$J$315</f>
        <v>379.531903831706</v>
      </c>
      <c r="AQ309" s="44" t="n">
        <f aca="false">AQ343</f>
        <v>0.00746762689482231</v>
      </c>
      <c r="AR309" s="43" t="n">
        <f aca="false">AQ309*$J$315</f>
        <v>56303.3603261891</v>
      </c>
      <c r="AS309" s="44" t="n">
        <f aca="false">AS343</f>
        <v>0.00317266988367234</v>
      </c>
      <c r="AT309" s="43" t="n">
        <f aca="false">AS309*$J$315</f>
        <v>23920.8490424591</v>
      </c>
      <c r="AU309" s="44" t="n">
        <f aca="false">AU343</f>
        <v>0.000510378954417899</v>
      </c>
      <c r="AV309" s="43" t="n">
        <f aca="false">AU309*$J$315</f>
        <v>3848.0832770875</v>
      </c>
      <c r="AW309" s="44" t="n">
        <f aca="false">AW343</f>
        <v>0.000922898105150721</v>
      </c>
      <c r="AX309" s="43" t="n">
        <f aca="false">AW309*$J$315</f>
        <v>6958.33700458258</v>
      </c>
    </row>
    <row r="310" customFormat="false" ht="13.8" hidden="false" customHeight="false" outlineLevel="0" collapsed="false">
      <c r="A310" s="13" t="s">
        <v>42</v>
      </c>
      <c r="B310" s="41"/>
      <c r="C310" s="41"/>
      <c r="D310" s="41"/>
      <c r="E310" s="41"/>
      <c r="F310" s="41"/>
      <c r="G310" s="41"/>
      <c r="H310" s="41"/>
      <c r="I310" s="15" t="n">
        <f aca="false">AO310+AQ310+AS310+AU310+AW310</f>
        <v>0.0411588941441097</v>
      </c>
      <c r="J310" s="43" t="n">
        <f aca="false">ROUND(AP310+AR310+AT310+AV310+AX310,0)</f>
        <v>310324</v>
      </c>
      <c r="K310" s="15" t="n">
        <f aca="false">I310-DatosMinisterio!J310</f>
        <v>-1.52655665885959E-016</v>
      </c>
      <c r="L310" s="43" t="n">
        <f aca="false">J310-DatosMinisterio!K310</f>
        <v>0</v>
      </c>
      <c r="M310" s="44" t="n">
        <f aca="false">M344</f>
        <v>0.0151029646864384</v>
      </c>
      <c r="N310" s="43" t="n">
        <f aca="false">ROUND((N$315*M310),0)</f>
        <v>2163553</v>
      </c>
      <c r="O310" s="43" t="n">
        <f aca="false">N310-DatosMinisterio!L310</f>
        <v>530</v>
      </c>
      <c r="P310" s="14" t="n">
        <f aca="false">N310+J310</f>
        <v>2473877</v>
      </c>
      <c r="Q310" s="43" t="n">
        <f aca="false">P310-DatosMinisterio!M310</f>
        <v>530</v>
      </c>
      <c r="S310" s="14" t="n">
        <f aca="false">B310+DatosMinisterio!B310</f>
        <v>10165</v>
      </c>
      <c r="T310" s="14" t="n">
        <f aca="false">C310+DatosMinisterio!C310</f>
        <v>63</v>
      </c>
      <c r="U310" s="14" t="n">
        <f aca="false">D310+DatosMinisterio!D310</f>
        <v>332.727272727273</v>
      </c>
      <c r="V310" s="14" t="n">
        <f aca="false">E310+DatosMinisterio!E310</f>
        <v>148.909090909091</v>
      </c>
      <c r="W310" s="14" t="n">
        <f aca="false">F310+DatosMinisterio!F310</f>
        <v>4</v>
      </c>
      <c r="X310" s="14" t="n">
        <f aca="false">G310+DatosMinisterio!G310</f>
        <v>20</v>
      </c>
      <c r="Y310" s="14" t="n">
        <f aca="false">H310+DatosMinisterio!H310</f>
        <v>0</v>
      </c>
      <c r="Z310" s="14" t="n">
        <f aca="false">X310+0.33*Y310</f>
        <v>20</v>
      </c>
      <c r="AC310" s="49" t="n">
        <f aca="false">IF(T310&gt;0,S310/T310,0)</f>
        <v>161.349206349206</v>
      </c>
      <c r="AD310" s="50" t="n">
        <f aca="false">EXP((((AC310-AC$315)/AC$316+2)/4-1.9)^3)</f>
        <v>0.0339524302144578</v>
      </c>
      <c r="AE310" s="51" t="n">
        <f aca="false">S310/U310</f>
        <v>30.5505464480874</v>
      </c>
      <c r="AF310" s="50" t="n">
        <f aca="false">EXP((((AE310-AE$315)/AE$316+2)/4-1.9)^3)</f>
        <v>0.288361972353024</v>
      </c>
      <c r="AG310" s="50" t="n">
        <f aca="false">V310/U310</f>
        <v>0.447540983606557</v>
      </c>
      <c r="AH310" s="50" t="n">
        <f aca="false">EXP((((AG310-AG$315)/AG$316+2)/4-1.9)^3)</f>
        <v>0.0101348140602265</v>
      </c>
      <c r="AI310" s="50" t="n">
        <f aca="false">W310/U310</f>
        <v>0.0120218579234973</v>
      </c>
      <c r="AJ310" s="50" t="n">
        <f aca="false">EXP((((AI310-AI$315)/AI$316+2)/4-1.9)^3)</f>
        <v>0.00940166433127211</v>
      </c>
      <c r="AK310" s="50" t="n">
        <f aca="false">Z310/U310</f>
        <v>0.0601092896174863</v>
      </c>
      <c r="AL310" s="50" t="n">
        <f aca="false">EXP((((AK310-AK$315)/AK$316+2)/4-1.9)^3)</f>
        <v>0.00881907212739151</v>
      </c>
      <c r="AM310" s="50" t="n">
        <f aca="false">0.01*AD310+0.15*AF310+0.24*AH310+0.25*AJ310+0.35*AL310</f>
        <v>0.0514632668569575</v>
      </c>
      <c r="AO310" s="44" t="n">
        <f aca="false">AO344</f>
        <v>0.000357736762297065</v>
      </c>
      <c r="AP310" s="43" t="n">
        <f aca="false">AO310*$J$315</f>
        <v>2697.21319948393</v>
      </c>
      <c r="AQ310" s="44" t="n">
        <f aca="false">AQ344</f>
        <v>0.0383871276768055</v>
      </c>
      <c r="AR310" s="43" t="n">
        <f aca="false">AQ310*$J$315</f>
        <v>289425.852672576</v>
      </c>
      <c r="AS310" s="44" t="n">
        <f aca="false">AS344</f>
        <v>0.000537290212601761</v>
      </c>
      <c r="AT310" s="43" t="n">
        <f aca="false">AS310*$J$315</f>
        <v>4050.98498705478</v>
      </c>
      <c r="AU310" s="44" t="n">
        <f aca="false">AU344</f>
        <v>0.00056666622513891</v>
      </c>
      <c r="AV310" s="43" t="n">
        <f aca="false">AU310*$J$315</f>
        <v>4272.47010436461</v>
      </c>
      <c r="AW310" s="44" t="n">
        <f aca="false">AW344</f>
        <v>0.00131007326726644</v>
      </c>
      <c r="AX310" s="43" t="n">
        <f aca="false">AW310*$J$315</f>
        <v>9877.50570020481</v>
      </c>
    </row>
    <row r="311" customFormat="false" ht="13.8" hidden="false" customHeight="false" outlineLevel="0" collapsed="false">
      <c r="A311" s="13" t="s">
        <v>43</v>
      </c>
      <c r="B311" s="41"/>
      <c r="C311" s="41"/>
      <c r="D311" s="41"/>
      <c r="E311" s="41"/>
      <c r="F311" s="41"/>
      <c r="G311" s="41"/>
      <c r="H311" s="41"/>
      <c r="I311" s="15" t="n">
        <f aca="false">AO311+AQ311+AS311+AU311+AW311</f>
        <v>0.0152191474621069</v>
      </c>
      <c r="J311" s="43" t="n">
        <f aca="false">ROUND(AP311+AR311+AT311+AV311+AX311,0)</f>
        <v>114747</v>
      </c>
      <c r="K311" s="15" t="n">
        <f aca="false">I311-DatosMinisterio!J311</f>
        <v>1.56125112837913E-016</v>
      </c>
      <c r="L311" s="43" t="n">
        <f aca="false">J311-DatosMinisterio!K311</f>
        <v>0</v>
      </c>
      <c r="M311" s="44" t="n">
        <f aca="false">M345</f>
        <v>0.0140140080239498</v>
      </c>
      <c r="N311" s="43" t="n">
        <f aca="false">ROUND((N$315*M311),0)</f>
        <v>2007556</v>
      </c>
      <c r="O311" s="43" t="n">
        <f aca="false">N311-DatosMinisterio!L311</f>
        <v>960</v>
      </c>
      <c r="P311" s="14" t="n">
        <f aca="false">N311+J311</f>
        <v>2122303</v>
      </c>
      <c r="Q311" s="43" t="n">
        <f aca="false">P311-DatosMinisterio!M311</f>
        <v>960</v>
      </c>
      <c r="S311" s="14" t="n">
        <f aca="false">B311+DatosMinisterio!B311</f>
        <v>4411</v>
      </c>
      <c r="T311" s="14" t="n">
        <f aca="false">C311+DatosMinisterio!C311</f>
        <v>32</v>
      </c>
      <c r="U311" s="14" t="n">
        <f aca="false">D311+DatosMinisterio!D311</f>
        <v>288.307954545455</v>
      </c>
      <c r="V311" s="14" t="n">
        <f aca="false">E311+DatosMinisterio!E311</f>
        <v>159.215909090909</v>
      </c>
      <c r="W311" s="14" t="n">
        <f aca="false">F311+DatosMinisterio!F311</f>
        <v>33</v>
      </c>
      <c r="X311" s="14" t="n">
        <f aca="false">G311+DatosMinisterio!G311</f>
        <v>44</v>
      </c>
      <c r="Y311" s="14" t="n">
        <f aca="false">H311+DatosMinisterio!H311</f>
        <v>1</v>
      </c>
      <c r="Z311" s="14" t="n">
        <f aca="false">X311+0.33*Y311</f>
        <v>44.33</v>
      </c>
      <c r="AC311" s="49" t="n">
        <f aca="false">IF(T311&gt;0,S311/T311,0)</f>
        <v>137.84375</v>
      </c>
      <c r="AD311" s="50" t="n">
        <f aca="false">EXP((((AC311-AC$315)/AC$316+2)/4-1.9)^3)</f>
        <v>0.0205697054928261</v>
      </c>
      <c r="AE311" s="51" t="n">
        <f aca="false">S311/U311</f>
        <v>15.2996125512886</v>
      </c>
      <c r="AF311" s="50" t="n">
        <f aca="false">EXP((((AE311-AE$315)/AE$316+2)/4-1.9)^3)</f>
        <v>0.0156785496384449</v>
      </c>
      <c r="AG311" s="50" t="n">
        <f aca="false">V311/U311</f>
        <v>0.552242512149649</v>
      </c>
      <c r="AH311" s="50" t="n">
        <f aca="false">EXP((((AG311-AG$315)/AG$316+2)/4-1.9)^3)</f>
        <v>0.0538410965013733</v>
      </c>
      <c r="AI311" s="50" t="n">
        <f aca="false">W311/U311</f>
        <v>0.114460941780214</v>
      </c>
      <c r="AJ311" s="50" t="n">
        <f aca="false">EXP((((AI311-AI$315)/AI$316+2)/4-1.9)^3)</f>
        <v>0.0994039439070083</v>
      </c>
      <c r="AK311" s="50" t="n">
        <f aca="false">Z311/U311</f>
        <v>0.153759198458088</v>
      </c>
      <c r="AL311" s="50" t="n">
        <f aca="false">EXP((((AK311-AK$315)/AK$316+2)/4-1.9)^3)</f>
        <v>0.0221587487947037</v>
      </c>
      <c r="AM311" s="50" t="n">
        <f aca="false">0.01*AD311+0.15*AF311+0.24*AH311+0.25*AJ311+0.35*AL311</f>
        <v>0.0480858907159229</v>
      </c>
      <c r="AO311" s="44" t="n">
        <f aca="false">AO345</f>
        <v>9.98885554874268E-005</v>
      </c>
      <c r="AP311" s="43" t="n">
        <f aca="false">AO311*$J$315</f>
        <v>753.125646377777</v>
      </c>
      <c r="AQ311" s="44" t="n">
        <f aca="false">AQ345</f>
        <v>0.000354602582855604</v>
      </c>
      <c r="AR311" s="43" t="n">
        <f aca="false">AQ311*$J$315</f>
        <v>2673.5825552505</v>
      </c>
      <c r="AS311" s="44" t="n">
        <f aca="false">AS345</f>
        <v>0.0071685996304677</v>
      </c>
      <c r="AT311" s="43" t="n">
        <f aca="false">AS311*$J$315</f>
        <v>54048.7967212525</v>
      </c>
      <c r="AU311" s="44" t="n">
        <f aca="false">AU345</f>
        <v>0.00534197151560348</v>
      </c>
      <c r="AV311" s="43" t="n">
        <f aca="false">AU311*$J$315</f>
        <v>40276.6436153634</v>
      </c>
      <c r="AW311" s="44" t="n">
        <f aca="false">AW345</f>
        <v>0.00225408517769264</v>
      </c>
      <c r="AX311" s="43" t="n">
        <f aca="false">AW311*$J$315</f>
        <v>16995.0335967569</v>
      </c>
    </row>
    <row r="312" customFormat="false" ht="13.8" hidden="false" customHeight="false" outlineLevel="0" collapsed="false">
      <c r="A312" s="13" t="s">
        <v>44</v>
      </c>
      <c r="B312" s="41"/>
      <c r="C312" s="41"/>
      <c r="D312" s="41"/>
      <c r="E312" s="41"/>
      <c r="F312" s="41"/>
      <c r="G312" s="41"/>
      <c r="H312" s="41"/>
      <c r="I312" s="15" t="n">
        <f aca="false">AO312+AQ312+AS312+AU312+AW312</f>
        <v>0.0176135496845209</v>
      </c>
      <c r="J312" s="43" t="n">
        <f aca="false">ROUND(AP312+AR312+AT312+AV312+AX312,0)</f>
        <v>132800</v>
      </c>
      <c r="K312" s="15" t="n">
        <f aca="false">I312-DatosMinisterio!J312</f>
        <v>0</v>
      </c>
      <c r="L312" s="43" t="n">
        <f aca="false">J312-DatosMinisterio!K312</f>
        <v>0</v>
      </c>
      <c r="M312" s="44" t="n">
        <f aca="false">M346</f>
        <v>0.00846664167178597</v>
      </c>
      <c r="N312" s="43" t="n">
        <f aca="false">ROUND((N$315*M312),0)</f>
        <v>1212876</v>
      </c>
      <c r="O312" s="43" t="n">
        <f aca="false">N312-DatosMinisterio!L312</f>
        <v>-1095</v>
      </c>
      <c r="P312" s="14" t="n">
        <f aca="false">N312+J312</f>
        <v>1345676</v>
      </c>
      <c r="Q312" s="43" t="n">
        <f aca="false">P312-DatosMinisterio!M312</f>
        <v>-1095</v>
      </c>
      <c r="S312" s="14" t="n">
        <f aca="false">B312+DatosMinisterio!B312</f>
        <v>5248</v>
      </c>
      <c r="T312" s="14" t="n">
        <f aca="false">C312+DatosMinisterio!C312</f>
        <v>23</v>
      </c>
      <c r="U312" s="14" t="n">
        <f aca="false">D312+DatosMinisterio!D312</f>
        <v>248.966666666667</v>
      </c>
      <c r="V312" s="14" t="n">
        <f aca="false">E312+DatosMinisterio!E312</f>
        <v>158.512121212121</v>
      </c>
      <c r="W312" s="14" t="n">
        <f aca="false">F312+DatosMinisterio!F312</f>
        <v>7</v>
      </c>
      <c r="X312" s="14" t="n">
        <f aca="false">G312+DatosMinisterio!G312</f>
        <v>28</v>
      </c>
      <c r="Y312" s="14" t="n">
        <f aca="false">H312+DatosMinisterio!H312</f>
        <v>5</v>
      </c>
      <c r="Z312" s="14" t="n">
        <f aca="false">X312+0.33*Y312</f>
        <v>29.65</v>
      </c>
      <c r="AC312" s="49" t="n">
        <f aca="false">IF(T312&gt;0,S312/T312,0)</f>
        <v>228.173913043478</v>
      </c>
      <c r="AD312" s="50" t="n">
        <f aca="false">EXP((((AC312-AC$315)/AC$316+2)/4-1.9)^3)</f>
        <v>0.11111583674223</v>
      </c>
      <c r="AE312" s="51" t="n">
        <f aca="false">S312/U312</f>
        <v>21.0791270585085</v>
      </c>
      <c r="AF312" s="50" t="n">
        <f aca="false">EXP((((AE312-AE$315)/AE$316+2)/4-1.9)^3)</f>
        <v>0.0620862161965374</v>
      </c>
      <c r="AG312" s="50" t="n">
        <f aca="false">V312/U312</f>
        <v>0.636680095911584</v>
      </c>
      <c r="AH312" s="50" t="n">
        <f aca="false">EXP((((AG312-AG$315)/AG$316+2)/4-1.9)^3)</f>
        <v>0.147161514109607</v>
      </c>
      <c r="AI312" s="50" t="n">
        <f aca="false">W312/U312</f>
        <v>0.028116213683224</v>
      </c>
      <c r="AJ312" s="50" t="n">
        <f aca="false">EXP((((AI312-AI$315)/AI$316+2)/4-1.9)^3)</f>
        <v>0.014672141409792</v>
      </c>
      <c r="AK312" s="50" t="n">
        <f aca="false">Z312/U312</f>
        <v>0.119092247958227</v>
      </c>
      <c r="AL312" s="50" t="n">
        <f aca="false">EXP((((AK312-AK$315)/AK$316+2)/4-1.9)^3)</f>
        <v>0.0160006615946934</v>
      </c>
      <c r="AM312" s="50" t="n">
        <f aca="false">0.01*AD312+0.15*AF312+0.24*AH312+0.25*AJ312+0.35*AL312</f>
        <v>0.0550111210937993</v>
      </c>
      <c r="AO312" s="44" t="n">
        <f aca="false">AO346</f>
        <v>0.000340201277108697</v>
      </c>
      <c r="AP312" s="43" t="n">
        <f aca="false">AO312*$J$315</f>
        <v>2565.00162076408</v>
      </c>
      <c r="AQ312" s="44" t="n">
        <f aca="false">AQ346</f>
        <v>0.00382422241404916</v>
      </c>
      <c r="AR312" s="43" t="n">
        <f aca="false">AQ312*$J$315</f>
        <v>28833.3329420875</v>
      </c>
      <c r="AS312" s="44" t="n">
        <f aca="false">AS346</f>
        <v>0.0108362101748913</v>
      </c>
      <c r="AT312" s="43" t="n">
        <f aca="false">AS312*$J$315</f>
        <v>81701.3295710109</v>
      </c>
      <c r="AU312" s="44" t="n">
        <f aca="false">AU346</f>
        <v>0.00097363069267706</v>
      </c>
      <c r="AV312" s="43" t="n">
        <f aca="false">AU312*$J$315</f>
        <v>7340.84341471883</v>
      </c>
      <c r="AW312" s="44" t="n">
        <f aca="false">AW346</f>
        <v>0.00163928512579466</v>
      </c>
      <c r="AX312" s="43" t="n">
        <f aca="false">AW312*$J$315</f>
        <v>12359.6508522639</v>
      </c>
    </row>
    <row r="313" customFormat="false" ht="13.8" hidden="false" customHeight="false" outlineLevel="0" collapsed="false">
      <c r="A313" s="13" t="s">
        <v>45</v>
      </c>
      <c r="B313" s="41"/>
      <c r="C313" s="41"/>
      <c r="D313" s="41"/>
      <c r="E313" s="41"/>
      <c r="F313" s="41"/>
      <c r="G313" s="41"/>
      <c r="H313" s="41"/>
      <c r="I313" s="15" t="n">
        <f aca="false">AO313+AQ313+AS313+AU313+AW313</f>
        <v>0.00676717060833666</v>
      </c>
      <c r="J313" s="43" t="n">
        <f aca="false">ROUND(AP313+AR313+AT313+AV313+AX313,0)</f>
        <v>51022</v>
      </c>
      <c r="K313" s="15" t="n">
        <f aca="false">I313-DatosMinisterio!J313</f>
        <v>0</v>
      </c>
      <c r="L313" s="43" t="n">
        <f aca="false">J313-DatosMinisterio!K313</f>
        <v>0</v>
      </c>
      <c r="M313" s="44" t="n">
        <f aca="false">M347</f>
        <v>0.00523218478418558</v>
      </c>
      <c r="N313" s="43" t="n">
        <f aca="false">ROUND((N$315*M313),0)</f>
        <v>749529</v>
      </c>
      <c r="O313" s="43" t="n">
        <f aca="false">N313-DatosMinisterio!L313</f>
        <v>568</v>
      </c>
      <c r="P313" s="14" t="n">
        <f aca="false">N313+J313</f>
        <v>800551</v>
      </c>
      <c r="Q313" s="43" t="n">
        <f aca="false">P313-DatosMinisterio!M313</f>
        <v>568</v>
      </c>
      <c r="S313" s="14" t="n">
        <f aca="false">B313+DatosMinisterio!B313</f>
        <v>5110</v>
      </c>
      <c r="T313" s="14" t="n">
        <f aca="false">C313+DatosMinisterio!C313</f>
        <v>37</v>
      </c>
      <c r="U313" s="14" t="n">
        <f aca="false">D313+DatosMinisterio!D313</f>
        <v>307.910462842243</v>
      </c>
      <c r="V313" s="14" t="n">
        <f aca="false">E313+DatosMinisterio!E313</f>
        <v>155.451371933152</v>
      </c>
      <c r="W313" s="14" t="n">
        <f aca="false">F313+DatosMinisterio!F313</f>
        <v>23</v>
      </c>
      <c r="X313" s="14" t="n">
        <f aca="false">G313+DatosMinisterio!G313</f>
        <v>39</v>
      </c>
      <c r="Y313" s="14" t="n">
        <f aca="false">H313+DatosMinisterio!H313</f>
        <v>11</v>
      </c>
      <c r="Z313" s="14" t="n">
        <f aca="false">X313+0.33*Y313</f>
        <v>42.63</v>
      </c>
      <c r="AC313" s="49" t="n">
        <f aca="false">IF(T313&gt;0,S313/T313,0)</f>
        <v>138.108108108108</v>
      </c>
      <c r="AD313" s="50" t="n">
        <f aca="false">EXP((((AC313-AC$315)/AC$316+2)/4-1.9)^3)</f>
        <v>0.0206913141986393</v>
      </c>
      <c r="AE313" s="51" t="n">
        <f aca="false">S313/U313</f>
        <v>16.5957335545889</v>
      </c>
      <c r="AF313" s="50" t="n">
        <f aca="false">EXP((((AE313-AE$315)/AE$316+2)/4-1.9)^3)</f>
        <v>0.0220503590761724</v>
      </c>
      <c r="AG313" s="50" t="n">
        <f aca="false">V313/U313</f>
        <v>0.504859011604283</v>
      </c>
      <c r="AH313" s="50" t="n">
        <f aca="false">EXP((((AG313-AG$315)/AG$316+2)/4-1.9)^3)</f>
        <v>0.0269021937788355</v>
      </c>
      <c r="AI313" s="50" t="n">
        <f aca="false">W313/U313</f>
        <v>0.0746970394824939</v>
      </c>
      <c r="AJ313" s="50" t="n">
        <f aca="false">EXP((((AI313-AI$315)/AI$316+2)/4-1.9)^3)</f>
        <v>0.0452792146595404</v>
      </c>
      <c r="AK313" s="50" t="n">
        <f aca="false">Z313/U313</f>
        <v>0.138449338832118</v>
      </c>
      <c r="AL313" s="50" t="n">
        <f aca="false">EXP((((AK313-AK$315)/AK$316+2)/4-1.9)^3)</f>
        <v>0.019233069821864</v>
      </c>
      <c r="AM313" s="50" t="n">
        <f aca="false">0.01*AD313+0.15*AF313+0.24*AH313+0.25*AJ313+0.35*AL313</f>
        <v>0.0280223716128702</v>
      </c>
      <c r="AO313" s="44" t="n">
        <f aca="false">AO347</f>
        <v>8.63562747167266E-005</v>
      </c>
      <c r="AP313" s="43" t="n">
        <f aca="false">AO313*$J$315</f>
        <v>651.09686387444</v>
      </c>
      <c r="AQ313" s="44" t="n">
        <f aca="false">AQ347</f>
        <v>0.000894110257266741</v>
      </c>
      <c r="AR313" s="43" t="n">
        <f aca="false">AQ313*$J$315</f>
        <v>6741.2864481935</v>
      </c>
      <c r="AS313" s="44" t="n">
        <f aca="false">AS347</f>
        <v>0.00144178471448128</v>
      </c>
      <c r="AT313" s="43" t="n">
        <f aca="false">AS313*$J$315</f>
        <v>10870.5650986012</v>
      </c>
      <c r="AU313" s="44" t="n">
        <f aca="false">AU347</f>
        <v>0.0021612337246358</v>
      </c>
      <c r="AV313" s="43" t="n">
        <f aca="false">AU313*$J$315</f>
        <v>16294.9653030538</v>
      </c>
      <c r="AW313" s="44" t="n">
        <f aca="false">AW347</f>
        <v>0.00218368563723611</v>
      </c>
      <c r="AX313" s="43" t="n">
        <f aca="false">AW313*$J$315</f>
        <v>16464.245067958</v>
      </c>
    </row>
    <row r="314" customFormat="false" ht="13.8" hidden="false" customHeight="false" outlineLevel="0" collapsed="false">
      <c r="A314" s="16" t="s">
        <v>46</v>
      </c>
      <c r="B314" s="41"/>
      <c r="C314" s="41"/>
      <c r="D314" s="41"/>
      <c r="E314" s="41"/>
      <c r="F314" s="41"/>
      <c r="G314" s="41"/>
      <c r="H314" s="41"/>
      <c r="I314" s="18" t="n">
        <f aca="false">AO314+AQ314+AS314+AU314+AW314</f>
        <v>0.00952129219455884</v>
      </c>
      <c r="J314" s="52" t="n">
        <f aca="false">ROUND(AP314+AR314+AT314+AV314+AX314,0)</f>
        <v>71787</v>
      </c>
      <c r="K314" s="15" t="n">
        <f aca="false">I314-DatosMinisterio!J314</f>
        <v>0</v>
      </c>
      <c r="L314" s="43" t="n">
        <f aca="false">J314-DatosMinisterio!K314</f>
        <v>-3</v>
      </c>
      <c r="M314" s="44" t="n">
        <f aca="false">M348</f>
        <v>0.00637893159485891</v>
      </c>
      <c r="N314" s="43" t="n">
        <f aca="false">ROUND((N$315*M314),0)</f>
        <v>913804</v>
      </c>
      <c r="O314" s="43" t="n">
        <f aca="false">N314-DatosMinisterio!L314</f>
        <v>1114</v>
      </c>
      <c r="P314" s="14" t="n">
        <f aca="false">N314+J314</f>
        <v>985591</v>
      </c>
      <c r="Q314" s="43" t="n">
        <f aca="false">P314-DatosMinisterio!M314</f>
        <v>1111</v>
      </c>
      <c r="S314" s="17" t="n">
        <f aca="false">B314+DatosMinisterio!B314</f>
        <v>6206</v>
      </c>
      <c r="T314" s="17" t="n">
        <f aca="false">C314+DatosMinisterio!C314</f>
        <v>29</v>
      </c>
      <c r="U314" s="17" t="n">
        <f aca="false">D314+DatosMinisterio!D314</f>
        <v>321.477011494253</v>
      </c>
      <c r="V314" s="17" t="n">
        <f aca="false">E314+DatosMinisterio!E314</f>
        <v>159.189393939394</v>
      </c>
      <c r="W314" s="17" t="n">
        <f aca="false">F314+DatosMinisterio!F314</f>
        <v>12</v>
      </c>
      <c r="X314" s="17" t="n">
        <f aca="false">G314+DatosMinisterio!G314</f>
        <v>47</v>
      </c>
      <c r="Y314" s="17" t="n">
        <f aca="false">H314+DatosMinisterio!H314</f>
        <v>9</v>
      </c>
      <c r="Z314" s="17" t="n">
        <f aca="false">X314+0.33*Y314</f>
        <v>49.97</v>
      </c>
      <c r="AC314" s="49" t="n">
        <f aca="false">IF(T314&gt;0,S314/T314,0)</f>
        <v>214</v>
      </c>
      <c r="AD314" s="50" t="n">
        <f aca="false">EXP((((AC314-AC$315)/AC$316+2)/4-1.9)^3)</f>
        <v>0.088864157203659</v>
      </c>
      <c r="AE314" s="51" t="n">
        <f aca="false">S314/U314</f>
        <v>19.3046462985144</v>
      </c>
      <c r="AF314" s="50" t="n">
        <f aca="false">EXP((((AE314-AE$315)/AE$316+2)/4-1.9)^3)</f>
        <v>0.0423000128780018</v>
      </c>
      <c r="AG314" s="50" t="n">
        <f aca="false">V314/U314</f>
        <v>0.49518126723733</v>
      </c>
      <c r="AH314" s="50" t="n">
        <f aca="false">EXP((((AG314-AG$315)/AG$316+2)/4-1.9)^3)</f>
        <v>0.0230619960345286</v>
      </c>
      <c r="AI314" s="50" t="n">
        <f aca="false">W314/U314</f>
        <v>0.0373277079571661</v>
      </c>
      <c r="AJ314" s="50" t="n">
        <f aca="false">EXP((((AI314-AI$315)/AI$316+2)/4-1.9)^3)</f>
        <v>0.0186801446154094</v>
      </c>
      <c r="AK314" s="50" t="n">
        <f aca="false">Z314/U314</f>
        <v>0.155438797218299</v>
      </c>
      <c r="AL314" s="50" t="n">
        <f aca="false">EXP((((AK314-AK$315)/AK$316+2)/4-1.9)^3)</f>
        <v>0.0225009571419772</v>
      </c>
      <c r="AM314" s="50" t="n">
        <f aca="false">0.01*AD314+0.15*AF314+0.24*AH314+0.25*AJ314+0.35*AL314</f>
        <v>0.0253138937055681</v>
      </c>
      <c r="AO314" s="44" t="n">
        <f aca="false">AO348</f>
        <v>0.00022907915831098</v>
      </c>
      <c r="AP314" s="43" t="n">
        <f aca="false">AO314*$J$315</f>
        <v>1727.1787376718</v>
      </c>
      <c r="AQ314" s="44" t="n">
        <f aca="false">AQ348</f>
        <v>0.00244187442628819</v>
      </c>
      <c r="AR314" s="43" t="n">
        <f aca="false">AQ314*$J$315</f>
        <v>18410.9004950336</v>
      </c>
      <c r="AS314" s="44" t="n">
        <f aca="false">AS348</f>
        <v>0.00171365466466737</v>
      </c>
      <c r="AT314" s="43" t="n">
        <f aca="false">AS314*$J$315</f>
        <v>12920.3718153513</v>
      </c>
      <c r="AU314" s="44" t="n">
        <f aca="false">AU348</f>
        <v>0.00243001442116157</v>
      </c>
      <c r="AV314" s="43" t="n">
        <f aca="false">AU314*$J$315</f>
        <v>18321.4801006407</v>
      </c>
      <c r="AW314" s="44" t="n">
        <f aca="false">AW348</f>
        <v>0.00270666952413073</v>
      </c>
      <c r="AX314" s="43" t="n">
        <f aca="false">AW314*$J$315</f>
        <v>20407.365237638</v>
      </c>
    </row>
    <row r="315" customFormat="false" ht="13.8" hidden="false" customHeight="false" outlineLevel="0" collapsed="false">
      <c r="A315" s="19" t="s">
        <v>49</v>
      </c>
      <c r="B315" s="41"/>
      <c r="C315" s="41"/>
      <c r="D315" s="41"/>
      <c r="E315" s="41"/>
      <c r="F315" s="41"/>
      <c r="G315" s="41"/>
      <c r="H315" s="41"/>
      <c r="I315" s="20" t="n">
        <f aca="false">SUM(I288:I314)</f>
        <v>1</v>
      </c>
      <c r="J315" s="59" t="n">
        <f aca="false">DatosMinisterio!K315</f>
        <v>7539659</v>
      </c>
      <c r="K315" s="57" t="n">
        <f aca="false">I315-DatosMinisterio!J315</f>
        <v>0</v>
      </c>
      <c r="L315" s="59" t="n">
        <f aca="false">J315-DatosMinisterio!K315</f>
        <v>0</v>
      </c>
      <c r="M315" s="60"/>
      <c r="N315" s="59" t="n">
        <f aca="false">DatosMinisterio!L315</f>
        <v>143253508</v>
      </c>
      <c r="O315" s="59"/>
      <c r="P315" s="20" t="n">
        <f aca="false">DatosMinisterio!M315</f>
        <v>150793167</v>
      </c>
      <c r="Q315" s="59"/>
      <c r="S315" s="20"/>
      <c r="T315" s="20"/>
      <c r="U315" s="20"/>
      <c r="V315" s="20"/>
      <c r="W315" s="20"/>
      <c r="X315" s="20"/>
      <c r="Y315" s="20"/>
      <c r="Z315" s="20"/>
      <c r="AB315" s="62" t="s">
        <v>207</v>
      </c>
      <c r="AC315" s="62" t="n">
        <f aca="false">AVERAGE(AC290:AC314)</f>
        <v>194.959226475095</v>
      </c>
      <c r="AD315" s="20"/>
      <c r="AE315" s="62" t="n">
        <f aca="false">AVERAGE(AE290:AE314)</f>
        <v>21.2500510653209</v>
      </c>
      <c r="AF315" s="20"/>
      <c r="AG315" s="64" t="n">
        <f aca="false">AVERAGE(AG290:AG314)</f>
        <v>0.565568613679757</v>
      </c>
      <c r="AH315" s="20"/>
      <c r="AI315" s="64" t="n">
        <f aca="false">AVERAGE(AI290:AI314)</f>
        <v>0.0914929238510092</v>
      </c>
      <c r="AJ315" s="20"/>
      <c r="AK315" s="64" t="n">
        <f aca="false">AVERAGE(AK290:AK314)</f>
        <v>0.283339088314679</v>
      </c>
      <c r="AL315" s="20"/>
      <c r="AM315" s="64" t="n">
        <f aca="false">SUM(AM290:AM314)</f>
        <v>2.85034685982279</v>
      </c>
      <c r="AO315" s="60" t="n">
        <f aca="false">SUM(AO288:AO314)</f>
        <v>0.00979383617940936</v>
      </c>
      <c r="AP315" s="59" t="n">
        <f aca="false">SUM(AP288:AP314)</f>
        <v>73842.1850946094</v>
      </c>
      <c r="AQ315" s="60" t="n">
        <f aca="false">SUM(AQ288:AQ314)</f>
        <v>0.147762911520917</v>
      </c>
      <c r="AR315" s="59" t="n">
        <f aca="false">SUM(AR288:AR314)</f>
        <v>1114081.96571489</v>
      </c>
      <c r="AS315" s="60" t="n">
        <f aca="false">SUM(AS288:AS314)</f>
        <v>0.238174824895206</v>
      </c>
      <c r="AT315" s="59" t="n">
        <f aca="false">SUM(AT288:AT314)</f>
        <v>1795756.96209457</v>
      </c>
      <c r="AU315" s="60" t="n">
        <f aca="false">SUM(AU288:AU314)</f>
        <v>0.25411565572044</v>
      </c>
      <c r="AV315" s="59" t="n">
        <f aca="false">SUM(AV288:AV314)</f>
        <v>1915945.39069352</v>
      </c>
      <c r="AW315" s="60" t="n">
        <f aca="false">SUM(AW288:AW314)</f>
        <v>0.350152771684026</v>
      </c>
      <c r="AX315" s="59" t="n">
        <f aca="false">SUM(AX288:AX314)</f>
        <v>2640032.49640241</v>
      </c>
    </row>
    <row r="316" customFormat="false" ht="13.8" hidden="false" customHeight="false" outlineLevel="0" collapsed="false">
      <c r="A316" s="23" t="s">
        <v>50</v>
      </c>
      <c r="B316" s="22"/>
      <c r="C316" s="22"/>
      <c r="D316" s="22"/>
      <c r="E316" s="22"/>
      <c r="F316" s="22"/>
      <c r="G316" s="22"/>
      <c r="H316" s="22"/>
      <c r="I316" s="22"/>
      <c r="S316" s="22"/>
      <c r="T316" s="22"/>
      <c r="U316" s="22"/>
      <c r="V316" s="22"/>
      <c r="W316" s="22"/>
      <c r="X316" s="22"/>
      <c r="Y316" s="22"/>
      <c r="Z316" s="22"/>
      <c r="AB316" s="62" t="s">
        <v>208</v>
      </c>
      <c r="AC316" s="62" t="n">
        <f aca="false">_xlfn.STDEV.P(AC290:AC314)</f>
        <v>83.0665421481783</v>
      </c>
      <c r="AD316" s="20"/>
      <c r="AE316" s="62" t="n">
        <f aca="false">_xlfn.STDEV.P(AE290:AE314)</f>
        <v>7.16211853541581</v>
      </c>
      <c r="AF316" s="20"/>
      <c r="AG316" s="64" t="n">
        <f aca="false">_xlfn.STDEV.P(AG290:AG314)</f>
        <v>0.11257360220011</v>
      </c>
      <c r="AH316" s="20"/>
      <c r="AI316" s="64" t="n">
        <f aca="false">_xlfn.STDEV.P(AI290:AI314)</f>
        <v>0.0732794212357052</v>
      </c>
      <c r="AJ316" s="20"/>
      <c r="AK316" s="64" t="n">
        <f aca="false">_xlfn.STDEV.P(AK290:AK314)</f>
        <v>0.200224555744995</v>
      </c>
      <c r="AL316" s="20"/>
      <c r="AM316" s="64"/>
    </row>
    <row r="317" customFormat="false" ht="13.8" hidden="false" customHeight="false" outlineLevel="0" collapsed="false">
      <c r="A317" s="23" t="s">
        <v>149</v>
      </c>
      <c r="B317" s="22"/>
      <c r="C317" s="22"/>
      <c r="D317" s="22"/>
      <c r="E317" s="22"/>
      <c r="F317" s="22"/>
      <c r="G317" s="22"/>
      <c r="H317" s="22"/>
      <c r="I317" s="22"/>
      <c r="S317" s="22"/>
      <c r="T317" s="22"/>
      <c r="U317" s="22"/>
      <c r="V317" s="22"/>
      <c r="W317" s="22"/>
      <c r="X317" s="22"/>
      <c r="Y317" s="22"/>
      <c r="Z317" s="22"/>
    </row>
    <row r="318" customFormat="false" ht="13.8" hidden="false" customHeight="false" outlineLevel="0" collapsed="false">
      <c r="B318" s="22"/>
      <c r="C318" s="22"/>
      <c r="D318" s="22"/>
      <c r="E318" s="22"/>
      <c r="F318" s="22"/>
      <c r="G318" s="22"/>
      <c r="H318" s="22"/>
      <c r="I318" s="22"/>
      <c r="S318" s="22"/>
      <c r="T318" s="22"/>
      <c r="U318" s="22"/>
      <c r="V318" s="22"/>
      <c r="W318" s="22"/>
      <c r="X318" s="22"/>
      <c r="Y318" s="22"/>
      <c r="Z318" s="22"/>
    </row>
    <row r="319" customFormat="false" ht="13.8" hidden="false" customHeight="false" outlineLevel="0" collapsed="false">
      <c r="A319" s="6" t="s">
        <v>150</v>
      </c>
      <c r="B319" s="6"/>
      <c r="C319" s="6"/>
      <c r="D319" s="6"/>
      <c r="E319" s="6"/>
      <c r="F319" s="6"/>
      <c r="G319" s="6"/>
      <c r="H319" s="6"/>
      <c r="I319" s="6"/>
      <c r="J319" s="6"/>
      <c r="S319" s="24"/>
      <c r="T319" s="24"/>
      <c r="U319" s="24"/>
      <c r="V319" s="24"/>
      <c r="W319" s="24"/>
      <c r="X319" s="24"/>
      <c r="Y319" s="24"/>
      <c r="Z319" s="24"/>
    </row>
    <row r="320" customFormat="false" ht="13.8" hidden="false" customHeight="false" outlineLevel="0" collapsed="false">
      <c r="A320" s="6" t="s">
        <v>151</v>
      </c>
      <c r="B320" s="6"/>
      <c r="C320" s="6"/>
      <c r="D320" s="6"/>
      <c r="E320" s="6"/>
      <c r="F320" s="6"/>
      <c r="G320" s="6"/>
      <c r="H320" s="6"/>
      <c r="I320" s="6"/>
      <c r="J320" s="6"/>
      <c r="S320" s="24"/>
      <c r="T320" s="24"/>
      <c r="U320" s="24"/>
      <c r="V320" s="24"/>
      <c r="W320" s="24"/>
      <c r="X320" s="24"/>
      <c r="Y320" s="24"/>
      <c r="Z320" s="24"/>
    </row>
    <row r="321" customFormat="false" ht="13.8" hidden="false" customHeight="false" outlineLevel="0" collapsed="false">
      <c r="A321" s="29"/>
      <c r="B321" s="29"/>
      <c r="C321" s="29"/>
      <c r="D321" s="29"/>
      <c r="E321" s="29"/>
      <c r="F321" s="29"/>
      <c r="G321" s="29"/>
      <c r="H321" s="29"/>
      <c r="S321" s="73"/>
      <c r="T321" s="73"/>
      <c r="U321" s="73"/>
      <c r="V321" s="73"/>
      <c r="W321" s="73"/>
      <c r="X321" s="73"/>
      <c r="Y321" s="73"/>
      <c r="Z321" s="73"/>
    </row>
    <row r="322" customFormat="false" ht="15.8" hidden="false" customHeight="true" outlineLevel="0" collapsed="false">
      <c r="A322" s="7" t="s">
        <v>8</v>
      </c>
      <c r="B322" s="8" t="s">
        <v>188</v>
      </c>
      <c r="C322" s="8"/>
      <c r="D322" s="8"/>
      <c r="E322" s="8"/>
      <c r="F322" s="8"/>
      <c r="G322" s="8"/>
      <c r="H322" s="8"/>
      <c r="I322" s="7" t="s">
        <v>10</v>
      </c>
      <c r="J322" s="37" t="s">
        <v>11</v>
      </c>
      <c r="K322" s="38" t="s">
        <v>189</v>
      </c>
      <c r="L322" s="37" t="s">
        <v>190</v>
      </c>
      <c r="M322" s="38" t="s">
        <v>191</v>
      </c>
      <c r="N322" s="37" t="s">
        <v>12</v>
      </c>
      <c r="O322" s="37" t="s">
        <v>192</v>
      </c>
      <c r="P322" s="7" t="s">
        <v>193</v>
      </c>
      <c r="Q322" s="37" t="s">
        <v>194</v>
      </c>
      <c r="S322" s="8" t="s">
        <v>188</v>
      </c>
      <c r="T322" s="8"/>
      <c r="U322" s="8"/>
      <c r="V322" s="8"/>
      <c r="W322" s="8"/>
      <c r="X322" s="8"/>
      <c r="Y322" s="8"/>
      <c r="Z322" s="8"/>
      <c r="AC322" s="9" t="s">
        <v>196</v>
      </c>
      <c r="AD322" s="9"/>
      <c r="AE322" s="9" t="s">
        <v>197</v>
      </c>
      <c r="AF322" s="9"/>
      <c r="AG322" s="9" t="s">
        <v>198</v>
      </c>
      <c r="AH322" s="9"/>
      <c r="AI322" s="9" t="s">
        <v>199</v>
      </c>
      <c r="AJ322" s="9"/>
      <c r="AK322" s="9" t="s">
        <v>200</v>
      </c>
      <c r="AL322" s="9"/>
      <c r="AM322" s="39" t="s">
        <v>201</v>
      </c>
      <c r="AO322" s="9" t="s">
        <v>196</v>
      </c>
      <c r="AP322" s="9"/>
      <c r="AQ322" s="9" t="s">
        <v>197</v>
      </c>
      <c r="AR322" s="9"/>
      <c r="AS322" s="9" t="s">
        <v>198</v>
      </c>
      <c r="AT322" s="9"/>
      <c r="AU322" s="9" t="s">
        <v>199</v>
      </c>
      <c r="AV322" s="9"/>
      <c r="AW322" s="39" t="s">
        <v>200</v>
      </c>
      <c r="AX322" s="39"/>
    </row>
    <row r="323" customFormat="false" ht="37.75" hidden="false" customHeight="false" outlineLevel="0" collapsed="false">
      <c r="A323" s="7"/>
      <c r="B323" s="9" t="s">
        <v>152</v>
      </c>
      <c r="C323" s="9" t="s">
        <v>153</v>
      </c>
      <c r="D323" s="9" t="s">
        <v>154</v>
      </c>
      <c r="E323" s="9" t="s">
        <v>155</v>
      </c>
      <c r="F323" s="9" t="s">
        <v>156</v>
      </c>
      <c r="G323" s="9" t="s">
        <v>157</v>
      </c>
      <c r="H323" s="9" t="s">
        <v>158</v>
      </c>
      <c r="I323" s="7"/>
      <c r="J323" s="37"/>
      <c r="K323" s="38"/>
      <c r="L323" s="37"/>
      <c r="M323" s="38"/>
      <c r="N323" s="37"/>
      <c r="O323" s="37"/>
      <c r="P323" s="7"/>
      <c r="Q323" s="37"/>
      <c r="S323" s="9" t="s">
        <v>152</v>
      </c>
      <c r="T323" s="9" t="s">
        <v>153</v>
      </c>
      <c r="U323" s="9" t="s">
        <v>154</v>
      </c>
      <c r="V323" s="9" t="s">
        <v>155</v>
      </c>
      <c r="W323" s="9" t="s">
        <v>156</v>
      </c>
      <c r="X323" s="9" t="s">
        <v>157</v>
      </c>
      <c r="Y323" s="9" t="s">
        <v>158</v>
      </c>
      <c r="Z323" s="7" t="s">
        <v>21</v>
      </c>
      <c r="AC323" s="9" t="s">
        <v>202</v>
      </c>
      <c r="AD323" s="9" t="s">
        <v>203</v>
      </c>
      <c r="AE323" s="9" t="s">
        <v>202</v>
      </c>
      <c r="AF323" s="9" t="s">
        <v>203</v>
      </c>
      <c r="AG323" s="9" t="s">
        <v>202</v>
      </c>
      <c r="AH323" s="9" t="s">
        <v>203</v>
      </c>
      <c r="AI323" s="9" t="s">
        <v>202</v>
      </c>
      <c r="AJ323" s="9" t="s">
        <v>203</v>
      </c>
      <c r="AK323" s="9" t="s">
        <v>202</v>
      </c>
      <c r="AL323" s="9" t="s">
        <v>203</v>
      </c>
      <c r="AM323" s="40" t="s">
        <v>204</v>
      </c>
      <c r="AO323" s="9" t="s">
        <v>205</v>
      </c>
      <c r="AP323" s="9" t="s">
        <v>206</v>
      </c>
      <c r="AQ323" s="9" t="s">
        <v>205</v>
      </c>
      <c r="AR323" s="9" t="s">
        <v>206</v>
      </c>
      <c r="AS323" s="9" t="s">
        <v>205</v>
      </c>
      <c r="AT323" s="9" t="s">
        <v>206</v>
      </c>
      <c r="AU323" s="9" t="s">
        <v>205</v>
      </c>
      <c r="AV323" s="9" t="s">
        <v>206</v>
      </c>
      <c r="AW323" s="9" t="s">
        <v>205</v>
      </c>
      <c r="AX323" s="40" t="s">
        <v>206</v>
      </c>
    </row>
    <row r="324" customFormat="false" ht="13.8" hidden="false" customHeight="false" outlineLevel="0" collapsed="false">
      <c r="A324" s="10" t="s">
        <v>22</v>
      </c>
      <c r="B324" s="41" t="n">
        <v>0</v>
      </c>
      <c r="C324" s="41"/>
      <c r="D324" s="41"/>
      <c r="E324" s="41"/>
      <c r="F324" s="41"/>
      <c r="G324" s="41"/>
      <c r="H324" s="41"/>
      <c r="I324" s="12" t="n">
        <f aca="false">AO324+AQ324+AS324+AU324+AW324</f>
        <v>0.155779277937187</v>
      </c>
      <c r="J324" s="42" t="n">
        <f aca="false">ROUND(AP324+AR324+AT324+AV324+AX324,0)</f>
        <v>1123945</v>
      </c>
      <c r="K324" s="12" t="n">
        <f aca="false">I324-DatosMinisterio!J324</f>
        <v>2.12928559784054E-008</v>
      </c>
      <c r="L324" s="42" t="n">
        <f aca="false">J324-DatosMinisterio!K324</f>
        <v>0</v>
      </c>
      <c r="M324" s="44" t="n">
        <f aca="false">P358/P$383</f>
        <v>0.20453697410403</v>
      </c>
      <c r="N324" s="43" t="n">
        <f aca="false">ROUND(N$349*M324,0)</f>
        <v>28038889</v>
      </c>
      <c r="O324" s="43" t="n">
        <f aca="false">N324-DatosMinisterio!L324</f>
        <v>-478</v>
      </c>
      <c r="P324" s="14" t="n">
        <f aca="false">N324+J324</f>
        <v>29162834</v>
      </c>
      <c r="Q324" s="43" t="n">
        <f aca="false">P324-DatosMinisterio!M324</f>
        <v>-478</v>
      </c>
      <c r="S324" s="11" t="n">
        <f aca="false">B324+DatosMinisterio!B324</f>
        <v>24465</v>
      </c>
      <c r="T324" s="11" t="n">
        <f aca="false">C324+DatosMinisterio!C324</f>
        <v>65</v>
      </c>
      <c r="U324" s="11" t="n">
        <f aca="false">D324+DatosMinisterio!D324</f>
        <v>1752.68333333333</v>
      </c>
      <c r="V324" s="11" t="n">
        <f aca="false">E324+DatosMinisterio!E324</f>
        <v>965.425757575758</v>
      </c>
      <c r="W324" s="11" t="n">
        <f aca="false">F324+DatosMinisterio!F324</f>
        <v>485</v>
      </c>
      <c r="X324" s="11" t="n">
        <f aca="false">G324+DatosMinisterio!G324</f>
        <v>1329</v>
      </c>
      <c r="Y324" s="11" t="n">
        <f aca="false">H324+DatosMinisterio!H324</f>
        <v>209</v>
      </c>
      <c r="Z324" s="11" t="n">
        <f aca="false">X324+0.33*Y324</f>
        <v>1397.97</v>
      </c>
      <c r="AC324" s="45" t="n">
        <f aca="false">IF(T324&gt;0,S324/T324,0)</f>
        <v>376.384615384615</v>
      </c>
      <c r="AD324" s="46" t="n">
        <f aca="false">EXP((((AC324-AC$349)/AC$350+2)/4-1.9)^3)</f>
        <v>0.546469989457648</v>
      </c>
      <c r="AE324" s="47" t="n">
        <f aca="false">S324/U324</f>
        <v>13.9585968182121</v>
      </c>
      <c r="AF324" s="46" t="n">
        <f aca="false">EXP((((AE324-AE$349)/AE$350+2)/4-1.9)^3)</f>
        <v>0.0084124876345977</v>
      </c>
      <c r="AG324" s="46" t="n">
        <f aca="false">V324/U324</f>
        <v>0.550827259673696</v>
      </c>
      <c r="AH324" s="46" t="n">
        <f aca="false">EXP((((AG324-AG$349)/AG$350+2)/4-1.9)^3)</f>
        <v>0.0680528313062015</v>
      </c>
      <c r="AI324" s="46" t="n">
        <f aca="false">W324/U324</f>
        <v>0.276718555357975</v>
      </c>
      <c r="AJ324" s="46" t="n">
        <f aca="false">EXP((((AI324-AI$349)/AI$350+2)/4-1.9)^3)</f>
        <v>0.636552587095819</v>
      </c>
      <c r="AK324" s="46" t="n">
        <f aca="false">Z324/U324</f>
        <v>0.797616987286163</v>
      </c>
      <c r="AL324" s="46" t="n">
        <f aca="false">EXP((((AK324-AK$349)/AK$350+2)/4-1.9)^3)</f>
        <v>0.735041436274427</v>
      </c>
      <c r="AM324" s="46" t="n">
        <f aca="false">0.01*AD324+0.15*AF324+0.24*AH324+0.25*AJ324+0.35*AL324</f>
        <v>0.439461902023259</v>
      </c>
      <c r="AO324" s="48" t="n">
        <f aca="false">0.01*AD324/$AM$349</f>
        <v>0.00193711218151395</v>
      </c>
      <c r="AP324" s="42" t="n">
        <f aca="false">AO324*$J$349</f>
        <v>13976.2353329405</v>
      </c>
      <c r="AQ324" s="48" t="n">
        <f aca="false">0.15*AF324/$AM$349</f>
        <v>0.00044730541259881</v>
      </c>
      <c r="AR324" s="42" t="n">
        <f aca="false">AQ324*$J$349</f>
        <v>3227.30184231923</v>
      </c>
      <c r="AS324" s="48" t="n">
        <f aca="false">0.24*AH324/$AM$349</f>
        <v>0.00578956448710779</v>
      </c>
      <c r="AT324" s="42" t="n">
        <f aca="false">AS324*$J$349</f>
        <v>41771.6209310154</v>
      </c>
      <c r="AU324" s="48" t="n">
        <f aca="false">0.25*AJ324/$AM$349</f>
        <v>0.0564108640193268</v>
      </c>
      <c r="AV324" s="42" t="n">
        <f aca="false">AU324*$J$349</f>
        <v>407003.537736483</v>
      </c>
      <c r="AW324" s="48" t="n">
        <f aca="false">0.35*AL324/$AM$349</f>
        <v>0.0911944318366396</v>
      </c>
      <c r="AX324" s="42" t="n">
        <f aca="false">AW324*$J$349</f>
        <v>657966.457784877</v>
      </c>
    </row>
    <row r="325" customFormat="false" ht="13.8" hidden="false" customHeight="false" outlineLevel="0" collapsed="false">
      <c r="A325" s="13" t="s">
        <v>23</v>
      </c>
      <c r="B325" s="41"/>
      <c r="C325" s="41"/>
      <c r="D325" s="41"/>
      <c r="E325" s="41"/>
      <c r="F325" s="41"/>
      <c r="G325" s="41"/>
      <c r="H325" s="41"/>
      <c r="I325" s="15" t="n">
        <f aca="false">AO325+AQ325+AS325+AU325+AW325</f>
        <v>0.119055386363082</v>
      </c>
      <c r="J325" s="43" t="n">
        <f aca="false">ROUND(AP325+AR325+AT325+AV325+AX325,0)</f>
        <v>858983</v>
      </c>
      <c r="K325" s="15" t="n">
        <f aca="false">I325-DatosMinisterio!J325</f>
        <v>-2.40085270414303E-008</v>
      </c>
      <c r="L325" s="43" t="n">
        <f aca="false">J325-DatosMinisterio!K325</f>
        <v>0</v>
      </c>
      <c r="M325" s="44" t="n">
        <f aca="false">P359/P$383</f>
        <v>0.127892913948274</v>
      </c>
      <c r="N325" s="43" t="n">
        <f aca="false">ROUND(N$349*M325,0)</f>
        <v>17532161</v>
      </c>
      <c r="O325" s="43" t="n">
        <f aca="false">N325-DatosMinisterio!L325</f>
        <v>-579</v>
      </c>
      <c r="P325" s="14" t="n">
        <f aca="false">N325+J325</f>
        <v>18391144</v>
      </c>
      <c r="Q325" s="43" t="n">
        <f aca="false">P325-DatosMinisterio!M325</f>
        <v>-579</v>
      </c>
      <c r="S325" s="14" t="n">
        <f aca="false">B325+DatosMinisterio!B325</f>
        <v>18406</v>
      </c>
      <c r="T325" s="14" t="n">
        <f aca="false">C325+DatosMinisterio!C325</f>
        <v>41</v>
      </c>
      <c r="U325" s="14" t="n">
        <f aca="false">D325+DatosMinisterio!D325</f>
        <v>1654.90909090909</v>
      </c>
      <c r="V325" s="14" t="n">
        <f aca="false">E325+DatosMinisterio!E325</f>
        <v>974.875</v>
      </c>
      <c r="W325" s="14" t="n">
        <f aca="false">F325+DatosMinisterio!F325</f>
        <v>381</v>
      </c>
      <c r="X325" s="14" t="n">
        <f aca="false">G325+DatosMinisterio!G325</f>
        <v>1030</v>
      </c>
      <c r="Y325" s="14" t="n">
        <f aca="false">H325+DatosMinisterio!H325</f>
        <v>215</v>
      </c>
      <c r="Z325" s="14" t="n">
        <f aca="false">X325+0.33*Y325</f>
        <v>1100.95</v>
      </c>
      <c r="AC325" s="49" t="n">
        <f aca="false">IF(T325&gt;0,S325/T325,0)</f>
        <v>448.926829268293</v>
      </c>
      <c r="AD325" s="50" t="n">
        <f aca="false">EXP((((AC325-AC$349)/AC$350+2)/4-1.9)^3)</f>
        <v>0.780104586445976</v>
      </c>
      <c r="AE325" s="51" t="n">
        <f aca="false">S325/U325</f>
        <v>11.1220610854757</v>
      </c>
      <c r="AF325" s="50" t="n">
        <f aca="false">EXP((((AE325-AE$349)/AE$350+2)/4-1.9)^3)</f>
        <v>0.00242331033768664</v>
      </c>
      <c r="AG325" s="50" t="n">
        <f aca="false">V325/U325</f>
        <v>0.589080696550209</v>
      </c>
      <c r="AH325" s="50" t="n">
        <f aca="false">EXP((((AG325-AG$349)/AG$350+2)/4-1.9)^3)</f>
        <v>0.105974931909133</v>
      </c>
      <c r="AI325" s="50" t="n">
        <f aca="false">W325/U325</f>
        <v>0.23022412656559</v>
      </c>
      <c r="AJ325" s="50" t="n">
        <f aca="false">EXP((((AI325-AI$349)/AI$350+2)/4-1.9)^3)</f>
        <v>0.446751409917541</v>
      </c>
      <c r="AK325" s="50" t="n">
        <f aca="false">Z325/U325</f>
        <v>0.665263128982642</v>
      </c>
      <c r="AL325" s="50" t="n">
        <f aca="false">EXP((((AK325-AK$349)/AK$350+2)/4-1.9)^3)</f>
        <v>0.544501164638813</v>
      </c>
      <c r="AM325" s="50" t="n">
        <f aca="false">0.01*AD325+0.15*AF325+0.24*AH325+0.25*AJ325+0.35*AL325</f>
        <v>0.335861786176274</v>
      </c>
      <c r="AO325" s="44" t="n">
        <f aca="false">0.01*AD325/$AM$349</f>
        <v>0.00276529384305105</v>
      </c>
      <c r="AP325" s="43" t="n">
        <f aca="false">AO325*$J$349</f>
        <v>19951.5535982057</v>
      </c>
      <c r="AQ325" s="44" t="n">
        <f aca="false">0.15*AF325/$AM$349</f>
        <v>0.000128851283655494</v>
      </c>
      <c r="AR325" s="43" t="n">
        <f aca="false">AQ325*$J$349</f>
        <v>929.660078805136</v>
      </c>
      <c r="AS325" s="44" t="n">
        <f aca="false">0.24*AH325/$AM$349</f>
        <v>0.00901577040261763</v>
      </c>
      <c r="AT325" s="43" t="n">
        <f aca="false">AS325*$J$349</f>
        <v>65048.6482183302</v>
      </c>
      <c r="AU325" s="44" t="n">
        <f aca="false">0.25*AJ325/$AM$349</f>
        <v>0.039590810792679</v>
      </c>
      <c r="AV325" s="43" t="n">
        <f aca="false">AU325*$J$349</f>
        <v>285647.106007017</v>
      </c>
      <c r="AW325" s="44" t="n">
        <f aca="false">0.35*AL325/$AM$349</f>
        <v>0.0675546600410788</v>
      </c>
      <c r="AX325" s="43" t="n">
        <f aca="false">AW325*$J$349</f>
        <v>487405.858876483</v>
      </c>
    </row>
    <row r="326" customFormat="false" ht="13.8" hidden="false" customHeight="false" outlineLevel="0" collapsed="false">
      <c r="A326" s="13" t="s">
        <v>24</v>
      </c>
      <c r="B326" s="41"/>
      <c r="C326" s="41"/>
      <c r="D326" s="41"/>
      <c r="E326" s="41"/>
      <c r="F326" s="41"/>
      <c r="G326" s="41"/>
      <c r="H326" s="41"/>
      <c r="I326" s="15" t="n">
        <f aca="false">AO326+AQ326+AS326+AU326+AW326</f>
        <v>0.0764342840581935</v>
      </c>
      <c r="J326" s="43" t="n">
        <f aca="false">ROUND(AP326+AR326+AT326+AV326+AX326,0)</f>
        <v>551472</v>
      </c>
      <c r="K326" s="15" t="n">
        <f aca="false">I326-DatosMinisterio!J326</f>
        <v>2.95171238007264E-008</v>
      </c>
      <c r="L326" s="43" t="n">
        <f aca="false">J326-DatosMinisterio!K326</f>
        <v>0</v>
      </c>
      <c r="M326" s="44" t="n">
        <f aca="false">P360/P$383</f>
        <v>0.074821105340219</v>
      </c>
      <c r="N326" s="43" t="n">
        <f aca="false">ROUND(N$349*M326,0)</f>
        <v>10256829</v>
      </c>
      <c r="O326" s="43" t="n">
        <f aca="false">N326-DatosMinisterio!L326</f>
        <v>601</v>
      </c>
      <c r="P326" s="14" t="n">
        <f aca="false">N326+J326</f>
        <v>10808301</v>
      </c>
      <c r="Q326" s="43" t="n">
        <f aca="false">P326-DatosMinisterio!M326</f>
        <v>601</v>
      </c>
      <c r="S326" s="14" t="n">
        <f aca="false">B326+DatosMinisterio!B326</f>
        <v>21029</v>
      </c>
      <c r="T326" s="14" t="n">
        <f aca="false">C326+DatosMinisterio!C326</f>
        <v>97</v>
      </c>
      <c r="U326" s="14" t="n">
        <f aca="false">D326+DatosMinisterio!D326</f>
        <v>1255.3678030303</v>
      </c>
      <c r="V326" s="14" t="n">
        <f aca="false">E326+DatosMinisterio!E326</f>
        <v>839.39053030303</v>
      </c>
      <c r="W326" s="14" t="n">
        <f aca="false">F326+DatosMinisterio!F326</f>
        <v>222</v>
      </c>
      <c r="X326" s="14" t="n">
        <f aca="false">G326+DatosMinisterio!G326</f>
        <v>555</v>
      </c>
      <c r="Y326" s="14" t="n">
        <f aca="false">H326+DatosMinisterio!H326</f>
        <v>129</v>
      </c>
      <c r="Z326" s="14" t="n">
        <f aca="false">X326+0.33*Y326</f>
        <v>597.57</v>
      </c>
      <c r="AC326" s="49" t="n">
        <f aca="false">IF(T326&gt;0,S326/T326,0)</f>
        <v>216.79381443299</v>
      </c>
      <c r="AD326" s="50" t="n">
        <f aca="false">EXP((((AC326-AC$349)/AC$350+2)/4-1.9)^3)</f>
        <v>0.0989270920485739</v>
      </c>
      <c r="AE326" s="51" t="n">
        <f aca="false">S326/U326</f>
        <v>16.7512660028707</v>
      </c>
      <c r="AF326" s="50" t="n">
        <f aca="false">EXP((((AE326-AE$349)/AE$350+2)/4-1.9)^3)</f>
        <v>0.0239208681770889</v>
      </c>
      <c r="AG326" s="50" t="n">
        <f aca="false">V326/U326</f>
        <v>0.668641117190394</v>
      </c>
      <c r="AH326" s="50" t="n">
        <f aca="false">EXP((((AG326-AG$349)/AG$350+2)/4-1.9)^3)</f>
        <v>0.226549949239217</v>
      </c>
      <c r="AI326" s="50" t="n">
        <f aca="false">W326/U326</f>
        <v>0.176840603577788</v>
      </c>
      <c r="AJ326" s="50" t="n">
        <f aca="false">EXP((((AI326-AI$349)/AI$350+2)/4-1.9)^3)</f>
        <v>0.247234505572243</v>
      </c>
      <c r="AK326" s="50" t="n">
        <f aca="false">Z326/U326</f>
        <v>0.476011889549454</v>
      </c>
      <c r="AL326" s="50" t="n">
        <f aca="false">EXP((((AK326-AK$349)/AK$350+2)/4-1.9)^3)</f>
        <v>0.271049427115645</v>
      </c>
      <c r="AM326" s="50" t="n">
        <f aca="false">0.01*AD326+0.15*AF326+0.24*AH326+0.25*AJ326+0.35*AL326</f>
        <v>0.215625314847998</v>
      </c>
      <c r="AO326" s="44" t="n">
        <f aca="false">0.01*AD326/$AM$349</f>
        <v>0.000350674106146677</v>
      </c>
      <c r="AP326" s="43" t="n">
        <f aca="false">AO326*$J$349</f>
        <v>2530.10841573668</v>
      </c>
      <c r="AQ326" s="44" t="n">
        <f aca="false">0.15*AF326/$AM$349</f>
        <v>0.00127191079195995</v>
      </c>
      <c r="AR326" s="43" t="n">
        <f aca="false">AQ326*$J$349</f>
        <v>9176.81728532919</v>
      </c>
      <c r="AS326" s="44" t="n">
        <f aca="false">0.24*AH326/$AM$349</f>
        <v>0.0192736366069742</v>
      </c>
      <c r="AT326" s="43" t="n">
        <f aca="false">AS326*$J$349</f>
        <v>139058.99901477</v>
      </c>
      <c r="AU326" s="44" t="n">
        <f aca="false">0.25*AJ326/$AM$349</f>
        <v>0.0219097563303469</v>
      </c>
      <c r="AV326" s="43" t="n">
        <f aca="false">AU326*$J$349</f>
        <v>158078.563277108</v>
      </c>
      <c r="AW326" s="44" t="n">
        <f aca="false">0.35*AL326/$AM$349</f>
        <v>0.0336283062227657</v>
      </c>
      <c r="AX326" s="43" t="n">
        <f aca="false">AW326*$J$349</f>
        <v>242627.724972661</v>
      </c>
    </row>
    <row r="327" customFormat="false" ht="13.8" hidden="false" customHeight="false" outlineLevel="0" collapsed="false">
      <c r="A327" s="13" t="s">
        <v>25</v>
      </c>
      <c r="B327" s="41"/>
      <c r="C327" s="41"/>
      <c r="D327" s="41"/>
      <c r="E327" s="41"/>
      <c r="F327" s="41"/>
      <c r="G327" s="41"/>
      <c r="H327" s="41"/>
      <c r="I327" s="15" t="n">
        <f aca="false">AO327+AQ327+AS327+AU327+AW327</f>
        <v>0.0565733087757286</v>
      </c>
      <c r="J327" s="43" t="n">
        <f aca="false">ROUND(AP327+AR327+AT327+AV327+AX327,0)</f>
        <v>408176</v>
      </c>
      <c r="K327" s="15" t="n">
        <f aca="false">I327-DatosMinisterio!J327</f>
        <v>-5.90136707973032E-008</v>
      </c>
      <c r="L327" s="43" t="n">
        <f aca="false">J327-DatosMinisterio!K327</f>
        <v>0</v>
      </c>
      <c r="M327" s="44" t="n">
        <f aca="false">P361/P$383</f>
        <v>0.0566206314000197</v>
      </c>
      <c r="N327" s="43" t="n">
        <f aca="false">ROUND(N$349*M327,0)</f>
        <v>7761822</v>
      </c>
      <c r="O327" s="43" t="n">
        <f aca="false">N327-DatosMinisterio!L327</f>
        <v>-752</v>
      </c>
      <c r="P327" s="14" t="n">
        <f aca="false">N327+J327</f>
        <v>8169998</v>
      </c>
      <c r="Q327" s="43" t="n">
        <f aca="false">P327-DatosMinisterio!M327</f>
        <v>-752</v>
      </c>
      <c r="S327" s="14" t="n">
        <f aca="false">B327+DatosMinisterio!B327</f>
        <v>12917</v>
      </c>
      <c r="T327" s="14" t="n">
        <f aca="false">C327+DatosMinisterio!C327</f>
        <v>54</v>
      </c>
      <c r="U327" s="14" t="n">
        <f aca="false">D327+DatosMinisterio!D327</f>
        <v>540.736742424242</v>
      </c>
      <c r="V327" s="14" t="n">
        <f aca="false">E327+DatosMinisterio!E327</f>
        <v>347.736742424242</v>
      </c>
      <c r="W327" s="14" t="n">
        <f aca="false">F327+DatosMinisterio!F327</f>
        <v>96</v>
      </c>
      <c r="X327" s="14" t="n">
        <f aca="false">G327+DatosMinisterio!G327</f>
        <v>124</v>
      </c>
      <c r="Y327" s="14" t="n">
        <f aca="false">H327+DatosMinisterio!H327</f>
        <v>56</v>
      </c>
      <c r="Z327" s="14" t="n">
        <f aca="false">X327+0.33*Y327</f>
        <v>142.48</v>
      </c>
      <c r="AC327" s="49" t="n">
        <f aca="false">IF(T327&gt;0,S327/T327,0)</f>
        <v>239.203703703704</v>
      </c>
      <c r="AD327" s="50" t="n">
        <f aca="false">EXP((((AC327-AC$349)/AC$350+2)/4-1.9)^3)</f>
        <v>0.138165028312854</v>
      </c>
      <c r="AE327" s="51" t="n">
        <f aca="false">S327/U327</f>
        <v>23.887779369477</v>
      </c>
      <c r="AF327" s="50" t="n">
        <f aca="false">EXP((((AE327-AE$349)/AE$350+2)/4-1.9)^3)</f>
        <v>0.169073954850923</v>
      </c>
      <c r="AG327" s="50" t="n">
        <f aca="false">V327/U327</f>
        <v>0.643079552658585</v>
      </c>
      <c r="AH327" s="50" t="n">
        <f aca="false">EXP((((AG327-AG$349)/AG$350+2)/4-1.9)^3)</f>
        <v>0.181531206579004</v>
      </c>
      <c r="AI327" s="50" t="n">
        <f aca="false">W327/U327</f>
        <v>0.177535559299357</v>
      </c>
      <c r="AJ327" s="50" t="n">
        <f aca="false">EXP((((AI327-AI$349)/AI$350+2)/4-1.9)^3)</f>
        <v>0.24950236527372</v>
      </c>
      <c r="AK327" s="50" t="n">
        <f aca="false">Z327/U327</f>
        <v>0.263492359260129</v>
      </c>
      <c r="AL327" s="50" t="n">
        <f aca="false">EXP((((AK327-AK$349)/AK$350+2)/4-1.9)^3)</f>
        <v>0.0768873941393984</v>
      </c>
      <c r="AM327" s="50" t="n">
        <f aca="false">0.01*AD327+0.15*AF327+0.24*AH327+0.25*AJ327+0.35*AL327</f>
        <v>0.159596412356947</v>
      </c>
      <c r="AO327" s="44" t="n">
        <f aca="false">0.01*AD327/$AM$349</f>
        <v>0.000489763691634145</v>
      </c>
      <c r="AP327" s="43" t="n">
        <f aca="false">AO327*$J$349</f>
        <v>3533.63768868498</v>
      </c>
      <c r="AQ327" s="44" t="n">
        <f aca="false">0.15*AF327/$AM$349</f>
        <v>0.00898993239803099</v>
      </c>
      <c r="AR327" s="43" t="n">
        <f aca="false">AQ327*$J$349</f>
        <v>64862.2274028076</v>
      </c>
      <c r="AS327" s="44" t="n">
        <f aca="false">0.24*AH327/$AM$349</f>
        <v>0.0154436870110921</v>
      </c>
      <c r="AT327" s="43" t="n">
        <f aca="false">AS327*$J$349</f>
        <v>111425.970129725</v>
      </c>
      <c r="AU327" s="44" t="n">
        <f aca="false">0.25*AJ327/$AM$349</f>
        <v>0.0221107325384848</v>
      </c>
      <c r="AV327" s="43" t="n">
        <f aca="false">AU327*$J$349</f>
        <v>159528.60360418</v>
      </c>
      <c r="AW327" s="44" t="n">
        <f aca="false">0.35*AL327/$AM$349</f>
        <v>0.00953919313648654</v>
      </c>
      <c r="AX327" s="43" t="n">
        <f aca="false">AW327*$J$349</f>
        <v>68825.1353918533</v>
      </c>
    </row>
    <row r="328" customFormat="false" ht="13.8" hidden="false" customHeight="false" outlineLevel="0" collapsed="false">
      <c r="A328" s="13" t="s">
        <v>26</v>
      </c>
      <c r="B328" s="41"/>
      <c r="C328" s="41"/>
      <c r="D328" s="41"/>
      <c r="E328" s="41"/>
      <c r="F328" s="41"/>
      <c r="G328" s="41"/>
      <c r="H328" s="41"/>
      <c r="I328" s="15" t="n">
        <f aca="false">AO328+AQ328+AS328+AU328+AW328</f>
        <v>0.0516145741579119</v>
      </c>
      <c r="J328" s="43" t="n">
        <f aca="false">ROUND(AP328+AR328+AT328+AV328+AX328,0)</f>
        <v>372398</v>
      </c>
      <c r="K328" s="15" t="n">
        <f aca="false">I328-DatosMinisterio!J328</f>
        <v>5.24367995066721E-008</v>
      </c>
      <c r="L328" s="43" t="n">
        <f aca="false">J328-DatosMinisterio!K328</f>
        <v>0</v>
      </c>
      <c r="M328" s="44" t="n">
        <f aca="false">P362/P$383</f>
        <v>0.051418473709054</v>
      </c>
      <c r="N328" s="43" t="n">
        <f aca="false">ROUND(N$349*M328,0)</f>
        <v>7048686</v>
      </c>
      <c r="O328" s="43" t="n">
        <f aca="false">N328-DatosMinisterio!L328</f>
        <v>-140</v>
      </c>
      <c r="P328" s="14" t="n">
        <f aca="false">N328+J328</f>
        <v>7421084</v>
      </c>
      <c r="Q328" s="43" t="n">
        <f aca="false">P328-DatosMinisterio!M328</f>
        <v>-140</v>
      </c>
      <c r="S328" s="14" t="n">
        <f aca="false">B328+DatosMinisterio!B328</f>
        <v>10387</v>
      </c>
      <c r="T328" s="14" t="n">
        <f aca="false">C328+DatosMinisterio!C328</f>
        <v>63</v>
      </c>
      <c r="U328" s="14" t="n">
        <f aca="false">D328+DatosMinisterio!D328</f>
        <v>436.850378787879</v>
      </c>
      <c r="V328" s="14" t="n">
        <f aca="false">E328+DatosMinisterio!E328</f>
        <v>230.787878787879</v>
      </c>
      <c r="W328" s="14" t="n">
        <f aca="false">F328+DatosMinisterio!F328</f>
        <v>75</v>
      </c>
      <c r="X328" s="14" t="n">
        <f aca="false">G328+DatosMinisterio!G328</f>
        <v>155</v>
      </c>
      <c r="Y328" s="14" t="n">
        <f aca="false">H328+DatosMinisterio!H328</f>
        <v>4</v>
      </c>
      <c r="Z328" s="14" t="n">
        <f aca="false">X328+0.33*Y328</f>
        <v>156.32</v>
      </c>
      <c r="AC328" s="49" t="n">
        <f aca="false">IF(T328&gt;0,S328/T328,0)</f>
        <v>164.873015873016</v>
      </c>
      <c r="AD328" s="50" t="n">
        <f aca="false">EXP((((AC328-AC$349)/AC$350+2)/4-1.9)^3)</f>
        <v>0.0396656494724836</v>
      </c>
      <c r="AE328" s="51" t="n">
        <f aca="false">S328/U328</f>
        <v>23.777019557178</v>
      </c>
      <c r="AF328" s="50" t="n">
        <f aca="false">EXP((((AE328-AE$349)/AE$350+2)/4-1.9)^3)</f>
        <v>0.165175887348474</v>
      </c>
      <c r="AG328" s="50" t="n">
        <f aca="false">V328/U328</f>
        <v>0.528299596370368</v>
      </c>
      <c r="AH328" s="50" t="n">
        <f aca="false">EXP((((AG328-AG$349)/AG$350+2)/4-1.9)^3)</f>
        <v>0.0511131011668193</v>
      </c>
      <c r="AI328" s="50" t="n">
        <f aca="false">W328/U328</f>
        <v>0.171683495406599</v>
      </c>
      <c r="AJ328" s="50" t="n">
        <f aca="false">EXP((((AI328-AI$349)/AI$350+2)/4-1.9)^3)</f>
        <v>0.230747368542338</v>
      </c>
      <c r="AK328" s="50" t="n">
        <f aca="false">Z328/U328</f>
        <v>0.357834186692795</v>
      </c>
      <c r="AL328" s="50" t="n">
        <f aca="false">EXP((((AK328-AK$349)/AK$350+2)/4-1.9)^3)</f>
        <v>0.144230067257998</v>
      </c>
      <c r="AM328" s="50" t="n">
        <f aca="false">0.01*AD328+0.15*AF328+0.24*AH328+0.25*AJ328+0.35*AL328</f>
        <v>0.145607549552916</v>
      </c>
      <c r="AO328" s="44" t="n">
        <f aca="false">0.01*AD328/$AM$349</f>
        <v>0.000140605731811674</v>
      </c>
      <c r="AP328" s="43" t="n">
        <f aca="false">AO328*$J$349</f>
        <v>1014.46824593525</v>
      </c>
      <c r="AQ328" s="44" t="n">
        <f aca="false">0.15*AF328/$AM$349</f>
        <v>0.00878266591892789</v>
      </c>
      <c r="AR328" s="43" t="n">
        <f aca="false">AQ328*$J$349</f>
        <v>63366.802865076</v>
      </c>
      <c r="AS328" s="44" t="n">
        <f aca="false">0.24*AH328/$AM$349</f>
        <v>0.00434842444702809</v>
      </c>
      <c r="AT328" s="43" t="n">
        <f aca="false">AS328*$J$349</f>
        <v>31373.817158941</v>
      </c>
      <c r="AU328" s="44" t="n">
        <f aca="false">0.25*AJ328/$AM$349</f>
        <v>0.0204486772868931</v>
      </c>
      <c r="AV328" s="43" t="n">
        <f aca="false">AU328*$J$349</f>
        <v>147536.899894775</v>
      </c>
      <c r="AW328" s="44" t="n">
        <f aca="false">0.35*AL328/$AM$349</f>
        <v>0.0178942007732511</v>
      </c>
      <c r="AX328" s="43" t="n">
        <f aca="false">AW328*$J$349</f>
        <v>129106.390165995</v>
      </c>
    </row>
    <row r="329" customFormat="false" ht="13.8" hidden="false" customHeight="false" outlineLevel="0" collapsed="false">
      <c r="A329" s="13" t="s">
        <v>27</v>
      </c>
      <c r="B329" s="41"/>
      <c r="C329" s="41"/>
      <c r="D329" s="41"/>
      <c r="E329" s="41"/>
      <c r="F329" s="41"/>
      <c r="G329" s="41"/>
      <c r="H329" s="41"/>
      <c r="I329" s="15" t="n">
        <f aca="false">AO329+AQ329+AS329+AU329+AW329</f>
        <v>0.0422675305111948</v>
      </c>
      <c r="J329" s="43" t="n">
        <f aca="false">ROUND(AP329+AR329+AT329+AV329+AX329,0)</f>
        <v>304960</v>
      </c>
      <c r="K329" s="15" t="n">
        <f aca="false">I329-DatosMinisterio!J329</f>
        <v>-5.56307029470071E-008</v>
      </c>
      <c r="L329" s="43" t="n">
        <f aca="false">J329-DatosMinisterio!K329</f>
        <v>0</v>
      </c>
      <c r="M329" s="44" t="n">
        <f aca="false">P363/P$383</f>
        <v>0.0662347974309706</v>
      </c>
      <c r="N329" s="43" t="n">
        <f aca="false">ROUND(N$349*M329,0)</f>
        <v>9079777</v>
      </c>
      <c r="O329" s="43" t="n">
        <f aca="false">N329-DatosMinisterio!L329</f>
        <v>922</v>
      </c>
      <c r="P329" s="14" t="n">
        <f aca="false">N329+J329</f>
        <v>9384737</v>
      </c>
      <c r="Q329" s="43" t="n">
        <f aca="false">P329-DatosMinisterio!M329</f>
        <v>922</v>
      </c>
      <c r="S329" s="14" t="n">
        <f aca="false">B329+DatosMinisterio!B329</f>
        <v>17596</v>
      </c>
      <c r="T329" s="14" t="n">
        <f aca="false">C329+DatosMinisterio!C329</f>
        <v>98</v>
      </c>
      <c r="U329" s="14" t="n">
        <f aca="false">D329+DatosMinisterio!D329</f>
        <v>893.031611570248</v>
      </c>
      <c r="V329" s="14" t="n">
        <f aca="false">E329+DatosMinisterio!E329</f>
        <v>514.564566115702</v>
      </c>
      <c r="W329" s="14" t="n">
        <f aca="false">F329+DatosMinisterio!F329</f>
        <v>147</v>
      </c>
      <c r="X329" s="14" t="n">
        <f aca="false">G329+DatosMinisterio!G329</f>
        <v>256</v>
      </c>
      <c r="Y329" s="14" t="n">
        <f aca="false">H329+DatosMinisterio!H329</f>
        <v>42</v>
      </c>
      <c r="Z329" s="14" t="n">
        <f aca="false">X329+0.33*Y329</f>
        <v>269.86</v>
      </c>
      <c r="AC329" s="49" t="n">
        <f aca="false">IF(T329&gt;0,S329/T329,0)</f>
        <v>179.551020408163</v>
      </c>
      <c r="AD329" s="50" t="n">
        <f aca="false">EXP((((AC329-AC$349)/AC$350+2)/4-1.9)^3)</f>
        <v>0.05243285073379</v>
      </c>
      <c r="AE329" s="51" t="n">
        <f aca="false">S329/U329</f>
        <v>19.7036698052159</v>
      </c>
      <c r="AF329" s="50" t="n">
        <f aca="false">EXP((((AE329-AE$349)/AE$350+2)/4-1.9)^3)</f>
        <v>0.0603857017699248</v>
      </c>
      <c r="AG329" s="50" t="n">
        <f aca="false">V329/U329</f>
        <v>0.576199721766764</v>
      </c>
      <c r="AH329" s="50" t="n">
        <f aca="false">EXP((((AG329-AG$349)/AG$350+2)/4-1.9)^3)</f>
        <v>0.0918333414550983</v>
      </c>
      <c r="AI329" s="50" t="n">
        <f aca="false">W329/U329</f>
        <v>0.16460783481284</v>
      </c>
      <c r="AJ329" s="50" t="n">
        <f aca="false">EXP((((AI329-AI$349)/AI$350+2)/4-1.9)^3)</f>
        <v>0.209137086529016</v>
      </c>
      <c r="AK329" s="50" t="n">
        <f aca="false">Z329/U329</f>
        <v>0.30218415171832</v>
      </c>
      <c r="AL329" s="50" t="n">
        <f aca="false">EXP((((AK329-AK$349)/AK$350+2)/4-1.9)^3)</f>
        <v>0.100950195764882</v>
      </c>
      <c r="AM329" s="50" t="n">
        <f aca="false">0.01*AD329+0.15*AF329+0.24*AH329+0.25*AJ329+0.35*AL329</f>
        <v>0.119239025872013</v>
      </c>
      <c r="AO329" s="44" t="n">
        <f aca="false">0.01*AD329/$AM$349</f>
        <v>0.00018586256487521</v>
      </c>
      <c r="AP329" s="43" t="n">
        <f aca="false">AO329*$J$349</f>
        <v>1340.99561763617</v>
      </c>
      <c r="AQ329" s="44" t="n">
        <f aca="false">0.15*AF329/$AM$349</f>
        <v>0.00321080427318294</v>
      </c>
      <c r="AR329" s="43" t="n">
        <f aca="false">AQ329*$J$349</f>
        <v>23165.9046689508</v>
      </c>
      <c r="AS329" s="44" t="n">
        <f aca="false">0.24*AH329/$AM$349</f>
        <v>0.00781268085715092</v>
      </c>
      <c r="AT329" s="43" t="n">
        <f aca="false">AS329*$J$349</f>
        <v>56368.375194131</v>
      </c>
      <c r="AU329" s="44" t="n">
        <f aca="false">0.25*AJ329/$AM$349</f>
        <v>0.0185335885655754</v>
      </c>
      <c r="AV329" s="43" t="n">
        <f aca="false">AU329*$J$349</f>
        <v>133719.563496798</v>
      </c>
      <c r="AW329" s="44" t="n">
        <f aca="false">0.35*AL329/$AM$349</f>
        <v>0.0125245942504103</v>
      </c>
      <c r="AX329" s="43" t="n">
        <f aca="false">AW329*$J$349</f>
        <v>90364.7596477964</v>
      </c>
    </row>
    <row r="330" customFormat="false" ht="13.8" hidden="false" customHeight="false" outlineLevel="0" collapsed="false">
      <c r="A330" s="13" t="s">
        <v>28</v>
      </c>
      <c r="B330" s="41"/>
      <c r="C330" s="41"/>
      <c r="D330" s="41"/>
      <c r="E330" s="41"/>
      <c r="F330" s="41"/>
      <c r="G330" s="41"/>
      <c r="H330" s="41"/>
      <c r="I330" s="15" t="n">
        <f aca="false">AO330+AQ330+AS330+AU330+AW330</f>
        <v>0.0244217302594379</v>
      </c>
      <c r="J330" s="43" t="n">
        <f aca="false">ROUND(AP330+AR330+AT330+AV330+AX330,0)</f>
        <v>176202</v>
      </c>
      <c r="K330" s="15" t="n">
        <f aca="false">I330-DatosMinisterio!J330</f>
        <v>5.78651085762771E-008</v>
      </c>
      <c r="L330" s="43" t="n">
        <f aca="false">J330-DatosMinisterio!K330</f>
        <v>0</v>
      </c>
      <c r="M330" s="44" t="n">
        <f aca="false">P364/P$383</f>
        <v>0.0507116668841389</v>
      </c>
      <c r="N330" s="43" t="n">
        <f aca="false">ROUND(N$349*M330,0)</f>
        <v>6951793</v>
      </c>
      <c r="O330" s="43" t="n">
        <f aca="false">N330-DatosMinisterio!L330</f>
        <v>-783</v>
      </c>
      <c r="P330" s="14" t="n">
        <f aca="false">N330+J330</f>
        <v>7127995</v>
      </c>
      <c r="Q330" s="43" t="n">
        <f aca="false">P330-DatosMinisterio!M330</f>
        <v>-783</v>
      </c>
      <c r="S330" s="14" t="n">
        <f aca="false">B330+DatosMinisterio!B330</f>
        <v>10809</v>
      </c>
      <c r="T330" s="14" t="n">
        <f aca="false">C330+DatosMinisterio!C330</f>
        <v>58</v>
      </c>
      <c r="U330" s="14" t="n">
        <f aca="false">D330+DatosMinisterio!D330</f>
        <v>859.281818181818</v>
      </c>
      <c r="V330" s="14" t="n">
        <f aca="false">E330+DatosMinisterio!E330</f>
        <v>385.690909090909</v>
      </c>
      <c r="W330" s="14" t="n">
        <f aca="false">F330+DatosMinisterio!F330</f>
        <v>112</v>
      </c>
      <c r="X330" s="14" t="n">
        <f aca="false">G330+DatosMinisterio!G330</f>
        <v>234</v>
      </c>
      <c r="Y330" s="14" t="n">
        <f aca="false">H330+DatosMinisterio!H330</f>
        <v>55</v>
      </c>
      <c r="Z330" s="14" t="n">
        <f aca="false">X330+0.33*Y330</f>
        <v>252.15</v>
      </c>
      <c r="AC330" s="49" t="n">
        <f aca="false">IF(T330&gt;0,S330/T330,0)</f>
        <v>186.362068965517</v>
      </c>
      <c r="AD330" s="50" t="n">
        <f aca="false">EXP((((AC330-AC$349)/AC$350+2)/4-1.9)^3)</f>
        <v>0.0593446340905919</v>
      </c>
      <c r="AE330" s="51" t="n">
        <f aca="false">S330/U330</f>
        <v>12.5791094042594</v>
      </c>
      <c r="AF330" s="50" t="n">
        <f aca="false">EXP((((AE330-AE$349)/AE$350+2)/4-1.9)^3)</f>
        <v>0.00470394094345557</v>
      </c>
      <c r="AG330" s="50" t="n">
        <f aca="false">V330/U330</f>
        <v>0.448852635922176</v>
      </c>
      <c r="AH330" s="50" t="n">
        <f aca="false">EXP((((AG330-AG$349)/AG$350+2)/4-1.9)^3)</f>
        <v>0.01585445334342</v>
      </c>
      <c r="AI330" s="50" t="n">
        <f aca="false">W330/U330</f>
        <v>0.130341405613567</v>
      </c>
      <c r="AJ330" s="50" t="n">
        <f aca="false">EXP((((AI330-AI$349)/AI$350+2)/4-1.9)^3)</f>
        <v>0.122029493016222</v>
      </c>
      <c r="AK330" s="50" t="n">
        <f aca="false">Z330/U330</f>
        <v>0.293442727013045</v>
      </c>
      <c r="AL330" s="50" t="n">
        <f aca="false">EXP((((AK330-AK$349)/AK$350+2)/4-1.9)^3)</f>
        <v>0.0950958952091788</v>
      </c>
      <c r="AM330" s="50" t="n">
        <f aca="false">0.01*AD330+0.15*AF330+0.24*AH330+0.25*AJ330+0.35*AL330</f>
        <v>0.0688950428621132</v>
      </c>
      <c r="AO330" s="44" t="n">
        <f aca="false">0.01*AD330/$AM$349</f>
        <v>0.000210363269387336</v>
      </c>
      <c r="AP330" s="43" t="n">
        <f aca="false">AO330*$J$349</f>
        <v>1517.76783318059</v>
      </c>
      <c r="AQ330" s="44" t="n">
        <f aca="false">0.15*AF330/$AM$349</f>
        <v>0.000250116057930283</v>
      </c>
      <c r="AR330" s="43" t="n">
        <f aca="false">AQ330*$J$349</f>
        <v>1804.58360622612</v>
      </c>
      <c r="AS330" s="44" t="n">
        <f aca="false">0.24*AH330/$AM$349</f>
        <v>0.00134881059726324</v>
      </c>
      <c r="AT330" s="43" t="n">
        <f aca="false">AS330*$J$349</f>
        <v>9731.6482270953</v>
      </c>
      <c r="AU330" s="44" t="n">
        <f aca="false">0.25*AJ330/$AM$349</f>
        <v>0.0108141719575625</v>
      </c>
      <c r="AV330" s="43" t="n">
        <f aca="false">AU330*$J$349</f>
        <v>78024.0884612344</v>
      </c>
      <c r="AW330" s="44" t="n">
        <f aca="false">0.35*AL330/$AM$349</f>
        <v>0.0117982683772945</v>
      </c>
      <c r="AX330" s="43" t="n">
        <f aca="false">AW330*$J$349</f>
        <v>85124.329368154</v>
      </c>
    </row>
    <row r="331" customFormat="false" ht="13.8" hidden="false" customHeight="false" outlineLevel="0" collapsed="false">
      <c r="A331" s="13" t="s">
        <v>29</v>
      </c>
      <c r="B331" s="41"/>
      <c r="C331" s="41"/>
      <c r="D331" s="41"/>
      <c r="E331" s="41"/>
      <c r="F331" s="41"/>
      <c r="G331" s="41"/>
      <c r="H331" s="41"/>
      <c r="I331" s="15" t="n">
        <f aca="false">AO331+AQ331+AS331+AU331+AW331</f>
        <v>0.0400787356790277</v>
      </c>
      <c r="J331" s="43" t="n">
        <f aca="false">ROUND(AP331+AR331+AT331+AV331+AX331,0)</f>
        <v>289167</v>
      </c>
      <c r="K331" s="15" t="n">
        <f aca="false">I331-DatosMinisterio!J331</f>
        <v>6.60768039936754E-008</v>
      </c>
      <c r="L331" s="43" t="n">
        <f aca="false">J331-DatosMinisterio!K331</f>
        <v>0</v>
      </c>
      <c r="M331" s="44" t="n">
        <f aca="false">P365/P$383</f>
        <v>0.0490792571871913</v>
      </c>
      <c r="N331" s="43" t="n">
        <f aca="false">ROUND(N$349*M331,0)</f>
        <v>6728015</v>
      </c>
      <c r="O331" s="43" t="n">
        <f aca="false">N331-DatosMinisterio!L331</f>
        <v>1135</v>
      </c>
      <c r="P331" s="14" t="n">
        <f aca="false">N331+J331</f>
        <v>7017182</v>
      </c>
      <c r="Q331" s="43" t="n">
        <f aca="false">P331-DatosMinisterio!M331</f>
        <v>1135</v>
      </c>
      <c r="S331" s="14" t="n">
        <f aca="false">B331+DatosMinisterio!B331</f>
        <v>9395</v>
      </c>
      <c r="T331" s="14" t="n">
        <f aca="false">C331+DatosMinisterio!C331</f>
        <v>41</v>
      </c>
      <c r="U331" s="14" t="n">
        <f aca="false">D331+DatosMinisterio!D331</f>
        <v>441.895454545455</v>
      </c>
      <c r="V331" s="14" t="n">
        <f aca="false">E331+DatosMinisterio!E331</f>
        <v>267.088636363636</v>
      </c>
      <c r="W331" s="14" t="n">
        <f aca="false">F331+DatosMinisterio!F331</f>
        <v>46</v>
      </c>
      <c r="X331" s="14" t="n">
        <f aca="false">G331+DatosMinisterio!G331</f>
        <v>147</v>
      </c>
      <c r="Y331" s="14" t="n">
        <f aca="false">H331+DatosMinisterio!H331</f>
        <v>29</v>
      </c>
      <c r="Z331" s="14" t="n">
        <f aca="false">X331+0.33*Y331</f>
        <v>156.57</v>
      </c>
      <c r="AC331" s="49" t="n">
        <f aca="false">IF(T331&gt;0,S331/T331,0)</f>
        <v>229.146341463415</v>
      </c>
      <c r="AD331" s="50" t="n">
        <f aca="false">EXP((((AC331-AC$349)/AC$350+2)/4-1.9)^3)</f>
        <v>0.119439923840462</v>
      </c>
      <c r="AE331" s="51" t="n">
        <f aca="false">S331/U331</f>
        <v>21.2606848596439</v>
      </c>
      <c r="AF331" s="50" t="n">
        <f aca="false">EXP((((AE331-AE$349)/AE$350+2)/4-1.9)^3)</f>
        <v>0.0918929546500915</v>
      </c>
      <c r="AG331" s="50" t="n">
        <f aca="false">V331/U331</f>
        <v>0.604415894339466</v>
      </c>
      <c r="AH331" s="50" t="n">
        <f aca="false">EXP((((AG331-AG$349)/AG$350+2)/4-1.9)^3)</f>
        <v>0.124724487691442</v>
      </c>
      <c r="AI331" s="50" t="n">
        <f aca="false">W331/U331</f>
        <v>0.104097020068506</v>
      </c>
      <c r="AJ331" s="50" t="n">
        <f aca="false">EXP((((AI331-AI$349)/AI$350+2)/4-1.9)^3)</f>
        <v>0.0749582936701782</v>
      </c>
      <c r="AK331" s="50" t="n">
        <f aca="false">Z331/U331</f>
        <v>0.354314574611436</v>
      </c>
      <c r="AL331" s="50" t="n">
        <f aca="false">EXP((((AK331-AK$349)/AK$350+2)/4-1.9)^3)</f>
        <v>0.141178635692472</v>
      </c>
      <c r="AM331" s="50" t="n">
        <f aca="false">0.01*AD331+0.15*AF331+0.24*AH331+0.25*AJ331+0.35*AL331</f>
        <v>0.113064315391774</v>
      </c>
      <c r="AO331" s="44" t="n">
        <f aca="false">0.01*AD331/$AM$349</f>
        <v>0.000423387442849482</v>
      </c>
      <c r="AP331" s="43" t="n">
        <f aca="false">AO331*$J$349</f>
        <v>3054.73404934737</v>
      </c>
      <c r="AQ331" s="44" t="n">
        <f aca="false">0.15*AF331/$AM$349</f>
        <v>0.00488609526457255</v>
      </c>
      <c r="AR331" s="43" t="n">
        <f aca="false">AQ331*$J$349</f>
        <v>35253.104042462</v>
      </c>
      <c r="AS331" s="44" t="n">
        <f aca="false">0.24*AH331/$AM$349</f>
        <v>0.0106108805578128</v>
      </c>
      <c r="AT331" s="43" t="n">
        <f aca="false">AS331*$J$349</f>
        <v>76557.344061411</v>
      </c>
      <c r="AU331" s="44" t="n">
        <f aca="false">0.25*AJ331/$AM$349</f>
        <v>0.00664275379138894</v>
      </c>
      <c r="AV331" s="43" t="n">
        <f aca="false">AU331*$J$349</f>
        <v>47927.3689635643</v>
      </c>
      <c r="AW331" s="44" t="n">
        <f aca="false">0.35*AL331/$AM$349</f>
        <v>0.0175156186224039</v>
      </c>
      <c r="AX331" s="43" t="n">
        <f aca="false">AW331*$J$349</f>
        <v>126374.925626365</v>
      </c>
    </row>
    <row r="332" customFormat="false" ht="13.8" hidden="false" customHeight="false" outlineLevel="0" collapsed="false">
      <c r="A332" s="13" t="s">
        <v>30</v>
      </c>
      <c r="B332" s="41"/>
      <c r="C332" s="41"/>
      <c r="D332" s="41"/>
      <c r="E332" s="41"/>
      <c r="F332" s="41"/>
      <c r="G332" s="41"/>
      <c r="H332" s="41"/>
      <c r="I332" s="15" t="n">
        <f aca="false">AO332+AQ332+AS332+AU332+AW332</f>
        <v>0.0165725650681057</v>
      </c>
      <c r="J332" s="43" t="n">
        <f aca="false">ROUND(AP332+AR332+AT332+AV332+AX332,0)</f>
        <v>119571</v>
      </c>
      <c r="K332" s="15" t="n">
        <f aca="false">I332-DatosMinisterio!J332</f>
        <v>-2.65589039337433E-008</v>
      </c>
      <c r="L332" s="43" t="n">
        <f aca="false">J332-DatosMinisterio!K332</f>
        <v>0</v>
      </c>
      <c r="M332" s="44" t="n">
        <f aca="false">P366/P$383</f>
        <v>0.0210189728768903</v>
      </c>
      <c r="N332" s="43" t="n">
        <f aca="false">ROUND(N$349*M332,0)</f>
        <v>2881380</v>
      </c>
      <c r="O332" s="43" t="n">
        <f aca="false">N332-DatosMinisterio!L332</f>
        <v>295</v>
      </c>
      <c r="P332" s="14" t="n">
        <f aca="false">N332+J332</f>
        <v>3000951</v>
      </c>
      <c r="Q332" s="43" t="n">
        <f aca="false">P332-DatosMinisterio!M332</f>
        <v>295</v>
      </c>
      <c r="S332" s="14" t="n">
        <f aca="false">B332+DatosMinisterio!B332</f>
        <v>15105</v>
      </c>
      <c r="T332" s="14" t="n">
        <f aca="false">C332+DatosMinisterio!C332</f>
        <v>75</v>
      </c>
      <c r="U332" s="14" t="n">
        <f aca="false">D332+DatosMinisterio!D332</f>
        <v>654.625</v>
      </c>
      <c r="V332" s="14" t="n">
        <f aca="false">E332+DatosMinisterio!E332</f>
        <v>245.878787878788</v>
      </c>
      <c r="W332" s="14" t="n">
        <f aca="false">F332+DatosMinisterio!F332</f>
        <v>42</v>
      </c>
      <c r="X332" s="14" t="n">
        <f aca="false">G332+DatosMinisterio!G332</f>
        <v>120</v>
      </c>
      <c r="Y332" s="14" t="n">
        <f aca="false">H332+DatosMinisterio!H332</f>
        <v>25</v>
      </c>
      <c r="Z332" s="14" t="n">
        <f aca="false">X332+0.33*Y332</f>
        <v>128.25</v>
      </c>
      <c r="AC332" s="49" t="n">
        <f aca="false">IF(T332&gt;0,S332/T332,0)</f>
        <v>201.4</v>
      </c>
      <c r="AD332" s="50" t="n">
        <f aca="false">EXP((((AC332-AC$349)/AC$350+2)/4-1.9)^3)</f>
        <v>0.0770440614474383</v>
      </c>
      <c r="AE332" s="51" t="n">
        <f aca="false">S332/U332</f>
        <v>23.0742791674623</v>
      </c>
      <c r="AF332" s="50" t="n">
        <f aca="false">EXP((((AE332-AE$349)/AE$350+2)/4-1.9)^3)</f>
        <v>0.141775866652352</v>
      </c>
      <c r="AG332" s="50" t="n">
        <f aca="false">V332/U332</f>
        <v>0.375602502010751</v>
      </c>
      <c r="AH332" s="50" t="n">
        <f aca="false">EXP((((AG332-AG$349)/AG$350+2)/4-1.9)^3)</f>
        <v>0.00423388682671153</v>
      </c>
      <c r="AI332" s="50" t="n">
        <f aca="false">W332/U332</f>
        <v>0.0641588695818217</v>
      </c>
      <c r="AJ332" s="50" t="n">
        <f aca="false">EXP((((AI332-AI$349)/AI$350+2)/4-1.9)^3)</f>
        <v>0.0311698943527237</v>
      </c>
      <c r="AK332" s="50" t="n">
        <f aca="false">Z332/U332</f>
        <v>0.195913691044491</v>
      </c>
      <c r="AL332" s="50" t="n">
        <f aca="false">EXP((((AK332-AK$349)/AK$350+2)/4-1.9)^3)</f>
        <v>0.0454476844648309</v>
      </c>
      <c r="AM332" s="50" t="n">
        <f aca="false">0.01*AD332+0.15*AF332+0.24*AH332+0.25*AJ332+0.35*AL332</f>
        <v>0.0467521166016097</v>
      </c>
      <c r="AO332" s="44" t="n">
        <f aca="false">0.01*AD332/$AM$349</f>
        <v>0.000273103725405417</v>
      </c>
      <c r="AP332" s="43" t="n">
        <f aca="false">AO332*$J$349</f>
        <v>1970.4392822442</v>
      </c>
      <c r="AQ332" s="44" t="n">
        <f aca="false">0.15*AF332/$AM$349</f>
        <v>0.00753844941996362</v>
      </c>
      <c r="AR332" s="43" t="n">
        <f aca="false">AQ332*$J$349</f>
        <v>54389.7994882962</v>
      </c>
      <c r="AS332" s="44" t="n">
        <f aca="false">0.24*AH332/$AM$349</f>
        <v>0.000360196046863503</v>
      </c>
      <c r="AT332" s="43" t="n">
        <f aca="false">AS332*$J$349</f>
        <v>2598.80907517947</v>
      </c>
      <c r="AU332" s="44" t="n">
        <f aca="false">0.25*AJ332/$AM$349</f>
        <v>0.00276225516551644</v>
      </c>
      <c r="AV332" s="43" t="n">
        <f aca="false">AU332*$J$349</f>
        <v>19929.6295853736</v>
      </c>
      <c r="AW332" s="44" t="n">
        <f aca="false">0.35*AL332/$AM$349</f>
        <v>0.00563856071035669</v>
      </c>
      <c r="AX332" s="43" t="n">
        <f aca="false">AW332*$J$349</f>
        <v>40682.1309468128</v>
      </c>
    </row>
    <row r="333" customFormat="false" ht="13.8" hidden="false" customHeight="false" outlineLevel="0" collapsed="false">
      <c r="A333" s="13" t="s">
        <v>31</v>
      </c>
      <c r="B333" s="41"/>
      <c r="C333" s="41"/>
      <c r="D333" s="41"/>
      <c r="E333" s="41"/>
      <c r="F333" s="41"/>
      <c r="G333" s="41"/>
      <c r="H333" s="41"/>
      <c r="I333" s="15" t="n">
        <f aca="false">AO333+AQ333+AS333+AU333+AW333</f>
        <v>0.0137379821019447</v>
      </c>
      <c r="J333" s="43" t="n">
        <f aca="false">ROUND(AP333+AR333+AT333+AV333+AX333,0)</f>
        <v>99119</v>
      </c>
      <c r="K333" s="15" t="n">
        <f aca="false">I333-DatosMinisterio!J333</f>
        <v>4.64028406498007E-008</v>
      </c>
      <c r="L333" s="43" t="n">
        <f aca="false">J333-DatosMinisterio!K333</f>
        <v>0</v>
      </c>
      <c r="M333" s="44" t="n">
        <f aca="false">P367/P$383</f>
        <v>0.0203101688195752</v>
      </c>
      <c r="N333" s="43" t="n">
        <f aca="false">ROUND(N$349*M333,0)</f>
        <v>2784213</v>
      </c>
      <c r="O333" s="43" t="n">
        <f aca="false">N333-DatosMinisterio!L333</f>
        <v>-164</v>
      </c>
      <c r="P333" s="14" t="n">
        <f aca="false">N333+J333</f>
        <v>2883332</v>
      </c>
      <c r="Q333" s="43" t="n">
        <f aca="false">P333-DatosMinisterio!M333</f>
        <v>-164</v>
      </c>
      <c r="S333" s="14" t="n">
        <f aca="false">B333+DatosMinisterio!B333</f>
        <v>6017</v>
      </c>
      <c r="T333" s="14" t="n">
        <f aca="false">C333+DatosMinisterio!C333</f>
        <v>44</v>
      </c>
      <c r="U333" s="14" t="n">
        <f aca="false">D333+DatosMinisterio!D333</f>
        <v>339.5425</v>
      </c>
      <c r="V333" s="14" t="n">
        <f aca="false">E333+DatosMinisterio!E333</f>
        <v>163.281818181818</v>
      </c>
      <c r="W333" s="14" t="n">
        <f aca="false">F333+DatosMinisterio!F333</f>
        <v>21</v>
      </c>
      <c r="X333" s="14" t="n">
        <f aca="false">G333+DatosMinisterio!G333</f>
        <v>74</v>
      </c>
      <c r="Y333" s="14" t="n">
        <f aca="false">H333+DatosMinisterio!H333</f>
        <v>6</v>
      </c>
      <c r="Z333" s="14" t="n">
        <f aca="false">X333+0.33*Y333</f>
        <v>75.98</v>
      </c>
      <c r="AC333" s="49" t="n">
        <f aca="false">IF(T333&gt;0,S333/T333,0)</f>
        <v>136.75</v>
      </c>
      <c r="AD333" s="50" t="n">
        <f aca="false">EXP((((AC333-AC$349)/AC$350+2)/4-1.9)^3)</f>
        <v>0.0221469561823857</v>
      </c>
      <c r="AE333" s="51" t="n">
        <f aca="false">S333/U333</f>
        <v>17.7209038632866</v>
      </c>
      <c r="AF333" s="50" t="n">
        <f aca="false">EXP((((AE333-AE$349)/AE$350+2)/4-1.9)^3)</f>
        <v>0.0330610846825782</v>
      </c>
      <c r="AG333" s="50" t="n">
        <f aca="false">V333/U333</f>
        <v>0.480887718567832</v>
      </c>
      <c r="AH333" s="50" t="n">
        <f aca="false">EXP((((AG333-AG$349)/AG$350+2)/4-1.9)^3)</f>
        <v>0.0262240346787269</v>
      </c>
      <c r="AI333" s="50" t="n">
        <f aca="false">W333/U333</f>
        <v>0.0618479277262787</v>
      </c>
      <c r="AJ333" s="50" t="n">
        <f aca="false">EXP((((AI333-AI$349)/AI$350+2)/4-1.9)^3)</f>
        <v>0.0294699400760982</v>
      </c>
      <c r="AK333" s="50" t="n">
        <f aca="false">Z333/U333</f>
        <v>0.223771692792508</v>
      </c>
      <c r="AL333" s="50" t="n">
        <f aca="false">EXP((((AK333-AK$349)/AK$350+2)/4-1.9)^3)</f>
        <v>0.0568963334508086</v>
      </c>
      <c r="AM333" s="50" t="n">
        <f aca="false">0.01*AD333+0.15*AF333+0.24*AH333+0.25*AJ333+0.35*AL333</f>
        <v>0.0387556023139126</v>
      </c>
      <c r="AO333" s="44" t="n">
        <f aca="false">0.01*AD333/$AM$349</f>
        <v>7.85059370724695E-005</v>
      </c>
      <c r="AP333" s="43" t="n">
        <f aca="false">AO333*$J$349</f>
        <v>566.419158388811</v>
      </c>
      <c r="AQ333" s="44" t="n">
        <f aca="false">0.15*AF333/$AM$349</f>
        <v>0.00175791071170021</v>
      </c>
      <c r="AR333" s="43" t="n">
        <f aca="false">AQ333*$J$349</f>
        <v>12683.2994162563</v>
      </c>
      <c r="AS333" s="44" t="n">
        <f aca="false">0.24*AH333/$AM$349</f>
        <v>0.00223099813733694</v>
      </c>
      <c r="AT333" s="43" t="n">
        <f aca="false">AS333*$J$349</f>
        <v>16096.618095914</v>
      </c>
      <c r="AU333" s="44" t="n">
        <f aca="false">0.25*AJ333/$AM$349</f>
        <v>0.0026116063558473</v>
      </c>
      <c r="AV333" s="43" t="n">
        <f aca="false">AU333*$J$349</f>
        <v>18842.700683343</v>
      </c>
      <c r="AW333" s="44" t="n">
        <f aca="false">0.35*AL333/$AM$349</f>
        <v>0.00705896095998773</v>
      </c>
      <c r="AX333" s="43" t="n">
        <f aca="false">AW333*$J$349</f>
        <v>50930.2974418971</v>
      </c>
    </row>
    <row r="334" customFormat="false" ht="13.8" hidden="false" customHeight="false" outlineLevel="0" collapsed="false">
      <c r="A334" s="13" t="s">
        <v>32</v>
      </c>
      <c r="B334" s="41"/>
      <c r="C334" s="41"/>
      <c r="D334" s="41"/>
      <c r="E334" s="41"/>
      <c r="F334" s="41"/>
      <c r="G334" s="41"/>
      <c r="H334" s="41"/>
      <c r="I334" s="15" t="n">
        <f aca="false">AO334+AQ334+AS334+AU334+AW334</f>
        <v>0.0167932096178382</v>
      </c>
      <c r="J334" s="43" t="n">
        <f aca="false">ROUND(AP334+AR334+AT334+AV334+AX334,0)</f>
        <v>121163</v>
      </c>
      <c r="K334" s="15" t="n">
        <f aca="false">I334-DatosMinisterio!J334</f>
        <v>-3.38885586224913E-008</v>
      </c>
      <c r="L334" s="43" t="n">
        <f aca="false">J334-DatosMinisterio!K334</f>
        <v>0</v>
      </c>
      <c r="M334" s="44" t="n">
        <f aca="false">P368/P$383</f>
        <v>0.0209471487407347</v>
      </c>
      <c r="N334" s="43" t="n">
        <f aca="false">ROUND(N$349*M334,0)</f>
        <v>2871534</v>
      </c>
      <c r="O334" s="43" t="n">
        <f aca="false">N334-DatosMinisterio!L334</f>
        <v>405</v>
      </c>
      <c r="P334" s="14" t="n">
        <f aca="false">N334+J334</f>
        <v>2992697</v>
      </c>
      <c r="Q334" s="43" t="n">
        <f aca="false">P334-DatosMinisterio!M334</f>
        <v>405</v>
      </c>
      <c r="S334" s="14" t="n">
        <f aca="false">B334+DatosMinisterio!B334</f>
        <v>7317</v>
      </c>
      <c r="T334" s="14" t="n">
        <f aca="false">C334+DatosMinisterio!C334</f>
        <v>38</v>
      </c>
      <c r="U334" s="14" t="n">
        <f aca="false">D334+DatosMinisterio!D334</f>
        <v>308.863636363636</v>
      </c>
      <c r="V334" s="14" t="n">
        <f aca="false">E334+DatosMinisterio!E334</f>
        <v>154.363636363636</v>
      </c>
      <c r="W334" s="14" t="n">
        <f aca="false">F334+DatosMinisterio!F334</f>
        <v>17</v>
      </c>
      <c r="X334" s="14" t="n">
        <f aca="false">G334+DatosMinisterio!G334</f>
        <v>34</v>
      </c>
      <c r="Y334" s="14" t="n">
        <f aca="false">H334+DatosMinisterio!H334</f>
        <v>6</v>
      </c>
      <c r="Z334" s="14" t="n">
        <f aca="false">X334+0.33*Y334</f>
        <v>35.98</v>
      </c>
      <c r="AC334" s="49" t="n">
        <f aca="false">IF(T334&gt;0,S334/T334,0)</f>
        <v>192.552631578947</v>
      </c>
      <c r="AD334" s="50" t="n">
        <f aca="false">EXP((((AC334-AC$349)/AC$350+2)/4-1.9)^3)</f>
        <v>0.0662117026609605</v>
      </c>
      <c r="AE334" s="51" t="n">
        <f aca="false">S334/U334</f>
        <v>23.6900662251656</v>
      </c>
      <c r="AF334" s="50" t="n">
        <f aca="false">EXP((((AE334-AE$349)/AE$350+2)/4-1.9)^3)</f>
        <v>0.162155659204526</v>
      </c>
      <c r="AG334" s="50" t="n">
        <f aca="false">V334/U334</f>
        <v>0.499779249448123</v>
      </c>
      <c r="AH334" s="50" t="n">
        <f aca="false">EXP((((AG334-AG$349)/AG$350+2)/4-1.9)^3)</f>
        <v>0.0345844286252236</v>
      </c>
      <c r="AI334" s="50" t="n">
        <f aca="false">W334/U334</f>
        <v>0.0550404709345107</v>
      </c>
      <c r="AJ334" s="50" t="n">
        <f aca="false">EXP((((AI334-AI$349)/AI$350+2)/4-1.9)^3)</f>
        <v>0.0248948426544527</v>
      </c>
      <c r="AK334" s="50" t="n">
        <f aca="false">Z334/U334</f>
        <v>0.116491537895512</v>
      </c>
      <c r="AL334" s="50" t="n">
        <f aca="false">EXP((((AK334-AK$349)/AK$350+2)/4-1.9)^3)</f>
        <v>0.0224717930237061</v>
      </c>
      <c r="AM334" s="50" t="n">
        <f aca="false">0.01*AD334+0.15*AF334+0.24*AH334+0.25*AJ334+0.35*AL334</f>
        <v>0.0473745669992525</v>
      </c>
      <c r="AO334" s="44" t="n">
        <f aca="false">0.01*AD334/$AM$349</f>
        <v>0.000234705470122192</v>
      </c>
      <c r="AP334" s="43" t="n">
        <f aca="false">AO334*$J$349</f>
        <v>1693.39644634956</v>
      </c>
      <c r="AQ334" s="44" t="n">
        <f aca="false">0.15*AF334/$AM$349</f>
        <v>0.00862207556150319</v>
      </c>
      <c r="AR334" s="43" t="n">
        <f aca="false">AQ334*$J$349</f>
        <v>62208.1458451121</v>
      </c>
      <c r="AS334" s="44" t="n">
        <f aca="false">0.24*AH334/$AM$349</f>
        <v>0.00294225495004883</v>
      </c>
      <c r="AT334" s="43" t="n">
        <f aca="false">AS334*$J$349</f>
        <v>21228.325330778</v>
      </c>
      <c r="AU334" s="44" t="n">
        <f aca="false">0.25*AJ334/$AM$349</f>
        <v>0.00220616428592328</v>
      </c>
      <c r="AV334" s="43" t="n">
        <f aca="false">AU334*$J$349</f>
        <v>15917.4422304722</v>
      </c>
      <c r="AW334" s="44" t="n">
        <f aca="false">0.35*AL334/$AM$349</f>
        <v>0.00278800935024068</v>
      </c>
      <c r="AX334" s="43" t="n">
        <f aca="false">AW334*$J$349</f>
        <v>20115.4456418463</v>
      </c>
    </row>
    <row r="335" customFormat="false" ht="13.8" hidden="false" customHeight="false" outlineLevel="0" collapsed="false">
      <c r="A335" s="13" t="s">
        <v>33</v>
      </c>
      <c r="B335" s="41"/>
      <c r="C335" s="41"/>
      <c r="D335" s="41"/>
      <c r="E335" s="41"/>
      <c r="F335" s="41"/>
      <c r="G335" s="41"/>
      <c r="H335" s="41"/>
      <c r="I335" s="15" t="n">
        <f aca="false">AO335+AQ335+AS335+AU335+AW335</f>
        <v>0.0338077317198951</v>
      </c>
      <c r="J335" s="43" t="n">
        <f aca="false">ROUND(AP335+AR335+AT335+AV335+AX335,0)</f>
        <v>243922</v>
      </c>
      <c r="K335" s="15" t="n">
        <f aca="false">I335-DatosMinisterio!J335</f>
        <v>3.84260075078635E-008</v>
      </c>
      <c r="L335" s="43" t="n">
        <f aca="false">J335-DatosMinisterio!K335</f>
        <v>0</v>
      </c>
      <c r="M335" s="44" t="n">
        <f aca="false">P369/P$383</f>
        <v>0.0210017448416842</v>
      </c>
      <c r="N335" s="43" t="n">
        <f aca="false">ROUND(N$349*M335,0)</f>
        <v>2879018</v>
      </c>
      <c r="O335" s="43" t="n">
        <f aca="false">N335-DatosMinisterio!L335</f>
        <v>-1022</v>
      </c>
      <c r="P335" s="14" t="n">
        <f aca="false">N335+J335</f>
        <v>3122940</v>
      </c>
      <c r="Q335" s="43" t="n">
        <f aca="false">P335-DatosMinisterio!M335</f>
        <v>-1022</v>
      </c>
      <c r="S335" s="14" t="n">
        <f aca="false">B335+DatosMinisterio!B335</f>
        <v>9430</v>
      </c>
      <c r="T335" s="14" t="n">
        <f aca="false">C335+DatosMinisterio!C335</f>
        <v>41</v>
      </c>
      <c r="U335" s="14" t="n">
        <f aca="false">D335+DatosMinisterio!D335</f>
        <v>423.859848484848</v>
      </c>
      <c r="V335" s="14" t="n">
        <f aca="false">E335+DatosMinisterio!E335</f>
        <v>282.450757575758</v>
      </c>
      <c r="W335" s="14" t="n">
        <f aca="false">F335+DatosMinisterio!F335</f>
        <v>28</v>
      </c>
      <c r="X335" s="14" t="n">
        <f aca="false">G335+DatosMinisterio!G335</f>
        <v>75</v>
      </c>
      <c r="Y335" s="14" t="n">
        <f aca="false">H335+DatosMinisterio!H335</f>
        <v>16</v>
      </c>
      <c r="Z335" s="14" t="n">
        <f aca="false">X335+0.33*Y335</f>
        <v>80.28</v>
      </c>
      <c r="AC335" s="49" t="n">
        <f aca="false">IF(T335&gt;0,S335/T335,0)</f>
        <v>230</v>
      </c>
      <c r="AD335" s="50" t="n">
        <f aca="false">EXP((((AC335-AC$349)/AC$350+2)/4-1.9)^3)</f>
        <v>0.12095800936894</v>
      </c>
      <c r="AE335" s="51" t="n">
        <f aca="false">S335/U335</f>
        <v>22.2479199992851</v>
      </c>
      <c r="AF335" s="50" t="n">
        <f aca="false">EXP((((AE335-AE$349)/AE$350+2)/4-1.9)^3)</f>
        <v>0.117195410717945</v>
      </c>
      <c r="AG335" s="50" t="n">
        <f aca="false">V335/U335</f>
        <v>0.666377715618551</v>
      </c>
      <c r="AH335" s="50" t="n">
        <f aca="false">EXP((((AG335-AG$349)/AG$350+2)/4-1.9)^3)</f>
        <v>0.2223320960993</v>
      </c>
      <c r="AI335" s="50" t="n">
        <f aca="false">W335/U335</f>
        <v>0.0660595715779409</v>
      </c>
      <c r="AJ335" s="50" t="n">
        <f aca="false">EXP((((AI335-AI$349)/AI$350+2)/4-1.9)^3)</f>
        <v>0.0326266855326066</v>
      </c>
      <c r="AK335" s="50" t="n">
        <f aca="false">Z335/U335</f>
        <v>0.189402228795611</v>
      </c>
      <c r="AL335" s="50" t="n">
        <f aca="false">EXP((((AK335-AK$349)/AK$350+2)/4-1.9)^3)</f>
        <v>0.0430520072219059</v>
      </c>
      <c r="AM335" s="50" t="n">
        <f aca="false">0.01*AD335+0.15*AF335+0.24*AH335+0.25*AJ335+0.35*AL335</f>
        <v>0.0953734686760318</v>
      </c>
      <c r="AO335" s="44" t="n">
        <f aca="false">0.01*AD335/$AM$349</f>
        <v>0.000428768711769141</v>
      </c>
      <c r="AP335" s="43" t="n">
        <f aca="false">AO335*$J$349</f>
        <v>3093.55982388368</v>
      </c>
      <c r="AQ335" s="44" t="n">
        <f aca="false">0.15*AF335/$AM$349</f>
        <v>0.00623146729277591</v>
      </c>
      <c r="AR335" s="43" t="n">
        <f aca="false">AQ335*$J$349</f>
        <v>44959.9430453688</v>
      </c>
      <c r="AS335" s="44" t="n">
        <f aca="false">0.24*AH335/$AM$349</f>
        <v>0.0189148046189144</v>
      </c>
      <c r="AT335" s="43" t="n">
        <f aca="false">AS335*$J$349</f>
        <v>136470.031603398</v>
      </c>
      <c r="AU335" s="44" t="n">
        <f aca="false">0.25*AJ335/$AM$349</f>
        <v>0.00289135502437941</v>
      </c>
      <c r="AV335" s="43" t="n">
        <f aca="false">AU335*$J$349</f>
        <v>20861.0831305721</v>
      </c>
      <c r="AW335" s="44" t="n">
        <f aca="false">0.35*AL335/$AM$349</f>
        <v>0.00534133607205622</v>
      </c>
      <c r="AX335" s="43" t="n">
        <f aca="false">AW335*$J$349</f>
        <v>38537.6596398446</v>
      </c>
    </row>
    <row r="336" customFormat="false" ht="13.8" hidden="false" customHeight="false" outlineLevel="0" collapsed="false">
      <c r="A336" s="13" t="s">
        <v>34</v>
      </c>
      <c r="B336" s="41"/>
      <c r="C336" s="41"/>
      <c r="D336" s="41"/>
      <c r="E336" s="41"/>
      <c r="F336" s="41"/>
      <c r="G336" s="41"/>
      <c r="H336" s="41"/>
      <c r="I336" s="15" t="n">
        <f aca="false">AO336+AQ336+AS336+AU336+AW336</f>
        <v>0.0347834771104768</v>
      </c>
      <c r="J336" s="43" t="n">
        <f aca="false">ROUND(AP336+AR336+AT336+AV336+AX336,0)</f>
        <v>250962</v>
      </c>
      <c r="K336" s="15" t="n">
        <f aca="false">I336-DatosMinisterio!J336</f>
        <v>3.68122641189461E-008</v>
      </c>
      <c r="L336" s="43" t="n">
        <f aca="false">J336-DatosMinisterio!K336</f>
        <v>0</v>
      </c>
      <c r="M336" s="44" t="n">
        <f aca="false">P370/P$383</f>
        <v>0.0219058431618067</v>
      </c>
      <c r="N336" s="43" t="n">
        <f aca="false">ROUND(N$349*M336,0)</f>
        <v>3002956</v>
      </c>
      <c r="O336" s="43" t="n">
        <f aca="false">N336-DatosMinisterio!L336</f>
        <v>-575</v>
      </c>
      <c r="P336" s="14" t="n">
        <f aca="false">N336+J336</f>
        <v>3253918</v>
      </c>
      <c r="Q336" s="43" t="n">
        <f aca="false">P336-DatosMinisterio!M336</f>
        <v>-575</v>
      </c>
      <c r="S336" s="14" t="n">
        <f aca="false">B336+DatosMinisterio!B336</f>
        <v>6837</v>
      </c>
      <c r="T336" s="14" t="n">
        <f aca="false">C336+DatosMinisterio!C336</f>
        <v>47</v>
      </c>
      <c r="U336" s="14" t="n">
        <f aca="false">D336+DatosMinisterio!D336</f>
        <v>441.489393939394</v>
      </c>
      <c r="V336" s="14" t="n">
        <f aca="false">E336+DatosMinisterio!E336</f>
        <v>258.825757575758</v>
      </c>
      <c r="W336" s="14" t="n">
        <f aca="false">F336+DatosMinisterio!F336</f>
        <v>58</v>
      </c>
      <c r="X336" s="14" t="n">
        <f aca="false">G336+DatosMinisterio!G336</f>
        <v>116</v>
      </c>
      <c r="Y336" s="14" t="n">
        <f aca="false">H336+DatosMinisterio!H336</f>
        <v>77</v>
      </c>
      <c r="Z336" s="14" t="n">
        <f aca="false">X336+0.33*Y336</f>
        <v>141.41</v>
      </c>
      <c r="AC336" s="49" t="n">
        <f aca="false">IF(T336&gt;0,S336/T336,0)</f>
        <v>145.468085106383</v>
      </c>
      <c r="AD336" s="50" t="n">
        <f aca="false">EXP((((AC336-AC$349)/AC$350+2)/4-1.9)^3)</f>
        <v>0.0267164955859538</v>
      </c>
      <c r="AE336" s="51" t="n">
        <f aca="false">S336/U336</f>
        <v>15.4862157366765</v>
      </c>
      <c r="AF336" s="50" t="n">
        <f aca="false">EXP((((AE336-AE$349)/AE$350+2)/4-1.9)^3)</f>
        <v>0.0152200634957534</v>
      </c>
      <c r="AG336" s="50" t="n">
        <f aca="false">V336/U336</f>
        <v>0.586255890014175</v>
      </c>
      <c r="AH336" s="50" t="n">
        <f aca="false">EXP((((AG336-AG$349)/AG$350+2)/4-1.9)^3)</f>
        <v>0.10274984759904</v>
      </c>
      <c r="AI336" s="50" t="n">
        <f aca="false">W336/U336</f>
        <v>0.131373484383097</v>
      </c>
      <c r="AJ336" s="50" t="n">
        <f aca="false">EXP((((AI336-AI$349)/AI$350+2)/4-1.9)^3)</f>
        <v>0.12422100189662</v>
      </c>
      <c r="AK336" s="50" t="n">
        <f aca="false">Z336/U336</f>
        <v>0.320302145286444</v>
      </c>
      <c r="AL336" s="50" t="n">
        <f aca="false">EXP((((AK336-AK$349)/AK$350+2)/4-1.9)^3)</f>
        <v>0.113887747585655</v>
      </c>
      <c r="AM336" s="50" t="n">
        <f aca="false">0.01*AD336+0.15*AF336+0.24*AH336+0.25*AJ336+0.35*AL336</f>
        <v>0.0981261000331265</v>
      </c>
      <c r="AO336" s="44" t="n">
        <f aca="false">0.01*AD336/$AM$349</f>
        <v>9.47039179558198E-005</v>
      </c>
      <c r="AP336" s="43" t="n">
        <f aca="false">AO336*$J$349</f>
        <v>683.287347492471</v>
      </c>
      <c r="AQ336" s="44" t="n">
        <f aca="false">0.15*AF336/$AM$349</f>
        <v>0.000809275101189929</v>
      </c>
      <c r="AR336" s="43" t="n">
        <f aca="false">AQ336*$J$349</f>
        <v>5838.90771595882</v>
      </c>
      <c r="AS336" s="44" t="n">
        <f aca="false">0.24*AH336/$AM$349</f>
        <v>0.00874139778312101</v>
      </c>
      <c r="AT336" s="43" t="n">
        <f aca="false">AS336*$J$349</f>
        <v>63069.0538842513</v>
      </c>
      <c r="AU336" s="44" t="n">
        <f aca="false">0.25*AJ336/$AM$349</f>
        <v>0.0110083820070626</v>
      </c>
      <c r="AV336" s="43" t="n">
        <f aca="false">AU336*$J$349</f>
        <v>79425.3110552267</v>
      </c>
      <c r="AW336" s="44" t="n">
        <f aca="false">0.35*AL336/$AM$349</f>
        <v>0.0141297183011474</v>
      </c>
      <c r="AX336" s="43" t="n">
        <f aca="false">AW336*$J$349</f>
        <v>101945.705597004</v>
      </c>
    </row>
    <row r="337" customFormat="false" ht="13.8" hidden="false" customHeight="false" outlineLevel="0" collapsed="false">
      <c r="A337" s="13" t="s">
        <v>35</v>
      </c>
      <c r="B337" s="41"/>
      <c r="C337" s="41"/>
      <c r="D337" s="41"/>
      <c r="E337" s="41"/>
      <c r="F337" s="41"/>
      <c r="G337" s="41"/>
      <c r="H337" s="41"/>
      <c r="I337" s="15" t="n">
        <f aca="false">AO337+AQ337+AS337+AU337+AW337</f>
        <v>0.00935743163081573</v>
      </c>
      <c r="J337" s="43" t="n">
        <f aca="false">ROUND(AP337+AR337+AT337+AV337+AX337,0)</f>
        <v>67514</v>
      </c>
      <c r="K337" s="15" t="n">
        <f aca="false">I337-DatosMinisterio!J337</f>
        <v>-3.75808319706683E-008</v>
      </c>
      <c r="L337" s="43" t="n">
        <f aca="false">J337-DatosMinisterio!K337</f>
        <v>0</v>
      </c>
      <c r="M337" s="44" t="n">
        <f aca="false">P371/P$383</f>
        <v>0.0102866006387225</v>
      </c>
      <c r="N337" s="43" t="n">
        <f aca="false">ROUND(N$349*M337,0)</f>
        <v>1410136</v>
      </c>
      <c r="O337" s="43" t="n">
        <f aca="false">N337-DatosMinisterio!L337</f>
        <v>-196</v>
      </c>
      <c r="P337" s="14" t="n">
        <f aca="false">N337+J337</f>
        <v>1477650</v>
      </c>
      <c r="Q337" s="43" t="n">
        <f aca="false">P337-DatosMinisterio!M337</f>
        <v>-196</v>
      </c>
      <c r="S337" s="14" t="n">
        <f aca="false">B337+DatosMinisterio!B337</f>
        <v>3363</v>
      </c>
      <c r="T337" s="14" t="n">
        <f aca="false">C337+DatosMinisterio!C337</f>
        <v>57</v>
      </c>
      <c r="U337" s="14" t="n">
        <f aca="false">D337+DatosMinisterio!D337</f>
        <v>199.837954545455</v>
      </c>
      <c r="V337" s="14" t="n">
        <f aca="false">E337+DatosMinisterio!E337</f>
        <v>77.8556818181818</v>
      </c>
      <c r="W337" s="14" t="n">
        <f aca="false">F337+DatosMinisterio!F337</f>
        <v>11</v>
      </c>
      <c r="X337" s="14" t="n">
        <f aca="false">G337+DatosMinisterio!G337</f>
        <v>32</v>
      </c>
      <c r="Y337" s="14" t="n">
        <f aca="false">H337+DatosMinisterio!H337</f>
        <v>18</v>
      </c>
      <c r="Z337" s="14" t="n">
        <f aca="false">X337+0.33*Y337</f>
        <v>37.94</v>
      </c>
      <c r="AC337" s="49" t="n">
        <f aca="false">IF(T337&gt;0,S337/T337,0)</f>
        <v>59</v>
      </c>
      <c r="AD337" s="50" t="n">
        <f aca="false">EXP((((AC337-AC$349)/AC$350+2)/4-1.9)^3)</f>
        <v>0.00309826282512292</v>
      </c>
      <c r="AE337" s="51" t="n">
        <f aca="false">S337/U337</f>
        <v>16.8286350190552</v>
      </c>
      <c r="AF337" s="50" t="n">
        <f aca="false">EXP((((AE337-AE$349)/AE$350+2)/4-1.9)^3)</f>
        <v>0.0245642805171329</v>
      </c>
      <c r="AG337" s="50" t="n">
        <f aca="false">V337/U337</f>
        <v>0.389594068830768</v>
      </c>
      <c r="AH337" s="50" t="n">
        <f aca="false">EXP((((AG337-AG$349)/AG$350+2)/4-1.9)^3)</f>
        <v>0.00555266434068941</v>
      </c>
      <c r="AI337" s="50" t="n">
        <f aca="false">W337/U337</f>
        <v>0.0550445986350303</v>
      </c>
      <c r="AJ337" s="50" t="n">
        <f aca="false">EXP((((AI337-AI$349)/AI$350+2)/4-1.9)^3)</f>
        <v>0.024897429235763</v>
      </c>
      <c r="AK337" s="50" t="n">
        <f aca="false">Z337/U337</f>
        <v>0.189853824746641</v>
      </c>
      <c r="AL337" s="50" t="n">
        <f aca="false">EXP((((AK337-AK$349)/AK$350+2)/4-1.9)^3)</f>
        <v>0.0432148779950395</v>
      </c>
      <c r="AM337" s="50" t="n">
        <f aca="false">0.01*AD337+0.15*AF337+0.24*AH337+0.25*AJ337+0.35*AL337</f>
        <v>0.0263978287547912</v>
      </c>
      <c r="AO337" s="44" t="n">
        <f aca="false">0.01*AD337/$AM$349</f>
        <v>1.09826390759974E-005</v>
      </c>
      <c r="AP337" s="43" t="n">
        <f aca="false">AO337*$J$349</f>
        <v>79.2395761937351</v>
      </c>
      <c r="AQ337" s="44" t="n">
        <f aca="false">0.15*AF337/$AM$349</f>
        <v>0.00130612205439925</v>
      </c>
      <c r="AR337" s="43" t="n">
        <f aca="false">AQ337*$J$349</f>
        <v>9423.65103065978</v>
      </c>
      <c r="AS337" s="44" t="n">
        <f aca="false">0.24*AH337/$AM$349</f>
        <v>0.000472390459862553</v>
      </c>
      <c r="AT337" s="43" t="n">
        <f aca="false">AS337*$J$349</f>
        <v>3408.29008205142</v>
      </c>
      <c r="AU337" s="44" t="n">
        <f aca="false">0.25*AJ337/$AM$349</f>
        <v>0.00220639350702697</v>
      </c>
      <c r="AV337" s="43" t="n">
        <f aca="false">AU337*$J$349</f>
        <v>15919.096057297</v>
      </c>
      <c r="AW337" s="44" t="n">
        <f aca="false">0.35*AL337/$AM$349</f>
        <v>0.00536154297045095</v>
      </c>
      <c r="AX337" s="43" t="n">
        <f aca="false">AW337*$J$349</f>
        <v>38683.4521086591</v>
      </c>
    </row>
    <row r="338" customFormat="false" ht="13.8" hidden="false" customHeight="false" outlineLevel="0" collapsed="false">
      <c r="A338" s="13" t="s">
        <v>36</v>
      </c>
      <c r="B338" s="41"/>
      <c r="C338" s="41"/>
      <c r="D338" s="41"/>
      <c r="E338" s="41"/>
      <c r="F338" s="41"/>
      <c r="G338" s="41"/>
      <c r="H338" s="41"/>
      <c r="I338" s="15" t="n">
        <f aca="false">AO338+AQ338+AS338+AU338+AW338</f>
        <v>0.10073561824903</v>
      </c>
      <c r="J338" s="43" t="n">
        <f aca="false">ROUND(AP338+AR338+AT338+AV338+AX338,0)</f>
        <v>726806</v>
      </c>
      <c r="K338" s="15" t="n">
        <f aca="false">I338-DatosMinisterio!J338</f>
        <v>-3.51594919845155E-009</v>
      </c>
      <c r="L338" s="43" t="n">
        <f aca="false">J338-DatosMinisterio!K338</f>
        <v>0</v>
      </c>
      <c r="M338" s="44" t="n">
        <f aca="false">P372/P$383</f>
        <v>0.0567480350072761</v>
      </c>
      <c r="N338" s="43" t="n">
        <f aca="false">ROUND(N$349*M338,0)</f>
        <v>7779287</v>
      </c>
      <c r="O338" s="43" t="n">
        <f aca="false">N338-DatosMinisterio!L338</f>
        <v>-716</v>
      </c>
      <c r="P338" s="14" t="n">
        <f aca="false">N338+J338</f>
        <v>8506093</v>
      </c>
      <c r="Q338" s="43" t="n">
        <f aca="false">P338-DatosMinisterio!M338</f>
        <v>-716</v>
      </c>
      <c r="S338" s="14" t="n">
        <f aca="false">B338+DatosMinisterio!B338</f>
        <v>6558</v>
      </c>
      <c r="T338" s="14" t="n">
        <f aca="false">C338+DatosMinisterio!C338</f>
        <v>24</v>
      </c>
      <c r="U338" s="14" t="n">
        <f aca="false">D338+DatosMinisterio!D338</f>
        <v>307.869318181818</v>
      </c>
      <c r="V338" s="14" t="n">
        <f aca="false">E338+DatosMinisterio!E338</f>
        <v>268.551136363636</v>
      </c>
      <c r="W338" s="14" t="n">
        <f aca="false">F338+DatosMinisterio!F338</f>
        <v>46</v>
      </c>
      <c r="X338" s="14" t="n">
        <f aca="false">G338+DatosMinisterio!G338</f>
        <v>103</v>
      </c>
      <c r="Y338" s="14" t="n">
        <f aca="false">H338+DatosMinisterio!H338</f>
        <v>45</v>
      </c>
      <c r="Z338" s="14" t="n">
        <f aca="false">X338+0.33*Y338</f>
        <v>117.85</v>
      </c>
      <c r="AC338" s="49" t="n">
        <f aca="false">IF(T338&gt;0,S338/T338,0)</f>
        <v>273.25</v>
      </c>
      <c r="AD338" s="50" t="n">
        <f aca="false">EXP((((AC338-AC$349)/AC$350+2)/4-1.9)^3)</f>
        <v>0.215263640334006</v>
      </c>
      <c r="AE338" s="51" t="n">
        <f aca="false">S338/U338</f>
        <v>21.3012457322137</v>
      </c>
      <c r="AF338" s="50" t="n">
        <f aca="false">EXP((((AE338-AE$349)/AE$350+2)/4-1.9)^3)</f>
        <v>0.0928478475872138</v>
      </c>
      <c r="AG338" s="50" t="n">
        <f aca="false">V338/U338</f>
        <v>0.872289378979422</v>
      </c>
      <c r="AH338" s="50" t="n">
        <f aca="false">EXP((((AG338-AG$349)/AG$350+2)/4-1.9)^3)</f>
        <v>0.699581463268443</v>
      </c>
      <c r="AI338" s="50" t="n">
        <f aca="false">W338/U338</f>
        <v>0.149414044477254</v>
      </c>
      <c r="AJ338" s="50" t="n">
        <f aca="false">EXP((((AI338-AI$349)/AI$350+2)/4-1.9)^3)</f>
        <v>0.166864843077847</v>
      </c>
      <c r="AK338" s="50" t="n">
        <f aca="false">Z338/U338</f>
        <v>0.382792285687921</v>
      </c>
      <c r="AL338" s="50" t="n">
        <f aca="false">EXP((((AK338-AK$349)/AK$350+2)/4-1.9)^3)</f>
        <v>0.16710039511534</v>
      </c>
      <c r="AM338" s="50" t="n">
        <f aca="false">0.01*AD338+0.15*AF338+0.24*AH338+0.25*AJ338+0.35*AL338</f>
        <v>0.284180713785679</v>
      </c>
      <c r="AO338" s="44" t="n">
        <f aca="false">0.01*AD338/$AM$349</f>
        <v>0.000763060786452132</v>
      </c>
      <c r="AP338" s="43" t="n">
        <f aca="false">AO338*$J$349</f>
        <v>5505.47212834034</v>
      </c>
      <c r="AQ338" s="44" t="n">
        <f aca="false">0.15*AF338/$AM$349</f>
        <v>0.00493686844817528</v>
      </c>
      <c r="AR338" s="43" t="n">
        <f aca="false">AQ338*$J$349</f>
        <v>35619.4318005579</v>
      </c>
      <c r="AS338" s="44" t="n">
        <f aca="false">0.24*AH338/$AM$349</f>
        <v>0.0595165831874624</v>
      </c>
      <c r="AT338" s="43" t="n">
        <f aca="false">AS338*$J$349</f>
        <v>429411.254948793</v>
      </c>
      <c r="AU338" s="44" t="n">
        <f aca="false">0.25*AJ338/$AM$349</f>
        <v>0.014787450657323</v>
      </c>
      <c r="AV338" s="43" t="n">
        <f aca="false">AU338*$J$349</f>
        <v>106691.234680825</v>
      </c>
      <c r="AW338" s="44" t="n">
        <f aca="false">0.35*AL338/$AM$349</f>
        <v>0.0207316551696171</v>
      </c>
      <c r="AX338" s="43" t="n">
        <f aca="false">AW338*$J$349</f>
        <v>149578.58107396</v>
      </c>
    </row>
    <row r="339" customFormat="false" ht="13.8" hidden="false" customHeight="false" outlineLevel="0" collapsed="false">
      <c r="A339" s="13" t="s">
        <v>37</v>
      </c>
      <c r="B339" s="41"/>
      <c r="C339" s="41"/>
      <c r="D339" s="41"/>
      <c r="E339" s="41"/>
      <c r="F339" s="41"/>
      <c r="G339" s="41"/>
      <c r="H339" s="41"/>
      <c r="I339" s="15" t="n">
        <f aca="false">AO339+AQ339+AS339+AU339+AW339</f>
        <v>0.00750763063142962</v>
      </c>
      <c r="J339" s="43" t="n">
        <f aca="false">ROUND(AP339+AR339+AT339+AV339+AX339,0)</f>
        <v>54167</v>
      </c>
      <c r="K339" s="15" t="n">
        <f aca="false">I339-DatosMinisterio!J339</f>
        <v>6.13156237025056E-008</v>
      </c>
      <c r="L339" s="43" t="n">
        <f aca="false">J339-DatosMinisterio!K339</f>
        <v>0</v>
      </c>
      <c r="M339" s="44" t="n">
        <f aca="false">P373/P$383</f>
        <v>0.00974278169909119</v>
      </c>
      <c r="N339" s="43" t="n">
        <f aca="false">ROUND(N$349*M339,0)</f>
        <v>1335586</v>
      </c>
      <c r="O339" s="43" t="n">
        <f aca="false">N339-DatosMinisterio!L339</f>
        <v>-25</v>
      </c>
      <c r="P339" s="14" t="n">
        <f aca="false">N339+J339</f>
        <v>1389753</v>
      </c>
      <c r="Q339" s="43" t="n">
        <f aca="false">P339-DatosMinisterio!M339</f>
        <v>-25</v>
      </c>
      <c r="S339" s="14" t="n">
        <f aca="false">B339+DatosMinisterio!B339</f>
        <v>3087</v>
      </c>
      <c r="T339" s="14" t="n">
        <f aca="false">C339+DatosMinisterio!C339</f>
        <v>37</v>
      </c>
      <c r="U339" s="14" t="n">
        <f aca="false">D339+DatosMinisterio!D339</f>
        <v>142.795454545455</v>
      </c>
      <c r="V339" s="14" t="n">
        <f aca="false">E339+DatosMinisterio!E339</f>
        <v>52.6363636363636</v>
      </c>
      <c r="W339" s="14" t="n">
        <f aca="false">F339+DatosMinisterio!F339</f>
        <v>1</v>
      </c>
      <c r="X339" s="14" t="n">
        <f aca="false">G339+DatosMinisterio!G339</f>
        <v>5</v>
      </c>
      <c r="Y339" s="14" t="n">
        <f aca="false">H339+DatosMinisterio!H339</f>
        <v>1</v>
      </c>
      <c r="Z339" s="14" t="n">
        <f aca="false">X339+0.33*Y339</f>
        <v>5.33</v>
      </c>
      <c r="AC339" s="49" t="n">
        <f aca="false">IF(T339&gt;0,S339/T339,0)</f>
        <v>83.4324324324324</v>
      </c>
      <c r="AD339" s="50" t="n">
        <f aca="false">EXP((((AC339-AC$349)/AC$350+2)/4-1.9)^3)</f>
        <v>0.00609844830913772</v>
      </c>
      <c r="AE339" s="51" t="n">
        <f aca="false">S339/U339</f>
        <v>21.6183351901957</v>
      </c>
      <c r="AF339" s="50" t="n">
        <f aca="false">EXP((((AE339-AE$349)/AE$350+2)/4-1.9)^3)</f>
        <v>0.100559728552542</v>
      </c>
      <c r="AG339" s="50" t="n">
        <f aca="false">V339/U339</f>
        <v>0.368613719560718</v>
      </c>
      <c r="AH339" s="50" t="n">
        <f aca="false">EXP((((AG339-AG$349)/AG$350+2)/4-1.9)^3)</f>
        <v>0.00368478670765509</v>
      </c>
      <c r="AI339" s="50" t="n">
        <f aca="false">W339/U339</f>
        <v>0.00700302403310518</v>
      </c>
      <c r="AJ339" s="50" t="n">
        <f aca="false">EXP((((AI339-AI$349)/AI$350+2)/4-1.9)^3)</f>
        <v>0.00648040489976448</v>
      </c>
      <c r="AK339" s="50" t="n">
        <f aca="false">Z339/U339</f>
        <v>0.0373261180964506</v>
      </c>
      <c r="AL339" s="50" t="n">
        <f aca="false">EXP((((AK339-AK$349)/AK$350+2)/4-1.9)^3)</f>
        <v>0.0100858420039264</v>
      </c>
      <c r="AM339" s="50" t="n">
        <f aca="false">0.01*AD339+0.15*AF339+0.24*AH339+0.25*AJ339+0.35*AL339</f>
        <v>0.0211794385021253</v>
      </c>
      <c r="AO339" s="44" t="n">
        <f aca="false">0.01*AD339/$AM$349</f>
        <v>2.16176162202214E-005</v>
      </c>
      <c r="AP339" s="43" t="n">
        <f aca="false">AO339*$J$349</f>
        <v>155.970776764654</v>
      </c>
      <c r="AQ339" s="44" t="n">
        <f aca="false">0.15*AF339/$AM$349</f>
        <v>0.00534692148444037</v>
      </c>
      <c r="AR339" s="43" t="n">
        <f aca="false">AQ339*$J$349</f>
        <v>38577.958306415</v>
      </c>
      <c r="AS339" s="44" t="n">
        <f aca="false">0.24*AH339/$AM$349</f>
        <v>0.000313481597396268</v>
      </c>
      <c r="AT339" s="43" t="n">
        <f aca="false">AS339*$J$349</f>
        <v>2261.76502299011</v>
      </c>
      <c r="AU339" s="44" t="n">
        <f aca="false">0.25*AJ339/$AM$349</f>
        <v>0.000574289142800649</v>
      </c>
      <c r="AV339" s="43" t="n">
        <f aca="false">AU339*$J$349</f>
        <v>4143.48755096954</v>
      </c>
      <c r="AW339" s="44" t="n">
        <f aca="false">0.35*AL339/$AM$349</f>
        <v>0.00125132079057212</v>
      </c>
      <c r="AX339" s="43" t="n">
        <f aca="false">AW339*$J$349</f>
        <v>9028.26073416598</v>
      </c>
    </row>
    <row r="340" customFormat="false" ht="13.8" hidden="false" customHeight="false" outlineLevel="0" collapsed="false">
      <c r="A340" s="13" t="s">
        <v>38</v>
      </c>
      <c r="B340" s="41"/>
      <c r="C340" s="41"/>
      <c r="D340" s="41"/>
      <c r="E340" s="41"/>
      <c r="F340" s="41"/>
      <c r="G340" s="41"/>
      <c r="H340" s="41"/>
      <c r="I340" s="15" t="n">
        <f aca="false">AO340+AQ340+AS340+AU340+AW340</f>
        <v>0.0781712247858681</v>
      </c>
      <c r="J340" s="43" t="n">
        <f aca="false">ROUND(AP340+AR340+AT340+AV340+AX340,0)</f>
        <v>564004</v>
      </c>
      <c r="K340" s="15" t="n">
        <f aca="false">I340-DatosMinisterio!J340</f>
        <v>2.96967583718333E-008</v>
      </c>
      <c r="L340" s="43" t="n">
        <f aca="false">J340-DatosMinisterio!K340</f>
        <v>0</v>
      </c>
      <c r="M340" s="44" t="n">
        <f aca="false">P374/P$383</f>
        <v>0.0367719299871859</v>
      </c>
      <c r="N340" s="43" t="n">
        <f aca="false">ROUND(N$349*M340,0)</f>
        <v>5040869</v>
      </c>
      <c r="O340" s="43" t="n">
        <f aca="false">N340-DatosMinisterio!L340</f>
        <v>-16</v>
      </c>
      <c r="P340" s="14" t="n">
        <f aca="false">N340+J340</f>
        <v>5604873</v>
      </c>
      <c r="Q340" s="43" t="n">
        <f aca="false">P340-DatosMinisterio!M340</f>
        <v>-16</v>
      </c>
      <c r="S340" s="14" t="n">
        <f aca="false">B340+DatosMinisterio!B340</f>
        <v>8052</v>
      </c>
      <c r="T340" s="14" t="n">
        <f aca="false">C340+DatosMinisterio!C340</f>
        <v>65</v>
      </c>
      <c r="U340" s="14" t="n">
        <f aca="false">D340+DatosMinisterio!D340</f>
        <v>265.659090909091</v>
      </c>
      <c r="V340" s="14" t="n">
        <f aca="false">E340+DatosMinisterio!E340</f>
        <v>203.977272727273</v>
      </c>
      <c r="W340" s="14" t="n">
        <f aca="false">F340+DatosMinisterio!F340</f>
        <v>17</v>
      </c>
      <c r="X340" s="14" t="n">
        <f aca="false">G340+DatosMinisterio!G340</f>
        <v>63</v>
      </c>
      <c r="Y340" s="14" t="n">
        <f aca="false">H340+DatosMinisterio!H340</f>
        <v>48</v>
      </c>
      <c r="Z340" s="14" t="n">
        <f aca="false">X340+0.33*Y340</f>
        <v>78.84</v>
      </c>
      <c r="AC340" s="49" t="n">
        <f aca="false">IF(T340&gt;0,S340/T340,0)</f>
        <v>123.876923076923</v>
      </c>
      <c r="AD340" s="50" t="n">
        <f aca="false">EXP((((AC340-AC$349)/AC$350+2)/4-1.9)^3)</f>
        <v>0.0165941015184763</v>
      </c>
      <c r="AE340" s="51" t="n">
        <f aca="false">S340/U340</f>
        <v>30.3095217726067</v>
      </c>
      <c r="AF340" s="50" t="n">
        <f aca="false">EXP((((AE340-AE$349)/AE$350+2)/4-1.9)^3)</f>
        <v>0.47601163333029</v>
      </c>
      <c r="AG340" s="50" t="n">
        <f aca="false">V340/U340</f>
        <v>0.767815895286167</v>
      </c>
      <c r="AH340" s="50" t="n">
        <f aca="false">EXP((((AG340-AG$349)/AG$350+2)/4-1.9)^3)</f>
        <v>0.446429282151093</v>
      </c>
      <c r="AI340" s="50" t="n">
        <f aca="false">W340/U340</f>
        <v>0.0639917871503122</v>
      </c>
      <c r="AJ340" s="50" t="n">
        <f aca="false">EXP((((AI340-AI$349)/AI$350+2)/4-1.9)^3)</f>
        <v>0.0310443877998065</v>
      </c>
      <c r="AK340" s="50" t="n">
        <f aca="false">Z340/U340</f>
        <v>0.296771323466507</v>
      </c>
      <c r="AL340" s="50" t="n">
        <f aca="false">EXP((((AK340-AK$349)/AK$350+2)/4-1.9)^3)</f>
        <v>0.0972957411210145</v>
      </c>
      <c r="AM340" s="50" t="n">
        <f aca="false">0.01*AD340+0.15*AF340+0.24*AH340+0.25*AJ340+0.35*AL340</f>
        <v>0.220525320073297</v>
      </c>
      <c r="AO340" s="44" t="n">
        <f aca="false">0.01*AD340/$AM$349</f>
        <v>5.88223265922107E-005</v>
      </c>
      <c r="AP340" s="43" t="n">
        <f aca="false">AO340*$J$349</f>
        <v>424.402204027901</v>
      </c>
      <c r="AQ340" s="44" t="n">
        <f aca="false">0.15*AF340/$AM$349</f>
        <v>0.0253102993189506</v>
      </c>
      <c r="AR340" s="43" t="n">
        <f aca="false">AQ340*$J$349</f>
        <v>182613.429931739</v>
      </c>
      <c r="AS340" s="44" t="n">
        <f aca="false">0.24*AH340/$AM$349</f>
        <v>0.0379797734838912</v>
      </c>
      <c r="AT340" s="43" t="n">
        <f aca="false">AS340*$J$349</f>
        <v>274023.495989673</v>
      </c>
      <c r="AU340" s="44" t="n">
        <f aca="false">0.25*AJ340/$AM$349</f>
        <v>0.00275113285883877</v>
      </c>
      <c r="AV340" s="43" t="n">
        <f aca="false">AU340*$J$349</f>
        <v>19849.3823095288</v>
      </c>
      <c r="AW340" s="44" t="n">
        <f aca="false">0.35*AL340/$AM$349</f>
        <v>0.0120711967975953</v>
      </c>
      <c r="AX340" s="43" t="n">
        <f aca="false">AW340*$J$349</f>
        <v>87093.503826698</v>
      </c>
    </row>
    <row r="341" customFormat="false" ht="13.8" hidden="false" customHeight="false" outlineLevel="0" collapsed="false">
      <c r="A341" s="13" t="s">
        <v>39</v>
      </c>
      <c r="B341" s="41"/>
      <c r="C341" s="41"/>
      <c r="D341" s="41"/>
      <c r="E341" s="41"/>
      <c r="F341" s="41"/>
      <c r="G341" s="41"/>
      <c r="H341" s="41"/>
      <c r="I341" s="15" t="n">
        <f aca="false">AO341+AQ341+AS341+AU341+AW341</f>
        <v>0.00987890387909272</v>
      </c>
      <c r="J341" s="43" t="n">
        <f aca="false">ROUND(AP341+AR341+AT341+AV341+AX341,0)</f>
        <v>71276</v>
      </c>
      <c r="K341" s="15" t="n">
        <f aca="false">I341-DatosMinisterio!J341</f>
        <v>1.98620088258383E-008</v>
      </c>
      <c r="L341" s="43" t="n">
        <f aca="false">J341-DatosMinisterio!K341</f>
        <v>0</v>
      </c>
      <c r="M341" s="44" t="n">
        <f aca="false">P375/P$383</f>
        <v>0.0130120834313495</v>
      </c>
      <c r="N341" s="43" t="n">
        <f aca="false">ROUND(N$349*M341,0)</f>
        <v>1783758</v>
      </c>
      <c r="O341" s="43" t="n">
        <f aca="false">N341-DatosMinisterio!L341</f>
        <v>-539</v>
      </c>
      <c r="P341" s="14" t="n">
        <f aca="false">N341+J341</f>
        <v>1855034</v>
      </c>
      <c r="Q341" s="43" t="n">
        <f aca="false">P341-DatosMinisterio!M341</f>
        <v>-539</v>
      </c>
      <c r="S341" s="14" t="n">
        <f aca="false">B341+DatosMinisterio!B341</f>
        <v>5959</v>
      </c>
      <c r="T341" s="14" t="n">
        <f aca="false">C341+DatosMinisterio!C341</f>
        <v>65</v>
      </c>
      <c r="U341" s="14" t="n">
        <f aca="false">D341+DatosMinisterio!D341</f>
        <v>349.443181818182</v>
      </c>
      <c r="V341" s="14" t="n">
        <f aca="false">E341+DatosMinisterio!E341</f>
        <v>179.261363636364</v>
      </c>
      <c r="W341" s="14" t="n">
        <f aca="false">F341+DatosMinisterio!F341</f>
        <v>24</v>
      </c>
      <c r="X341" s="14" t="n">
        <f aca="false">G341+DatosMinisterio!G341</f>
        <v>23</v>
      </c>
      <c r="Y341" s="14" t="n">
        <f aca="false">H341+DatosMinisterio!H341</f>
        <v>8</v>
      </c>
      <c r="Z341" s="14" t="n">
        <f aca="false">X341+0.33*Y341</f>
        <v>25.64</v>
      </c>
      <c r="AC341" s="49" t="n">
        <f aca="false">IF(T341&gt;0,S341/T341,0)</f>
        <v>91.6769230769231</v>
      </c>
      <c r="AD341" s="50" t="n">
        <f aca="false">EXP((((AC341-AC$349)/AC$350+2)/4-1.9)^3)</f>
        <v>0.00756850483886697</v>
      </c>
      <c r="AE341" s="51" t="n">
        <f aca="false">S341/U341</f>
        <v>17.0528438099574</v>
      </c>
      <c r="AF341" s="50" t="n">
        <f aca="false">EXP((((AE341-AE$349)/AE$350+2)/4-1.9)^3)</f>
        <v>0.0265093916595516</v>
      </c>
      <c r="AG341" s="50" t="n">
        <f aca="false">V341/U341</f>
        <v>0.512991447432605</v>
      </c>
      <c r="AH341" s="50" t="n">
        <f aca="false">EXP((((AG341-AG$349)/AG$350+2)/4-1.9)^3)</f>
        <v>0.0416110307709353</v>
      </c>
      <c r="AI341" s="50" t="n">
        <f aca="false">W341/U341</f>
        <v>0.0686806933107866</v>
      </c>
      <c r="AJ341" s="50" t="n">
        <f aca="false">EXP((((AI341-AI$349)/AI$350+2)/4-1.9)^3)</f>
        <v>0.0347250428920589</v>
      </c>
      <c r="AK341" s="50" t="n">
        <f aca="false">Z341/U341</f>
        <v>0.073373874020357</v>
      </c>
      <c r="AL341" s="50" t="n">
        <f aca="false">EXP((((AK341-AK$349)/AK$350+2)/4-1.9)^3)</f>
        <v>0.0147112248943087</v>
      </c>
      <c r="AM341" s="50" t="n">
        <f aca="false">0.01*AD341+0.15*AF341+0.24*AH341+0.25*AJ341+0.35*AL341</f>
        <v>0.0278689306183687</v>
      </c>
      <c r="AO341" s="44" t="n">
        <f aca="false">0.01*AD341/$AM$349</f>
        <v>2.68286332315652E-005</v>
      </c>
      <c r="AP341" s="43" t="n">
        <f aca="false">AO341*$J$349</f>
        <v>193.568186336244</v>
      </c>
      <c r="AQ341" s="44" t="n">
        <f aca="false">0.15*AF341/$AM$349</f>
        <v>0.00140954672257135</v>
      </c>
      <c r="AR341" s="43" t="n">
        <f aca="false">AQ341*$J$349</f>
        <v>10169.8584601514</v>
      </c>
      <c r="AS341" s="44" t="n">
        <f aca="false">0.24*AH341/$AM$349</f>
        <v>0.00354004001596041</v>
      </c>
      <c r="AT341" s="43" t="n">
        <f aca="false">AS341*$J$349</f>
        <v>25541.3356145541</v>
      </c>
      <c r="AU341" s="44" t="n">
        <f aca="false">0.25*AJ341/$AM$349</f>
        <v>0.00307731004846951</v>
      </c>
      <c r="AV341" s="43" t="n">
        <f aca="false">AU341*$J$349</f>
        <v>22202.7458400568</v>
      </c>
      <c r="AW341" s="44" t="n">
        <f aca="false">0.35*AL341/$AM$349</f>
        <v>0.00182517845885988</v>
      </c>
      <c r="AX341" s="43" t="n">
        <f aca="false">AW341*$J$349</f>
        <v>13168.6352029972</v>
      </c>
    </row>
    <row r="342" customFormat="false" ht="13.8" hidden="false" customHeight="false" outlineLevel="0" collapsed="false">
      <c r="A342" s="13" t="s">
        <v>40</v>
      </c>
      <c r="B342" s="41"/>
      <c r="C342" s="41"/>
      <c r="D342" s="41"/>
      <c r="E342" s="41"/>
      <c r="F342" s="41"/>
      <c r="G342" s="41"/>
      <c r="H342" s="41"/>
      <c r="I342" s="15" t="n">
        <f aca="false">AO342+AQ342+AS342+AU342+AW342</f>
        <v>0.010025431459217</v>
      </c>
      <c r="J342" s="43" t="n">
        <f aca="false">ROUND(AP342+AR342+AT342+AV342+AX342,0)</f>
        <v>72333</v>
      </c>
      <c r="K342" s="15" t="n">
        <f aca="false">I342-DatosMinisterio!J342</f>
        <v>4.67910576170544E-008</v>
      </c>
      <c r="L342" s="43" t="n">
        <f aca="false">J342-DatosMinisterio!K342</f>
        <v>0</v>
      </c>
      <c r="M342" s="44" t="n">
        <f aca="false">P376/P$383</f>
        <v>0.0260239534180151</v>
      </c>
      <c r="N342" s="43" t="n">
        <f aca="false">ROUND(N$349*M342,0)</f>
        <v>3567486</v>
      </c>
      <c r="O342" s="43" t="n">
        <f aca="false">N342-DatosMinisterio!L342</f>
        <v>105</v>
      </c>
      <c r="P342" s="14" t="n">
        <f aca="false">N342+J342</f>
        <v>3639819</v>
      </c>
      <c r="Q342" s="43" t="n">
        <f aca="false">P342-DatosMinisterio!M342</f>
        <v>105</v>
      </c>
      <c r="S342" s="14" t="n">
        <f aca="false">B342+DatosMinisterio!B342</f>
        <v>5549</v>
      </c>
      <c r="T342" s="14" t="n">
        <f aca="false">C342+DatosMinisterio!C342</f>
        <v>34</v>
      </c>
      <c r="U342" s="14" t="n">
        <f aca="false">D342+DatosMinisterio!D342</f>
        <v>282.477272727273</v>
      </c>
      <c r="V342" s="14" t="n">
        <f aca="false">E342+DatosMinisterio!E342</f>
        <v>150.681818181818</v>
      </c>
      <c r="W342" s="14" t="n">
        <f aca="false">F342+DatosMinisterio!F342</f>
        <v>5</v>
      </c>
      <c r="X342" s="14" t="n">
        <f aca="false">G342+DatosMinisterio!G342</f>
        <v>11</v>
      </c>
      <c r="Y342" s="14" t="n">
        <f aca="false">H342+DatosMinisterio!H342</f>
        <v>1</v>
      </c>
      <c r="Z342" s="14" t="n">
        <f aca="false">X342+0.33*Y342</f>
        <v>11.33</v>
      </c>
      <c r="AC342" s="49" t="n">
        <f aca="false">IF(T342&gt;0,S342/T342,0)</f>
        <v>163.205882352941</v>
      </c>
      <c r="AD342" s="50" t="n">
        <f aca="false">EXP((((AC342-AC$349)/AC$350+2)/4-1.9)^3)</f>
        <v>0.0383870773208468</v>
      </c>
      <c r="AE342" s="51" t="n">
        <f aca="false">S342/U342</f>
        <v>19.6440582508649</v>
      </c>
      <c r="AF342" s="50" t="n">
        <f aca="false">EXP((((AE342-AE$349)/AE$350+2)/4-1.9)^3)</f>
        <v>0.0593687204738039</v>
      </c>
      <c r="AG342" s="50" t="n">
        <f aca="false">V342/U342</f>
        <v>0.533429881728215</v>
      </c>
      <c r="AH342" s="50" t="n">
        <f aca="false">EXP((((AG342-AG$349)/AG$350+2)/4-1.9)^3)</f>
        <v>0.0546490104859078</v>
      </c>
      <c r="AI342" s="50" t="n">
        <f aca="false">W342/U342</f>
        <v>0.0177005390618714</v>
      </c>
      <c r="AJ342" s="50" t="n">
        <f aca="false">EXP((((AI342-AI$349)/AI$350+2)/4-1.9)^3)</f>
        <v>0.00896041357981303</v>
      </c>
      <c r="AK342" s="50" t="n">
        <f aca="false">Z342/U342</f>
        <v>0.0401094215142006</v>
      </c>
      <c r="AL342" s="50" t="n">
        <f aca="false">EXP((((AK342-AK$349)/AK$350+2)/4-1.9)^3)</f>
        <v>0.0103921377619904</v>
      </c>
      <c r="AM342" s="50" t="n">
        <f aca="false">0.01*AD342+0.15*AF342+0.24*AH342+0.25*AJ342+0.35*AL342</f>
        <v>0.0282822929725468</v>
      </c>
      <c r="AO342" s="44" t="n">
        <f aca="false">0.01*AD342/$AM$349</f>
        <v>0.000136073483494913</v>
      </c>
      <c r="AP342" s="43" t="n">
        <f aca="false">AO342*$J$349</f>
        <v>981.768142313542</v>
      </c>
      <c r="AQ342" s="44" t="n">
        <f aca="false">0.15*AF342/$AM$349</f>
        <v>0.00315672975230094</v>
      </c>
      <c r="AR342" s="43" t="n">
        <f aca="false">AQ342*$J$349</f>
        <v>22775.757811905</v>
      </c>
      <c r="AS342" s="44" t="n">
        <f aca="false">0.24*AH342/$AM$349</f>
        <v>0.00464924036652037</v>
      </c>
      <c r="AT342" s="43" t="n">
        <f aca="false">AS342*$J$349</f>
        <v>33544.199505839</v>
      </c>
      <c r="AU342" s="44" t="n">
        <f aca="false">0.25*AJ342/$AM$349</f>
        <v>0.000794065851360173</v>
      </c>
      <c r="AV342" s="43" t="n">
        <f aca="false">AU342*$J$349</f>
        <v>5729.17320657588</v>
      </c>
      <c r="AW342" s="44" t="n">
        <f aca="false">0.35*AL342/$AM$349</f>
        <v>0.00128932200554062</v>
      </c>
      <c r="AX342" s="43" t="n">
        <f aca="false">AW342*$J$349</f>
        <v>9302.43893014549</v>
      </c>
    </row>
    <row r="343" customFormat="false" ht="13.8" hidden="false" customHeight="false" outlineLevel="0" collapsed="false">
      <c r="A343" s="13" t="s">
        <v>41</v>
      </c>
      <c r="B343" s="41"/>
      <c r="C343" s="41"/>
      <c r="D343" s="41"/>
      <c r="E343" s="41"/>
      <c r="F343" s="41"/>
      <c r="G343" s="41"/>
      <c r="H343" s="41"/>
      <c r="I343" s="15" t="n">
        <f aca="false">AO343+AQ343+AS343+AU343+AW343</f>
        <v>0.0121239119108901</v>
      </c>
      <c r="J343" s="43" t="n">
        <f aca="false">ROUND(AP343+AR343+AT343+AV343+AX343,0)</f>
        <v>87474</v>
      </c>
      <c r="K343" s="15" t="n">
        <f aca="false">I343-DatosMinisterio!J343</f>
        <v>-2.18187018695415E-008</v>
      </c>
      <c r="L343" s="43" t="n">
        <f aca="false">J343-DatosMinisterio!K343</f>
        <v>0</v>
      </c>
      <c r="M343" s="44" t="n">
        <f aca="false">P377/P$383</f>
        <v>0.0117201942355772</v>
      </c>
      <c r="N343" s="43" t="n">
        <f aca="false">ROUND(N$349*M343,0)</f>
        <v>1606659</v>
      </c>
      <c r="O343" s="43" t="n">
        <f aca="false">N343-DatosMinisterio!L343</f>
        <v>537</v>
      </c>
      <c r="P343" s="14" t="n">
        <f aca="false">N343+J343</f>
        <v>1694133</v>
      </c>
      <c r="Q343" s="43" t="n">
        <f aca="false">P343-DatosMinisterio!M343</f>
        <v>537</v>
      </c>
      <c r="S343" s="14" t="n">
        <f aca="false">B343+DatosMinisterio!B343</f>
        <v>7148</v>
      </c>
      <c r="T343" s="14" t="n">
        <f aca="false">C343+DatosMinisterio!C343</f>
        <v>61</v>
      </c>
      <c r="U343" s="14" t="n">
        <f aca="false">D343+DatosMinisterio!D343</f>
        <v>310.349777183601</v>
      </c>
      <c r="V343" s="14" t="n">
        <f aca="false">E343+DatosMinisterio!E343</f>
        <v>156.75924688057</v>
      </c>
      <c r="W343" s="14" t="n">
        <f aca="false">F343+DatosMinisterio!F343</f>
        <v>1</v>
      </c>
      <c r="X343" s="14" t="n">
        <f aca="false">G343+DatosMinisterio!G343</f>
        <v>3</v>
      </c>
      <c r="Y343" s="14" t="n">
        <f aca="false">H343+DatosMinisterio!H343</f>
        <v>0</v>
      </c>
      <c r="Z343" s="14" t="n">
        <f aca="false">X343+0.33*Y343</f>
        <v>3</v>
      </c>
      <c r="AC343" s="49" t="n">
        <f aca="false">IF(T343&gt;0,S343/T343,0)</f>
        <v>117.180327868852</v>
      </c>
      <c r="AD343" s="50" t="n">
        <f aca="false">EXP((((AC343-AC$349)/AC$350+2)/4-1.9)^3)</f>
        <v>0.0142006469163363</v>
      </c>
      <c r="AE343" s="51" t="n">
        <f aca="false">S343/U343</f>
        <v>23.0320771126937</v>
      </c>
      <c r="AF343" s="50" t="n">
        <f aca="false">EXP((((AE343-AE$349)/AE$350+2)/4-1.9)^3)</f>
        <v>0.140443905088237</v>
      </c>
      <c r="AG343" s="50" t="n">
        <f aca="false">V343/U343</f>
        <v>0.505105073066742</v>
      </c>
      <c r="AH343" s="50" t="n">
        <f aca="false">EXP((((AG343-AG$349)/AG$350+2)/4-1.9)^3)</f>
        <v>0.0372928169061086</v>
      </c>
      <c r="AI343" s="50" t="n">
        <f aca="false">W343/U343</f>
        <v>0.00322217083277752</v>
      </c>
      <c r="AJ343" s="50" t="n">
        <f aca="false">EXP((((AI343-AI$349)/AI$350+2)/4-1.9)^3)</f>
        <v>0.00575922828841383</v>
      </c>
      <c r="AK343" s="50" t="n">
        <f aca="false">Z343/U343</f>
        <v>0.00966651249833255</v>
      </c>
      <c r="AL343" s="50" t="n">
        <f aca="false">EXP((((AK343-AK$349)/AK$350+2)/4-1.9)^3)</f>
        <v>0.00743870360374767</v>
      </c>
      <c r="AM343" s="50" t="n">
        <f aca="false">0.01*AD343+0.15*AF343+0.24*AH343+0.25*AJ343+0.35*AL343</f>
        <v>0.0342022216232801</v>
      </c>
      <c r="AO343" s="44" t="n">
        <f aca="false">0.01*AD343/$AM$349</f>
        <v>5.0338072826862E-005</v>
      </c>
      <c r="AP343" s="43" t="n">
        <f aca="false">AO343*$J$349</f>
        <v>363.188440374717</v>
      </c>
      <c r="AQ343" s="44" t="n">
        <f aca="false">0.15*AF343/$AM$349</f>
        <v>0.00746762689482231</v>
      </c>
      <c r="AR343" s="43" t="n">
        <f aca="false">AQ343*$J$349</f>
        <v>53878.8160317396</v>
      </c>
      <c r="AS343" s="44" t="n">
        <f aca="false">0.24*AH343/$AM$349</f>
        <v>0.00317266988367234</v>
      </c>
      <c r="AT343" s="43" t="n">
        <f aca="false">AS343*$J$349</f>
        <v>22890.7656206477</v>
      </c>
      <c r="AU343" s="44" t="n">
        <f aca="false">0.25*AJ343/$AM$349</f>
        <v>0.000510378954417899</v>
      </c>
      <c r="AV343" s="43" t="n">
        <f aca="false">AU343*$J$349</f>
        <v>3682.37650044083</v>
      </c>
      <c r="AW343" s="44" t="n">
        <f aca="false">0.35*AL343/$AM$349</f>
        <v>0.000922898105150721</v>
      </c>
      <c r="AX343" s="43" t="n">
        <f aca="false">AW343*$J$349</f>
        <v>6658.69598519087</v>
      </c>
    </row>
    <row r="344" customFormat="false" ht="13.8" hidden="false" customHeight="false" outlineLevel="0" collapsed="false">
      <c r="A344" s="13" t="s">
        <v>42</v>
      </c>
      <c r="B344" s="41"/>
      <c r="C344" s="41"/>
      <c r="D344" s="41"/>
      <c r="E344" s="41"/>
      <c r="F344" s="41"/>
      <c r="G344" s="41"/>
      <c r="H344" s="41"/>
      <c r="I344" s="15" t="n">
        <f aca="false">AO344+AQ344+AS344+AU344+AW344</f>
        <v>0.0411588941441097</v>
      </c>
      <c r="J344" s="43" t="n">
        <f aca="false">ROUND(AP344+AR344+AT344+AV344+AX344,0)</f>
        <v>296961</v>
      </c>
      <c r="K344" s="15" t="n">
        <f aca="false">I344-DatosMinisterio!J344</f>
        <v>-2.71842091476016E-008</v>
      </c>
      <c r="L344" s="43" t="n">
        <f aca="false">J344-DatosMinisterio!K344</f>
        <v>0</v>
      </c>
      <c r="M344" s="44" t="n">
        <f aca="false">P378/P$383</f>
        <v>0.0151029646864384</v>
      </c>
      <c r="N344" s="43" t="n">
        <f aca="false">ROUND(N$349*M344,0)</f>
        <v>2070385</v>
      </c>
      <c r="O344" s="43" t="n">
        <f aca="false">N344-DatosMinisterio!L344</f>
        <v>506</v>
      </c>
      <c r="P344" s="14" t="n">
        <f aca="false">N344+J344</f>
        <v>2367346</v>
      </c>
      <c r="Q344" s="43" t="n">
        <f aca="false">P344-DatosMinisterio!M344</f>
        <v>506</v>
      </c>
      <c r="S344" s="14" t="n">
        <f aca="false">B344+DatosMinisterio!B344</f>
        <v>15919</v>
      </c>
      <c r="T344" s="14" t="n">
        <f aca="false">C344+DatosMinisterio!C344</f>
        <v>73</v>
      </c>
      <c r="U344" s="14" t="n">
        <f aca="false">D344+DatosMinisterio!D344</f>
        <v>456.492130529898</v>
      </c>
      <c r="V344" s="14" t="n">
        <f aca="false">E344+DatosMinisterio!E344</f>
        <v>180.956903257171</v>
      </c>
      <c r="W344" s="14" t="n">
        <f aca="false">F344+DatosMinisterio!F344</f>
        <v>3</v>
      </c>
      <c r="X344" s="14" t="n">
        <f aca="false">G344+DatosMinisterio!G344</f>
        <v>18</v>
      </c>
      <c r="Y344" s="14" t="n">
        <f aca="false">H344+DatosMinisterio!H344</f>
        <v>3</v>
      </c>
      <c r="Z344" s="14" t="n">
        <f aca="false">X344+0.33*Y344</f>
        <v>18.99</v>
      </c>
      <c r="AC344" s="49" t="n">
        <f aca="false">IF(T344&gt;0,S344/T344,0)</f>
        <v>218.068493150685</v>
      </c>
      <c r="AD344" s="50" t="n">
        <f aca="false">EXP((((AC344-AC$349)/AC$350+2)/4-1.9)^3)</f>
        <v>0.100919506152867</v>
      </c>
      <c r="AE344" s="51" t="n">
        <f aca="false">S344/U344</f>
        <v>34.8724521965388</v>
      </c>
      <c r="AF344" s="50" t="n">
        <f aca="false">EXP((((AE344-AE$349)/AE$350+2)/4-1.9)^3)</f>
        <v>0.721947975171245</v>
      </c>
      <c r="AG344" s="50" t="n">
        <f aca="false">V344/U344</f>
        <v>0.396407497862264</v>
      </c>
      <c r="AH344" s="50" t="n">
        <f aca="false">EXP((((AG344-AG$349)/AG$350+2)/4-1.9)^3)</f>
        <v>0.00631552170842587</v>
      </c>
      <c r="AI344" s="50" t="n">
        <f aca="false">W344/U344</f>
        <v>0.00657185480178505</v>
      </c>
      <c r="AJ344" s="50" t="n">
        <f aca="false">EXP((((AI344-AI$349)/AI$350+2)/4-1.9)^3)</f>
        <v>0.00639438622156917</v>
      </c>
      <c r="AK344" s="50" t="n">
        <f aca="false">Z344/U344</f>
        <v>0.0415998408952994</v>
      </c>
      <c r="AL344" s="50" t="n">
        <f aca="false">EXP((((AK344-AK$349)/AK$350+2)/4-1.9)^3)</f>
        <v>0.0105593961890265</v>
      </c>
      <c r="AM344" s="50" t="n">
        <f aca="false">0.01*AD344+0.15*AF344+0.24*AH344+0.25*AJ344+0.35*AL344</f>
        <v>0.116111501768789</v>
      </c>
      <c r="AO344" s="44" t="n">
        <f aca="false">0.01*AD344/$AM$349</f>
        <v>0.000357736762297065</v>
      </c>
      <c r="AP344" s="43" t="n">
        <f aca="false">AO344*$J$349</f>
        <v>2581.06537392189</v>
      </c>
      <c r="AQ344" s="44" t="n">
        <f aca="false">0.15*AF344/$AM$349</f>
        <v>0.0383871276768055</v>
      </c>
      <c r="AR344" s="43" t="n">
        <f aca="false">AQ344*$J$349</f>
        <v>276962.550381236</v>
      </c>
      <c r="AS344" s="44" t="n">
        <f aca="false">0.24*AH344/$AM$349</f>
        <v>0.000537290212601761</v>
      </c>
      <c r="AT344" s="43" t="n">
        <f aca="false">AS344*$J$349</f>
        <v>3876.54082456852</v>
      </c>
      <c r="AU344" s="44" t="n">
        <f aca="false">0.25*AJ344/$AM$349</f>
        <v>0.00056666622513891</v>
      </c>
      <c r="AV344" s="43" t="n">
        <f aca="false">AU344*$J$349</f>
        <v>4088.48831438386</v>
      </c>
      <c r="AW344" s="44" t="n">
        <f aca="false">0.35*AL344/$AM$349</f>
        <v>0.00131007326726644</v>
      </c>
      <c r="AX344" s="43" t="n">
        <f aca="false">AW344*$J$349</f>
        <v>9452.15897222835</v>
      </c>
    </row>
    <row r="345" customFormat="false" ht="13.8" hidden="false" customHeight="false" outlineLevel="0" collapsed="false">
      <c r="A345" s="13" t="s">
        <v>43</v>
      </c>
      <c r="B345" s="41"/>
      <c r="C345" s="41"/>
      <c r="D345" s="41"/>
      <c r="E345" s="41"/>
      <c r="F345" s="41"/>
      <c r="G345" s="41"/>
      <c r="H345" s="41"/>
      <c r="I345" s="15" t="n">
        <f aca="false">AO345+AQ345+AS345+AU345+AW345</f>
        <v>0.0152191474621069</v>
      </c>
      <c r="J345" s="43" t="n">
        <f aca="false">ROUND(AP345+AR345+AT345+AV345+AX345,0)</f>
        <v>109806</v>
      </c>
      <c r="K345" s="15" t="n">
        <f aca="false">I345-DatosMinisterio!J345</f>
        <v>-1.09976820445584E-008</v>
      </c>
      <c r="L345" s="43" t="n">
        <f aca="false">J345-DatosMinisterio!K345</f>
        <v>0</v>
      </c>
      <c r="M345" s="44" t="n">
        <f aca="false">P379/P$383</f>
        <v>0.0140140080239498</v>
      </c>
      <c r="N345" s="43" t="n">
        <f aca="false">ROUND(N$349*M345,0)</f>
        <v>1921106</v>
      </c>
      <c r="O345" s="43" t="n">
        <f aca="false">N345-DatosMinisterio!L345</f>
        <v>919</v>
      </c>
      <c r="P345" s="14" t="n">
        <f aca="false">N345+J345</f>
        <v>2030912</v>
      </c>
      <c r="Q345" s="43" t="n">
        <f aca="false">P345-DatosMinisterio!M345</f>
        <v>919</v>
      </c>
      <c r="S345" s="14" t="n">
        <f aca="false">B345+DatosMinisterio!B345</f>
        <v>4588</v>
      </c>
      <c r="T345" s="14" t="n">
        <f aca="false">C345+DatosMinisterio!C345</f>
        <v>31</v>
      </c>
      <c r="U345" s="14" t="n">
        <f aca="false">D345+DatosMinisterio!D345</f>
        <v>342.522727272727</v>
      </c>
      <c r="V345" s="14" t="n">
        <f aca="false">E345+DatosMinisterio!E345</f>
        <v>194.795454545455</v>
      </c>
      <c r="W345" s="14" t="n">
        <f aca="false">F345+DatosMinisterio!F345</f>
        <v>32</v>
      </c>
      <c r="X345" s="14" t="n">
        <f aca="false">G345+DatosMinisterio!G345</f>
        <v>35</v>
      </c>
      <c r="Y345" s="14" t="n">
        <f aca="false">H345+DatosMinisterio!H345</f>
        <v>-8</v>
      </c>
      <c r="Z345" s="14" t="n">
        <f aca="false">X345+0.33*Y345</f>
        <v>32.36</v>
      </c>
      <c r="AC345" s="49" t="n">
        <f aca="false">IF(T345&gt;0,S345/T345,0)</f>
        <v>148</v>
      </c>
      <c r="AD345" s="50" t="n">
        <f aca="false">EXP((((AC345-AC$349)/AC$350+2)/4-1.9)^3)</f>
        <v>0.0281791103195128</v>
      </c>
      <c r="AE345" s="51" t="n">
        <f aca="false">S345/U345</f>
        <v>13.3947316037423</v>
      </c>
      <c r="AF345" s="50" t="n">
        <f aca="false">EXP((((AE345-AE$349)/AE$350+2)/4-1.9)^3)</f>
        <v>0.00666902246082302</v>
      </c>
      <c r="AG345" s="50" t="n">
        <f aca="false">V345/U345</f>
        <v>0.568708114922701</v>
      </c>
      <c r="AH345" s="50" t="n">
        <f aca="false">EXP((((AG345-AG$349)/AG$350+2)/4-1.9)^3)</f>
        <v>0.0842625559211314</v>
      </c>
      <c r="AI345" s="50" t="n">
        <f aca="false">W345/U345</f>
        <v>0.0934244575675138</v>
      </c>
      <c r="AJ345" s="50" t="n">
        <f aca="false">EXP((((AI345-AI$349)/AI$350+2)/4-1.9)^3)</f>
        <v>0.0602799805953078</v>
      </c>
      <c r="AK345" s="50" t="n">
        <f aca="false">Z345/U345</f>
        <v>0.0944754827151484</v>
      </c>
      <c r="AL345" s="50" t="n">
        <f aca="false">EXP((((AK345-AK$349)/AK$350+2)/4-1.9)^3)</f>
        <v>0.0181682803777326</v>
      </c>
      <c r="AM345" s="50" t="n">
        <f aca="false">0.01*AD345+0.15*AF345+0.24*AH345+0.25*AJ345+0.35*AL345</f>
        <v>0.0429340511744235</v>
      </c>
      <c r="AO345" s="44" t="n">
        <f aca="false">0.01*AD345/$AM$349</f>
        <v>9.98885554874268E-005</v>
      </c>
      <c r="AP345" s="43" t="n">
        <f aca="false">AO345*$J$349</f>
        <v>720.694429513452</v>
      </c>
      <c r="AQ345" s="44" t="n">
        <f aca="false">0.15*AF345/$AM$349</f>
        <v>0.000354602582855604</v>
      </c>
      <c r="AR345" s="43" t="n">
        <f aca="false">AQ345*$J$349</f>
        <v>2558.45231626444</v>
      </c>
      <c r="AS345" s="44" t="n">
        <f aca="false">0.24*AH345/$AM$349</f>
        <v>0.0071685996304677</v>
      </c>
      <c r="AT345" s="43" t="n">
        <f aca="false">AS345*$J$349</f>
        <v>51721.33880483</v>
      </c>
      <c r="AU345" s="44" t="n">
        <f aca="false">0.25*AJ345/$AM$349</f>
        <v>0.00534197151560348</v>
      </c>
      <c r="AV345" s="43" t="n">
        <f aca="false">AU345*$J$349</f>
        <v>38542.2443555064</v>
      </c>
      <c r="AW345" s="44" t="n">
        <f aca="false">0.35*AL345/$AM$349</f>
        <v>0.00225408517769264</v>
      </c>
      <c r="AX345" s="43" t="n">
        <f aca="false">AW345*$J$349</f>
        <v>16263.1907457747</v>
      </c>
    </row>
    <row r="346" customFormat="false" ht="13.8" hidden="false" customHeight="false" outlineLevel="0" collapsed="false">
      <c r="A346" s="13" t="s">
        <v>44</v>
      </c>
      <c r="B346" s="41"/>
      <c r="C346" s="41"/>
      <c r="D346" s="41"/>
      <c r="E346" s="41"/>
      <c r="F346" s="41"/>
      <c r="G346" s="41"/>
      <c r="H346" s="41"/>
      <c r="I346" s="15" t="n">
        <f aca="false">AO346+AQ346+AS346+AU346+AW346</f>
        <v>0.0176135496845209</v>
      </c>
      <c r="J346" s="43" t="n">
        <f aca="false">ROUND(AP346+AR346+AT346+AV346+AX346,0)</f>
        <v>127081</v>
      </c>
      <c r="K346" s="15" t="n">
        <f aca="false">I346-DatosMinisterio!J346</f>
        <v>-6.97478132992424E-008</v>
      </c>
      <c r="L346" s="43" t="n">
        <f aca="false">J346-DatosMinisterio!K346</f>
        <v>-1</v>
      </c>
      <c r="M346" s="44" t="n">
        <f aca="false">P380/P$383</f>
        <v>0.00846664167178597</v>
      </c>
      <c r="N346" s="43" t="n">
        <f aca="false">ROUND(N$349*M346,0)</f>
        <v>1160647</v>
      </c>
      <c r="O346" s="43" t="n">
        <f aca="false">N346-DatosMinisterio!L346</f>
        <v>-1048</v>
      </c>
      <c r="P346" s="14" t="n">
        <f aca="false">N346+J346</f>
        <v>1287728</v>
      </c>
      <c r="Q346" s="43" t="n">
        <f aca="false">P346-DatosMinisterio!M346</f>
        <v>-1049</v>
      </c>
      <c r="S346" s="14" t="n">
        <f aca="false">B346+DatosMinisterio!B346</f>
        <v>4942</v>
      </c>
      <c r="T346" s="14" t="n">
        <f aca="false">C346+DatosMinisterio!C346</f>
        <v>23</v>
      </c>
      <c r="U346" s="14" t="n">
        <f aca="false">D346+DatosMinisterio!D346</f>
        <v>243.068181818182</v>
      </c>
      <c r="V346" s="14" t="n">
        <f aca="false">E346+DatosMinisterio!E346</f>
        <v>147.409090909091</v>
      </c>
      <c r="W346" s="14" t="n">
        <f aca="false">F346+DatosMinisterio!F346</f>
        <v>6</v>
      </c>
      <c r="X346" s="14" t="n">
        <f aca="false">G346+DatosMinisterio!G346</f>
        <v>11</v>
      </c>
      <c r="Y346" s="14" t="n">
        <f aca="false">H346+DatosMinisterio!H346</f>
        <v>13</v>
      </c>
      <c r="Z346" s="14" t="n">
        <f aca="false">X346+0.33*Y346</f>
        <v>15.29</v>
      </c>
      <c r="AC346" s="49" t="n">
        <f aca="false">IF(T346&gt;0,S346/T346,0)</f>
        <v>214.869565217391</v>
      </c>
      <c r="AD346" s="50" t="n">
        <f aca="false">EXP((((AC346-AC$349)/AC$350+2)/4-1.9)^3)</f>
        <v>0.0959726494362189</v>
      </c>
      <c r="AE346" s="51" t="n">
        <f aca="false">S346/U346</f>
        <v>20.3317438055166</v>
      </c>
      <c r="AF346" s="50" t="n">
        <f aca="false">EXP((((AE346-AE$349)/AE$350+2)/4-1.9)^3)</f>
        <v>0.071922276958885</v>
      </c>
      <c r="AG346" s="50" t="n">
        <f aca="false">V346/U346</f>
        <v>0.606451612903226</v>
      </c>
      <c r="AH346" s="50" t="n">
        <f aca="false">EXP((((AG346-AG$349)/AG$350+2)/4-1.9)^3)</f>
        <v>0.12737310114993</v>
      </c>
      <c r="AI346" s="50" t="n">
        <f aca="false">W346/U346</f>
        <v>0.0246844319775596</v>
      </c>
      <c r="AJ346" s="50" t="n">
        <f aca="false">EXP((((AI346-AI$349)/AI$350+2)/4-1.9)^3)</f>
        <v>0.0109866627124722</v>
      </c>
      <c r="AK346" s="50" t="n">
        <f aca="false">Z346/U346</f>
        <v>0.0629041608228143</v>
      </c>
      <c r="AL346" s="50" t="n">
        <f aca="false">EXP((((AK346-AK$349)/AK$350+2)/4-1.9)^3)</f>
        <v>0.0132128954483304</v>
      </c>
      <c r="AM346" s="50" t="n">
        <f aca="false">0.01*AD346+0.15*AF346+0.24*AH346+0.25*AJ346+0.35*AL346</f>
        <v>0.0496887913992118</v>
      </c>
      <c r="AO346" s="44" t="n">
        <f aca="false">0.01*AD346/$AM$349</f>
        <v>0.000340201277108697</v>
      </c>
      <c r="AP346" s="43" t="n">
        <f aca="false">AO346*$J$349</f>
        <v>2454.54711132009</v>
      </c>
      <c r="AQ346" s="44" t="n">
        <f aca="false">0.15*AF346/$AM$349</f>
        <v>0.00382422241404916</v>
      </c>
      <c r="AR346" s="43" t="n">
        <f aca="false">AQ346*$J$349</f>
        <v>27591.7073540285</v>
      </c>
      <c r="AS346" s="44" t="n">
        <f aca="false">0.24*AH346/$AM$349</f>
        <v>0.0108362101748913</v>
      </c>
      <c r="AT346" s="43" t="n">
        <f aca="false">AS346*$J$349</f>
        <v>78183.0938686882</v>
      </c>
      <c r="AU346" s="44" t="n">
        <f aca="false">0.25*AJ346/$AM$349</f>
        <v>0.00097363069267706</v>
      </c>
      <c r="AV346" s="43" t="n">
        <f aca="false">AU346*$J$349</f>
        <v>7024.7308432046</v>
      </c>
      <c r="AW346" s="44" t="n">
        <f aca="false">0.35*AL346/$AM$349</f>
        <v>0.00163928512579466</v>
      </c>
      <c r="AX346" s="43" t="n">
        <f aca="false">AW346*$J$349</f>
        <v>11827.4175933316</v>
      </c>
    </row>
    <row r="347" customFormat="false" ht="13.8" hidden="false" customHeight="false" outlineLevel="0" collapsed="false">
      <c r="A347" s="13" t="s">
        <v>45</v>
      </c>
      <c r="B347" s="41"/>
      <c r="C347" s="41"/>
      <c r="D347" s="41"/>
      <c r="E347" s="41"/>
      <c r="F347" s="41"/>
      <c r="G347" s="41"/>
      <c r="H347" s="41"/>
      <c r="I347" s="15" t="n">
        <f aca="false">AO347+AQ347+AS347+AU347+AW347</f>
        <v>0.00676717060833666</v>
      </c>
      <c r="J347" s="43" t="n">
        <f aca="false">ROUND(AP347+AR347+AT347+AV347+AX347,0)</f>
        <v>48825</v>
      </c>
      <c r="K347" s="15" t="n">
        <f aca="false">I347-DatosMinisterio!J347</f>
        <v>-1.33828193704839E-007</v>
      </c>
      <c r="L347" s="43" t="n">
        <f aca="false">J347-DatosMinisterio!K347</f>
        <v>-1</v>
      </c>
      <c r="M347" s="44" t="n">
        <f aca="false">P381/P$383</f>
        <v>0.00523218478418558</v>
      </c>
      <c r="N347" s="43" t="n">
        <f aca="false">ROUND(N$349*M347,0)</f>
        <v>717252</v>
      </c>
      <c r="O347" s="43" t="n">
        <f aca="false">N347-DatosMinisterio!L347</f>
        <v>543</v>
      </c>
      <c r="P347" s="14" t="n">
        <f aca="false">N347+J347</f>
        <v>766077</v>
      </c>
      <c r="Q347" s="43" t="n">
        <f aca="false">P347-DatosMinisterio!M347</f>
        <v>542</v>
      </c>
      <c r="S347" s="14" t="n">
        <f aca="false">B347+DatosMinisterio!B347</f>
        <v>4940</v>
      </c>
      <c r="T347" s="14" t="n">
        <f aca="false">C347+DatosMinisterio!C347</f>
        <v>35</v>
      </c>
      <c r="U347" s="14" t="n">
        <f aca="false">D347+DatosMinisterio!D347</f>
        <v>313.511363636364</v>
      </c>
      <c r="V347" s="14" t="n">
        <f aca="false">E347+DatosMinisterio!E347</f>
        <v>142.002272727273</v>
      </c>
      <c r="W347" s="14" t="n">
        <f aca="false">F347+DatosMinisterio!F347</f>
        <v>17</v>
      </c>
      <c r="X347" s="14" t="n">
        <f aca="false">G347+DatosMinisterio!G347</f>
        <v>23</v>
      </c>
      <c r="Y347" s="14" t="n">
        <f aca="false">H347+DatosMinisterio!H347</f>
        <v>17</v>
      </c>
      <c r="Z347" s="14" t="n">
        <f aca="false">X347+0.33*Y347</f>
        <v>28.61</v>
      </c>
      <c r="AC347" s="49" t="n">
        <f aca="false">IF(T347&gt;0,S347/T347,0)</f>
        <v>141.142857142857</v>
      </c>
      <c r="AD347" s="50" t="n">
        <f aca="false">EXP((((AC347-AC$349)/AC$350+2)/4-1.9)^3)</f>
        <v>0.024361579563848</v>
      </c>
      <c r="AE347" s="51" t="n">
        <f aca="false">S347/U347</f>
        <v>15.7570046032839</v>
      </c>
      <c r="AF347" s="50" t="n">
        <f aca="false">EXP((((AE347-AE$349)/AE$350+2)/4-1.9)^3)</f>
        <v>0.0168155610716244</v>
      </c>
      <c r="AG347" s="50" t="n">
        <f aca="false">V347/U347</f>
        <v>0.452941389684295</v>
      </c>
      <c r="AH347" s="50" t="n">
        <f aca="false">EXP((((AG347-AG$349)/AG$350+2)/4-1.9)^3)</f>
        <v>0.0169473078973284</v>
      </c>
      <c r="AI347" s="50" t="n">
        <f aca="false">W347/U347</f>
        <v>0.0542245097683859</v>
      </c>
      <c r="AJ347" s="50" t="n">
        <f aca="false">EXP((((AI347-AI$349)/AI$350+2)/4-1.9)^3)</f>
        <v>0.0243878363264266</v>
      </c>
      <c r="AK347" s="50" t="n">
        <f aca="false">Z347/U347</f>
        <v>0.0912566602631483</v>
      </c>
      <c r="AL347" s="50" t="n">
        <f aca="false">EXP((((AK347-AK$349)/AK$350+2)/4-1.9)^3)</f>
        <v>0.0176008490303569</v>
      </c>
      <c r="AM347" s="50" t="n">
        <f aca="false">0.01*AD347+0.15*AF347+0.24*AH347+0.25*AJ347+0.35*AL347</f>
        <v>0.0190905600939725</v>
      </c>
      <c r="AO347" s="44" t="n">
        <f aca="false">0.01*AD347/$AM$349</f>
        <v>8.63562747167266E-005</v>
      </c>
      <c r="AP347" s="43" t="n">
        <f aca="false">AO347*$J$349</f>
        <v>623.059226737061</v>
      </c>
      <c r="AQ347" s="44" t="n">
        <f aca="false">0.15*AF347/$AM$349</f>
        <v>0.000894110257266741</v>
      </c>
      <c r="AR347" s="43" t="n">
        <f aca="false">AQ347*$J$349</f>
        <v>6450.99209452568</v>
      </c>
      <c r="AS347" s="44" t="n">
        <f aca="false">0.24*AH347/$AM$349</f>
        <v>0.00144178471448128</v>
      </c>
      <c r="AT347" s="43" t="n">
        <f aca="false">AS347*$J$349</f>
        <v>10402.4550882117</v>
      </c>
      <c r="AU347" s="44" t="n">
        <f aca="false">0.25*AJ347/$AM$349</f>
        <v>0.0021612337246358</v>
      </c>
      <c r="AV347" s="43" t="n">
        <f aca="false">AU347*$J$349</f>
        <v>15593.2689047414</v>
      </c>
      <c r="AW347" s="44" t="n">
        <f aca="false">0.35*AL347/$AM$349</f>
        <v>0.00218368563723611</v>
      </c>
      <c r="AX347" s="43" t="n">
        <f aca="false">AW347*$J$349</f>
        <v>15755.259117374</v>
      </c>
    </row>
    <row r="348" customFormat="false" ht="13.8" hidden="false" customHeight="false" outlineLevel="0" collapsed="false">
      <c r="A348" s="16" t="s">
        <v>46</v>
      </c>
      <c r="B348" s="41"/>
      <c r="C348" s="41"/>
      <c r="D348" s="41"/>
      <c r="E348" s="41"/>
      <c r="F348" s="41"/>
      <c r="G348" s="41"/>
      <c r="H348" s="41"/>
      <c r="I348" s="18" t="n">
        <f aca="false">AO348+AQ348+AS348+AU348+AW348</f>
        <v>0.00952129219455884</v>
      </c>
      <c r="J348" s="52" t="n">
        <f aca="false">ROUND(AP348+AR348+AT348+AV348+AX348,0)</f>
        <v>68696</v>
      </c>
      <c r="K348" s="15" t="n">
        <f aca="false">I348-DatosMinisterio!J348</f>
        <v>-2.72150821149786E-009</v>
      </c>
      <c r="L348" s="43" t="n">
        <f aca="false">J348-DatosMinisterio!K348</f>
        <v>0</v>
      </c>
      <c r="M348" s="44" t="n">
        <f aca="false">P382/P$383</f>
        <v>0.00637893159485891</v>
      </c>
      <c r="N348" s="43" t="n">
        <f aca="false">ROUND(N$349*M348,0)</f>
        <v>874454</v>
      </c>
      <c r="O348" s="43" t="n">
        <f aca="false">N348-DatosMinisterio!L348</f>
        <v>1066</v>
      </c>
      <c r="P348" s="14" t="n">
        <f aca="false">N348+J348</f>
        <v>943150</v>
      </c>
      <c r="Q348" s="43" t="n">
        <f aca="false">P348-DatosMinisterio!M348</f>
        <v>1066</v>
      </c>
      <c r="S348" s="17" t="n">
        <f aca="false">B348+DatosMinisterio!B348</f>
        <v>5735</v>
      </c>
      <c r="T348" s="17" t="n">
        <f aca="false">C348+DatosMinisterio!C348</f>
        <v>30</v>
      </c>
      <c r="U348" s="17" t="n">
        <f aca="false">D348+DatosMinisterio!D348</f>
        <v>305.530303030303</v>
      </c>
      <c r="V348" s="17" t="n">
        <f aca="false">E348+DatosMinisterio!E348</f>
        <v>141.689393939394</v>
      </c>
      <c r="W348" s="17" t="n">
        <f aca="false">F348+DatosMinisterio!F348</f>
        <v>18</v>
      </c>
      <c r="X348" s="17" t="n">
        <f aca="false">G348+DatosMinisterio!G348</f>
        <v>32</v>
      </c>
      <c r="Y348" s="17" t="n">
        <f aca="false">H348+DatosMinisterio!H348</f>
        <v>8</v>
      </c>
      <c r="Z348" s="17" t="n">
        <f aca="false">X348+0.33*Y348</f>
        <v>34.64</v>
      </c>
      <c r="AC348" s="49" t="n">
        <f aca="false">IF(T348&gt;0,S348/T348,0)</f>
        <v>191.166666666667</v>
      </c>
      <c r="AD348" s="50" t="n">
        <f aca="false">EXP((((AC348-AC$349)/AC$350+2)/4-1.9)^3)</f>
        <v>0.064624489186439</v>
      </c>
      <c r="AE348" s="51" t="n">
        <f aca="false">S348/U348</f>
        <v>18.7706422018349</v>
      </c>
      <c r="AF348" s="50" t="n">
        <f aca="false">EXP((((AE348-AE$349)/AE$350+2)/4-1.9)^3)</f>
        <v>0.0459244128011797</v>
      </c>
      <c r="AG348" s="50" t="n">
        <f aca="false">V348/U348</f>
        <v>0.463749070171089</v>
      </c>
      <c r="AH348" s="50" t="n">
        <f aca="false">EXP((((AG348-AG$349)/AG$350+2)/4-1.9)^3)</f>
        <v>0.0201429748423013</v>
      </c>
      <c r="AI348" s="50" t="n">
        <f aca="false">W348/U348</f>
        <v>0.058913959831391</v>
      </c>
      <c r="AJ348" s="50" t="n">
        <f aca="false">EXP((((AI348-AI$349)/AI$350+2)/4-1.9)^3)</f>
        <v>0.0274208167763676</v>
      </c>
      <c r="AK348" s="50" t="n">
        <f aca="false">Z348/U348</f>
        <v>0.113376642697744</v>
      </c>
      <c r="AL348" s="50" t="n">
        <f aca="false">EXP((((AK348-AK$349)/AK$350+2)/4-1.9)^3)</f>
        <v>0.0218161812565615</v>
      </c>
      <c r="AM348" s="50" t="n">
        <f aca="false">0.01*AD348+0.15*AF348+0.24*AH348+0.25*AJ348+0.35*AL348</f>
        <v>0.0268600884080821</v>
      </c>
      <c r="AO348" s="44" t="n">
        <f aca="false">0.01*AD348/$AM$349</f>
        <v>0.00022907915831098</v>
      </c>
      <c r="AP348" s="43" t="n">
        <f aca="false">AO348*$J$349</f>
        <v>1652.80269102634</v>
      </c>
      <c r="AQ348" s="44" t="n">
        <f aca="false">0.15*AF348/$AM$349</f>
        <v>0.00244187442628819</v>
      </c>
      <c r="AR348" s="43" t="n">
        <f aca="false">AQ348*$J$349</f>
        <v>17618.0873575529</v>
      </c>
      <c r="AS348" s="44" t="n">
        <f aca="false">0.24*AH348/$AM$349</f>
        <v>0.00171365466466737</v>
      </c>
      <c r="AT348" s="43" t="n">
        <f aca="false">AS348*$J$349</f>
        <v>12363.9927007551</v>
      </c>
      <c r="AU348" s="44" t="n">
        <f aca="false">0.25*AJ348/$AM$349</f>
        <v>0.00243001442116157</v>
      </c>
      <c r="AV348" s="43" t="n">
        <f aca="false">AU348*$J$349</f>
        <v>17532.5175984644</v>
      </c>
      <c r="AW348" s="44" t="n">
        <f aca="false">0.35*AL348/$AM$349</f>
        <v>0.00270666952413073</v>
      </c>
      <c r="AX348" s="43" t="n">
        <f aca="false">AW348*$J$349</f>
        <v>19528.5800165603</v>
      </c>
    </row>
    <row r="349" customFormat="false" ht="13.8" hidden="false" customHeight="false" outlineLevel="0" collapsed="false">
      <c r="A349" s="19" t="s">
        <v>49</v>
      </c>
      <c r="B349" s="41"/>
      <c r="C349" s="41"/>
      <c r="D349" s="41"/>
      <c r="E349" s="41"/>
      <c r="F349" s="41"/>
      <c r="G349" s="41"/>
      <c r="H349" s="41"/>
      <c r="I349" s="20" t="n">
        <f aca="false">SUM(I322:I348)</f>
        <v>1</v>
      </c>
      <c r="J349" s="59" t="n">
        <f aca="false">DatosMinisterio!K349</f>
        <v>7214985</v>
      </c>
      <c r="K349" s="57" t="n">
        <f aca="false">I349-DatosMinisterio!J349</f>
        <v>0</v>
      </c>
      <c r="L349" s="59" t="n">
        <f aca="false">J349-DatosMinisterio!K349</f>
        <v>0</v>
      </c>
      <c r="M349" s="60"/>
      <c r="N349" s="59" t="n">
        <f aca="false">DatosMinisterio!L349</f>
        <v>137084697</v>
      </c>
      <c r="O349" s="59"/>
      <c r="P349" s="20" t="n">
        <f aca="false">DatosMinisterio!M349</f>
        <v>144299682</v>
      </c>
      <c r="Q349" s="59"/>
      <c r="S349" s="20"/>
      <c r="T349" s="20"/>
      <c r="U349" s="20"/>
      <c r="V349" s="20"/>
      <c r="W349" s="20"/>
      <c r="X349" s="20"/>
      <c r="Y349" s="20"/>
      <c r="Z349" s="20"/>
      <c r="AB349" s="62" t="s">
        <v>207</v>
      </c>
      <c r="AC349" s="62" t="n">
        <f aca="false">AVERAGE(AC324:AC348)</f>
        <v>190.891287886829</v>
      </c>
      <c r="AD349" s="20"/>
      <c r="AE349" s="62" t="n">
        <f aca="false">AVERAGE(AE324:AE348)</f>
        <v>19.9269145277085</v>
      </c>
      <c r="AF349" s="20"/>
      <c r="AG349" s="64" t="n">
        <f aca="false">AVERAGE(AG324:AG348)</f>
        <v>0.546255868022372</v>
      </c>
      <c r="AH349" s="20"/>
      <c r="AI349" s="64" t="n">
        <f aca="false">AVERAGE(AI324:AI348)</f>
        <v>0.0965361998541458</v>
      </c>
      <c r="AJ349" s="20"/>
      <c r="AK349" s="64" t="n">
        <f aca="false">AVERAGE(AK324:AK348)</f>
        <v>0.239581897934124</v>
      </c>
      <c r="AL349" s="20"/>
      <c r="AM349" s="64" t="n">
        <f aca="false">SUM(AM324:AM348)</f>
        <v>2.8210549428818</v>
      </c>
      <c r="AO349" s="60" t="n">
        <f aca="false">SUM(AO322:AO348)</f>
        <v>0.00979383617940936</v>
      </c>
      <c r="AP349" s="59" t="n">
        <f aca="false">SUM(AP322:AP348)</f>
        <v>70662.3811268959</v>
      </c>
      <c r="AQ349" s="60" t="n">
        <f aca="false">SUM(AQ322:AQ348)</f>
        <v>0.147762911520917</v>
      </c>
      <c r="AR349" s="59" t="n">
        <f aca="false">SUM(AR322:AR348)</f>
        <v>1066107.19017974</v>
      </c>
      <c r="AS349" s="60" t="n">
        <f aca="false">SUM(AS322:AS348)</f>
        <v>0.238174824895206</v>
      </c>
      <c r="AT349" s="59" t="n">
        <f aca="false">SUM(AT322:AT348)</f>
        <v>1718427.78899654</v>
      </c>
      <c r="AU349" s="60" t="n">
        <f aca="false">SUM(AU322:AU348)</f>
        <v>0.25411565572044</v>
      </c>
      <c r="AV349" s="59" t="n">
        <f aca="false">SUM(AV322:AV348)</f>
        <v>1833440.64428814</v>
      </c>
      <c r="AW349" s="60" t="n">
        <f aca="false">SUM(AW322:AW348)</f>
        <v>0.350152771684026</v>
      </c>
      <c r="AX349" s="59" t="n">
        <f aca="false">SUM(AX322:AX348)</f>
        <v>2526346.99540868</v>
      </c>
    </row>
    <row r="350" customFormat="false" ht="13.8" hidden="false" customHeight="false" outlineLevel="0" collapsed="false">
      <c r="A350" s="23" t="s">
        <v>50</v>
      </c>
      <c r="B350" s="22"/>
      <c r="C350" s="22"/>
      <c r="D350" s="22"/>
      <c r="E350" s="22"/>
      <c r="F350" s="22"/>
      <c r="G350" s="22"/>
      <c r="H350" s="22"/>
      <c r="I350" s="22"/>
      <c r="J350" s="34" t="s">
        <v>209</v>
      </c>
      <c r="S350" s="22"/>
      <c r="T350" s="22"/>
      <c r="U350" s="22"/>
      <c r="V350" s="22"/>
      <c r="W350" s="22"/>
      <c r="X350" s="22"/>
      <c r="Y350" s="22"/>
      <c r="Z350" s="22"/>
      <c r="AB350" s="62" t="s">
        <v>208</v>
      </c>
      <c r="AC350" s="62" t="n">
        <f aca="false">_xlfn.STDEV.P(AC324:AC348)</f>
        <v>83.6205649443359</v>
      </c>
      <c r="AD350" s="20"/>
      <c r="AE350" s="62" t="n">
        <f aca="false">_xlfn.STDEV.P(AE324:AE348)</f>
        <v>5.2484654899212</v>
      </c>
      <c r="AF350" s="20"/>
      <c r="AG350" s="64" t="n">
        <f aca="false">_xlfn.STDEV.P(AG324:AG348)</f>
        <v>0.118055863697527</v>
      </c>
      <c r="AH350" s="20"/>
      <c r="AI350" s="64" t="n">
        <f aca="false">_xlfn.STDEV.P(AI324:AI348)</f>
        <v>0.0711920455783313</v>
      </c>
      <c r="AJ350" s="20"/>
      <c r="AK350" s="64" t="n">
        <f aca="false">_xlfn.STDEV.P(AK324:AK348)</f>
        <v>0.192480558339643</v>
      </c>
      <c r="AL350" s="20"/>
      <c r="AM350" s="64"/>
    </row>
    <row r="351" customFormat="false" ht="13.8" hidden="false" customHeight="false" outlineLevel="0" collapsed="false">
      <c r="A351" s="23" t="s">
        <v>149</v>
      </c>
      <c r="B351" s="22"/>
      <c r="C351" s="22"/>
      <c r="D351" s="22"/>
      <c r="E351" s="22"/>
      <c r="F351" s="22"/>
      <c r="G351" s="22"/>
      <c r="H351" s="22"/>
      <c r="I351" s="22"/>
      <c r="S351" s="22"/>
      <c r="T351" s="22"/>
      <c r="U351" s="22"/>
      <c r="V351" s="22"/>
      <c r="W351" s="22"/>
      <c r="X351" s="22"/>
      <c r="Y351" s="22"/>
      <c r="Z351" s="22"/>
    </row>
    <row r="352" customFormat="false" ht="13.8" hidden="false" customHeight="false" outlineLevel="0" collapsed="false">
      <c r="A352" s="27"/>
      <c r="B352" s="22"/>
      <c r="C352" s="22"/>
      <c r="D352" s="22"/>
      <c r="E352" s="22"/>
      <c r="F352" s="22"/>
      <c r="G352" s="22"/>
      <c r="H352" s="22"/>
      <c r="I352" s="22"/>
      <c r="S352" s="22"/>
      <c r="T352" s="22"/>
      <c r="U352" s="22"/>
      <c r="V352" s="22"/>
      <c r="W352" s="22"/>
      <c r="X352" s="22"/>
      <c r="Y352" s="22"/>
      <c r="Z352" s="22"/>
    </row>
    <row r="353" customFormat="false" ht="13.8" hidden="false" customHeight="false" outlineLevel="0" collapsed="false">
      <c r="A353" s="6" t="s">
        <v>159</v>
      </c>
      <c r="B353" s="6"/>
      <c r="C353" s="6"/>
      <c r="D353" s="6"/>
      <c r="E353" s="6"/>
      <c r="F353" s="6"/>
      <c r="G353" s="6"/>
      <c r="H353" s="6"/>
      <c r="I353" s="6"/>
      <c r="J353" s="6"/>
      <c r="S353" s="24"/>
      <c r="T353" s="24"/>
      <c r="U353" s="24"/>
      <c r="V353" s="24"/>
      <c r="W353" s="24"/>
      <c r="X353" s="24"/>
      <c r="Y353" s="24"/>
      <c r="Z353" s="24"/>
    </row>
    <row r="354" customFormat="false" ht="13.8" hidden="false" customHeight="false" outlineLevel="0" collapsed="false">
      <c r="A354" s="6" t="s">
        <v>160</v>
      </c>
      <c r="B354" s="6"/>
      <c r="C354" s="6"/>
      <c r="D354" s="6"/>
      <c r="E354" s="6"/>
      <c r="F354" s="6"/>
      <c r="G354" s="6"/>
      <c r="H354" s="6"/>
      <c r="I354" s="6"/>
      <c r="J354" s="6"/>
      <c r="S354" s="24"/>
      <c r="T354" s="24"/>
      <c r="U354" s="24"/>
      <c r="V354" s="24"/>
      <c r="W354" s="24"/>
      <c r="X354" s="24"/>
      <c r="Y354" s="24"/>
      <c r="Z354" s="24"/>
    </row>
    <row r="355" customFormat="false" ht="13.8" hidden="false" customHeight="false" outlineLevel="0" collapsed="false">
      <c r="A355" s="29"/>
      <c r="B355" s="29"/>
      <c r="C355" s="29"/>
      <c r="D355" s="29"/>
      <c r="E355" s="29"/>
      <c r="F355" s="29"/>
      <c r="G355" s="29"/>
      <c r="H355" s="29"/>
      <c r="S355" s="73"/>
      <c r="T355" s="73"/>
      <c r="U355" s="73"/>
      <c r="V355" s="73"/>
      <c r="W355" s="73"/>
      <c r="X355" s="73"/>
      <c r="Y355" s="73"/>
      <c r="Z355" s="73"/>
    </row>
    <row r="356" customFormat="false" ht="15.8" hidden="false" customHeight="true" outlineLevel="0" collapsed="false">
      <c r="A356" s="7" t="s">
        <v>8</v>
      </c>
      <c r="B356" s="8" t="s">
        <v>188</v>
      </c>
      <c r="C356" s="8"/>
      <c r="D356" s="8"/>
      <c r="E356" s="8"/>
      <c r="F356" s="8"/>
      <c r="G356" s="8"/>
      <c r="H356" s="8"/>
      <c r="I356" s="7" t="s">
        <v>10</v>
      </c>
      <c r="J356" s="37" t="s">
        <v>11</v>
      </c>
      <c r="K356" s="38" t="s">
        <v>189</v>
      </c>
      <c r="L356" s="37" t="s">
        <v>190</v>
      </c>
      <c r="M356" s="38" t="s">
        <v>191</v>
      </c>
      <c r="N356" s="37" t="s">
        <v>12</v>
      </c>
      <c r="O356" s="37" t="s">
        <v>192</v>
      </c>
      <c r="P356" s="7" t="s">
        <v>193</v>
      </c>
      <c r="Q356" s="37" t="s">
        <v>194</v>
      </c>
      <c r="S356" s="8" t="s">
        <v>188</v>
      </c>
      <c r="T356" s="8"/>
      <c r="U356" s="8"/>
      <c r="V356" s="8"/>
      <c r="W356" s="8"/>
      <c r="X356" s="8"/>
      <c r="Y356" s="8"/>
      <c r="Z356" s="8"/>
      <c r="AC356" s="9" t="s">
        <v>196</v>
      </c>
      <c r="AD356" s="9"/>
      <c r="AE356" s="9" t="s">
        <v>197</v>
      </c>
      <c r="AF356" s="9"/>
      <c r="AG356" s="9" t="s">
        <v>198</v>
      </c>
      <c r="AH356" s="9"/>
      <c r="AI356" s="9" t="s">
        <v>199</v>
      </c>
      <c r="AJ356" s="9"/>
      <c r="AK356" s="9" t="s">
        <v>200</v>
      </c>
      <c r="AL356" s="9"/>
      <c r="AM356" s="39" t="s">
        <v>201</v>
      </c>
      <c r="AO356" s="9" t="s">
        <v>196</v>
      </c>
      <c r="AP356" s="9"/>
      <c r="AQ356" s="9" t="s">
        <v>197</v>
      </c>
      <c r="AR356" s="9"/>
      <c r="AS356" s="9" t="s">
        <v>198</v>
      </c>
      <c r="AT356" s="9"/>
      <c r="AU356" s="9" t="s">
        <v>199</v>
      </c>
      <c r="AV356" s="9"/>
      <c r="AW356" s="39" t="s">
        <v>200</v>
      </c>
      <c r="AX356" s="39"/>
    </row>
    <row r="357" customFormat="false" ht="37.75" hidden="false" customHeight="false" outlineLevel="0" collapsed="false">
      <c r="A357" s="7"/>
      <c r="B357" s="9" t="s">
        <v>161</v>
      </c>
      <c r="C357" s="9" t="s">
        <v>162</v>
      </c>
      <c r="D357" s="9" t="s">
        <v>163</v>
      </c>
      <c r="E357" s="9" t="s">
        <v>164</v>
      </c>
      <c r="F357" s="9" t="s">
        <v>165</v>
      </c>
      <c r="G357" s="9" t="s">
        <v>166</v>
      </c>
      <c r="H357" s="9" t="s">
        <v>167</v>
      </c>
      <c r="I357" s="7"/>
      <c r="J357" s="37"/>
      <c r="K357" s="38"/>
      <c r="L357" s="37"/>
      <c r="M357" s="38"/>
      <c r="N357" s="37"/>
      <c r="O357" s="37"/>
      <c r="P357" s="7"/>
      <c r="Q357" s="37"/>
      <c r="S357" s="9" t="s">
        <v>161</v>
      </c>
      <c r="T357" s="9" t="s">
        <v>162</v>
      </c>
      <c r="U357" s="9" t="s">
        <v>163</v>
      </c>
      <c r="V357" s="9" t="s">
        <v>164</v>
      </c>
      <c r="W357" s="9" t="s">
        <v>165</v>
      </c>
      <c r="X357" s="9" t="s">
        <v>166</v>
      </c>
      <c r="Y357" s="9" t="s">
        <v>167</v>
      </c>
      <c r="Z357" s="7" t="s">
        <v>21</v>
      </c>
      <c r="AC357" s="9" t="s">
        <v>202</v>
      </c>
      <c r="AD357" s="9" t="s">
        <v>203</v>
      </c>
      <c r="AE357" s="9" t="s">
        <v>202</v>
      </c>
      <c r="AF357" s="9" t="s">
        <v>203</v>
      </c>
      <c r="AG357" s="9" t="s">
        <v>202</v>
      </c>
      <c r="AH357" s="9" t="s">
        <v>203</v>
      </c>
      <c r="AI357" s="9" t="s">
        <v>202</v>
      </c>
      <c r="AJ357" s="9" t="s">
        <v>203</v>
      </c>
      <c r="AK357" s="9" t="s">
        <v>202</v>
      </c>
      <c r="AL357" s="9" t="s">
        <v>203</v>
      </c>
      <c r="AM357" s="40" t="s">
        <v>204</v>
      </c>
      <c r="AO357" s="9" t="s">
        <v>205</v>
      </c>
      <c r="AP357" s="9" t="s">
        <v>206</v>
      </c>
      <c r="AQ357" s="9" t="s">
        <v>205</v>
      </c>
      <c r="AR357" s="9" t="s">
        <v>206</v>
      </c>
      <c r="AS357" s="9" t="s">
        <v>205</v>
      </c>
      <c r="AT357" s="9" t="s">
        <v>206</v>
      </c>
      <c r="AU357" s="9" t="s">
        <v>205</v>
      </c>
      <c r="AV357" s="9" t="s">
        <v>206</v>
      </c>
      <c r="AW357" s="9" t="s">
        <v>205</v>
      </c>
      <c r="AX357" s="40" t="s">
        <v>206</v>
      </c>
    </row>
    <row r="358" customFormat="false" ht="13.8" hidden="false" customHeight="false" outlineLevel="0" collapsed="false">
      <c r="A358" s="10" t="s">
        <v>22</v>
      </c>
      <c r="B358" s="41" t="n">
        <v>0</v>
      </c>
      <c r="C358" s="41"/>
      <c r="D358" s="41"/>
      <c r="E358" s="41"/>
      <c r="F358" s="41"/>
      <c r="G358" s="41"/>
      <c r="H358" s="41"/>
      <c r="I358" s="12" t="n">
        <f aca="false">AO358+AQ358+AS358+AU358+AW358</f>
        <v>0.164918228985385</v>
      </c>
      <c r="J358" s="42" t="n">
        <f aca="false">ROUND(AP358+AR358+AT358+AV358+AX358,0)</f>
        <v>1081711</v>
      </c>
      <c r="K358" s="12" t="n">
        <f aca="false">I358-DatosMinisterio!J358</f>
        <v>0</v>
      </c>
      <c r="L358" s="42" t="n">
        <f aca="false">J358-DatosMinisterio!K358</f>
        <v>0</v>
      </c>
      <c r="M358" s="44" t="n">
        <f aca="false">P392/P$417</f>
        <v>0.206622171642565</v>
      </c>
      <c r="N358" s="43" t="n">
        <f aca="false">ROUND(N$383*M358,0)</f>
        <v>25749762</v>
      </c>
      <c r="O358" s="43" t="n">
        <f aca="false">N358-DatosMinisterio!L358</f>
        <v>-457</v>
      </c>
      <c r="P358" s="14" t="n">
        <f aca="false">N358+J358</f>
        <v>26831473</v>
      </c>
      <c r="Q358" s="43" t="n">
        <f aca="false">P358-DatosMinisterio!M358</f>
        <v>-457</v>
      </c>
      <c r="S358" s="11" t="n">
        <f aca="false">B358+DatosMinisterio!B358</f>
        <v>24138</v>
      </c>
      <c r="T358" s="11" t="n">
        <f aca="false">C358+DatosMinisterio!C358</f>
        <v>65</v>
      </c>
      <c r="U358" s="11" t="n">
        <f aca="false">D358+DatosMinisterio!D358</f>
        <v>1624.79318181818</v>
      </c>
      <c r="V358" s="11" t="n">
        <f aca="false">E358+DatosMinisterio!E358</f>
        <v>895.122727272727</v>
      </c>
      <c r="W358" s="11" t="n">
        <f aca="false">F358+DatosMinisterio!F358</f>
        <v>418</v>
      </c>
      <c r="X358" s="11" t="n">
        <f aca="false">G358+DatosMinisterio!G358</f>
        <v>1010</v>
      </c>
      <c r="Y358" s="11" t="n">
        <f aca="false">H358+DatosMinisterio!H358</f>
        <v>266</v>
      </c>
      <c r="Z358" s="11" t="n">
        <f aca="false">X358+0.33*Y358</f>
        <v>1097.78</v>
      </c>
      <c r="AC358" s="45" t="n">
        <f aca="false">IF(T358&gt;0,S358/T358,0)</f>
        <v>371.353846153846</v>
      </c>
      <c r="AD358" s="46" t="n">
        <f aca="false">EXP((((AC358-AC$383)/AC$384+2)/4-1.9)^3)</f>
        <v>0.500655142368892</v>
      </c>
      <c r="AE358" s="47" t="n">
        <f aca="false">S358/U358</f>
        <v>14.8560446154686</v>
      </c>
      <c r="AF358" s="46" t="n">
        <f aca="false">EXP((((AE358-AE$383)/AE$384+2)/4-1.9)^3)</f>
        <v>0.0123230538212216</v>
      </c>
      <c r="AG358" s="46" t="n">
        <f aca="false">V358/U358</f>
        <v>0.55091487168297</v>
      </c>
      <c r="AH358" s="46" t="n">
        <f aca="false">EXP((((AG358-AG$383)/AG$384+2)/4-1.9)^3)</f>
        <v>0.0911463655501743</v>
      </c>
      <c r="AI358" s="46" t="n">
        <f aca="false">W358/U358</f>
        <v>0.257263511859552</v>
      </c>
      <c r="AJ358" s="46" t="n">
        <f aca="false">EXP((((AI358-AI$383)/AI$384+2)/4-1.9)^3)</f>
        <v>0.664891468029081</v>
      </c>
      <c r="AK358" s="46" t="n">
        <f aca="false">Z358/U358</f>
        <v>0.67564291399325</v>
      </c>
      <c r="AL358" s="46" t="n">
        <f aca="false">EXP((((AK358-AK$383)/AK$384+2)/4-1.9)^3)</f>
        <v>0.772487746163435</v>
      </c>
      <c r="AM358" s="46" t="n">
        <f aca="false">0.01*AD358+0.15*AF358+0.24*AH358+0.25*AJ358+0.35*AL358</f>
        <v>0.465323715393386</v>
      </c>
      <c r="AO358" s="48" t="n">
        <f aca="false">0.01*AD358/$AM$383</f>
        <v>0.00177440256493484</v>
      </c>
      <c r="AP358" s="42" t="n">
        <f aca="false">AO358*$J$383</f>
        <v>11638.4430524051</v>
      </c>
      <c r="AQ358" s="48" t="n">
        <f aca="false">0.15*AF358/$AM$383</f>
        <v>0.000655123351117834</v>
      </c>
      <c r="AR358" s="42" t="n">
        <f aca="false">AQ358*$J$383</f>
        <v>4297.00450447991</v>
      </c>
      <c r="AS358" s="48" t="n">
        <f aca="false">0.24*AH358/$AM$383</f>
        <v>0.00775289804721761</v>
      </c>
      <c r="AT358" s="42" t="n">
        <f aca="false">AS358*$J$383</f>
        <v>50851.8552648499</v>
      </c>
      <c r="AU358" s="48" t="n">
        <f aca="false">0.25*AJ358/$AM$383</f>
        <v>0.0589120647344119</v>
      </c>
      <c r="AV358" s="42" t="n">
        <f aca="false">AU358*$J$383</f>
        <v>386408.768821992</v>
      </c>
      <c r="AW358" s="48" t="n">
        <f aca="false">0.35*AL358/$AM$383</f>
        <v>0.0958237402877031</v>
      </c>
      <c r="AX358" s="42" t="n">
        <f aca="false">AW358*$J$383</f>
        <v>628515.290975047</v>
      </c>
    </row>
    <row r="359" customFormat="false" ht="13.8" hidden="false" customHeight="false" outlineLevel="0" collapsed="false">
      <c r="A359" s="13" t="s">
        <v>23</v>
      </c>
      <c r="B359" s="41"/>
      <c r="C359" s="41"/>
      <c r="D359" s="41"/>
      <c r="E359" s="41"/>
      <c r="F359" s="41"/>
      <c r="G359" s="41"/>
      <c r="H359" s="41"/>
      <c r="I359" s="15" t="n">
        <f aca="false">AO359+AQ359+AS359+AU359+AW359</f>
        <v>0.102821159511617</v>
      </c>
      <c r="J359" s="43" t="n">
        <f aca="false">ROUND(AP359+AR359+AT359+AV359+AX359,0)</f>
        <v>674412</v>
      </c>
      <c r="K359" s="15" t="n">
        <f aca="false">I359-DatosMinisterio!J359</f>
        <v>0</v>
      </c>
      <c r="L359" s="43" t="n">
        <f aca="false">J359-DatosMinisterio!K359</f>
        <v>0</v>
      </c>
      <c r="M359" s="44" t="n">
        <f aca="false">P393/P$417</f>
        <v>0.129212479535587</v>
      </c>
      <c r="N359" s="43" t="n">
        <f aca="false">ROUND(N$383*M359,0)</f>
        <v>16102776</v>
      </c>
      <c r="O359" s="43" t="n">
        <f aca="false">N359-DatosMinisterio!L359</f>
        <v>-554</v>
      </c>
      <c r="P359" s="14" t="n">
        <f aca="false">N359+J359</f>
        <v>16777188</v>
      </c>
      <c r="Q359" s="43" t="n">
        <f aca="false">P359-DatosMinisterio!M359</f>
        <v>-554</v>
      </c>
      <c r="S359" s="14" t="n">
        <f aca="false">B359+DatosMinisterio!B359</f>
        <v>18588</v>
      </c>
      <c r="T359" s="14" t="n">
        <f aca="false">C359+DatosMinisterio!C359</f>
        <v>38</v>
      </c>
      <c r="U359" s="14" t="n">
        <f aca="false">D359+DatosMinisterio!D359</f>
        <v>1692.47727272727</v>
      </c>
      <c r="V359" s="14" t="n">
        <f aca="false">E359+DatosMinisterio!E359</f>
        <v>1011.56818181818</v>
      </c>
      <c r="W359" s="14" t="n">
        <f aca="false">F359+DatosMinisterio!F359</f>
        <v>341</v>
      </c>
      <c r="X359" s="14" t="n">
        <f aca="false">G359+DatosMinisterio!G359</f>
        <v>718</v>
      </c>
      <c r="Y359" s="14" t="n">
        <f aca="false">H359+DatosMinisterio!H359</f>
        <v>204</v>
      </c>
      <c r="Z359" s="14" t="n">
        <f aca="false">X359+0.33*Y359</f>
        <v>785.32</v>
      </c>
      <c r="AC359" s="49" t="n">
        <f aca="false">IF(T359&gt;0,S359/T359,0)</f>
        <v>489.157894736842</v>
      </c>
      <c r="AD359" s="50" t="n">
        <f aca="false">EXP((((AC359-AC$383)/AC$384+2)/4-1.9)^3)</f>
        <v>0.847893539380059</v>
      </c>
      <c r="AE359" s="51" t="n">
        <f aca="false">S359/U359</f>
        <v>10.9827176408976</v>
      </c>
      <c r="AF359" s="50" t="n">
        <f aca="false">EXP((((AE359-AE$383)/AE$384+2)/4-1.9)^3)</f>
        <v>0.00242569341453629</v>
      </c>
      <c r="AG359" s="50" t="n">
        <f aca="false">V359/U359</f>
        <v>0.597684942727846</v>
      </c>
      <c r="AH359" s="50" t="n">
        <f aca="false">EXP((((AG359-AG$383)/AG$384+2)/4-1.9)^3)</f>
        <v>0.140683929503082</v>
      </c>
      <c r="AI359" s="50" t="n">
        <f aca="false">W359/U359</f>
        <v>0.201479810390901</v>
      </c>
      <c r="AJ359" s="50" t="n">
        <f aca="false">EXP((((AI359-AI$383)/AI$384+2)/4-1.9)^3)</f>
        <v>0.425116048962514</v>
      </c>
      <c r="AK359" s="50" t="n">
        <f aca="false">Z359/U359</f>
        <v>0.464006230780594</v>
      </c>
      <c r="AL359" s="50" t="n">
        <f aca="false">EXP((((AK359-AK$383)/AK$384+2)/4-1.9)^3)</f>
        <v>0.403509368301464</v>
      </c>
      <c r="AM359" s="50" t="n">
        <f aca="false">0.01*AD359+0.15*AF359+0.24*AH359+0.25*AJ359+0.35*AL359</f>
        <v>0.290114223632861</v>
      </c>
      <c r="AO359" s="44" t="n">
        <f aca="false">0.01*AD359/$AM$383</f>
        <v>0.00300507144288775</v>
      </c>
      <c r="AP359" s="43" t="n">
        <f aca="false">AO359*$J$383</f>
        <v>19710.4949844019</v>
      </c>
      <c r="AQ359" s="44" t="n">
        <f aca="false">0.15*AF359/$AM$383</f>
        <v>0.000128955729770394</v>
      </c>
      <c r="AR359" s="43" t="n">
        <f aca="false">AQ359*$J$383</f>
        <v>845.83056115521</v>
      </c>
      <c r="AS359" s="44" t="n">
        <f aca="false">0.24*AH359/$AM$383</f>
        <v>0.0119665568202928</v>
      </c>
      <c r="AT359" s="43" t="n">
        <f aca="false">AS359*$J$383</f>
        <v>78489.5676091759</v>
      </c>
      <c r="AU359" s="44" t="n">
        <f aca="false">0.25*AJ359/$AM$383</f>
        <v>0.0376669958938646</v>
      </c>
      <c r="AV359" s="43" t="n">
        <f aca="false">AU359*$J$383</f>
        <v>247060.726426542</v>
      </c>
      <c r="AW359" s="44" t="n">
        <f aca="false">0.35*AL359/$AM$383</f>
        <v>0.0500535796248011</v>
      </c>
      <c r="AX359" s="43" t="n">
        <f aca="false">AW359*$J$383</f>
        <v>328305.282884701</v>
      </c>
    </row>
    <row r="360" customFormat="false" ht="13.8" hidden="false" customHeight="false" outlineLevel="0" collapsed="false">
      <c r="A360" s="13" t="s">
        <v>24</v>
      </c>
      <c r="B360" s="41"/>
      <c r="C360" s="41"/>
      <c r="D360" s="41"/>
      <c r="E360" s="41"/>
      <c r="F360" s="41"/>
      <c r="G360" s="41"/>
      <c r="H360" s="41"/>
      <c r="I360" s="15" t="n">
        <f aca="false">AO360+AQ360+AS360+AU360+AW360</f>
        <v>0.0754165437964218</v>
      </c>
      <c r="J360" s="43" t="n">
        <f aca="false">ROUND(AP360+AR360+AT360+AV360+AX360,0)</f>
        <v>494663</v>
      </c>
      <c r="K360" s="15" t="n">
        <f aca="false">I360-DatosMinisterio!J360</f>
        <v>5.41233724504764E-016</v>
      </c>
      <c r="L360" s="43" t="n">
        <f aca="false">J360-DatosMinisterio!K360</f>
        <v>0</v>
      </c>
      <c r="M360" s="44" t="n">
        <f aca="false">P394/P$417</f>
        <v>0.0747897680926141</v>
      </c>
      <c r="N360" s="43" t="n">
        <f aca="false">ROUND(N$383*M360,0)</f>
        <v>9320484</v>
      </c>
      <c r="O360" s="43" t="n">
        <f aca="false">N360-DatosMinisterio!L360</f>
        <v>575</v>
      </c>
      <c r="P360" s="14" t="n">
        <f aca="false">N360+J360</f>
        <v>9815147</v>
      </c>
      <c r="Q360" s="43" t="n">
        <f aca="false">P360-DatosMinisterio!M360</f>
        <v>575</v>
      </c>
      <c r="S360" s="14" t="n">
        <f aca="false">B360+DatosMinisterio!B360</f>
        <v>20108</v>
      </c>
      <c r="T360" s="14" t="n">
        <f aca="false">C360+DatosMinisterio!C360</f>
        <v>93</v>
      </c>
      <c r="U360" s="14" t="n">
        <f aca="false">D360+DatosMinisterio!D360</f>
        <v>1188.88636363636</v>
      </c>
      <c r="V360" s="14" t="n">
        <f aca="false">E360+DatosMinisterio!E360</f>
        <v>779.409090909091</v>
      </c>
      <c r="W360" s="14" t="n">
        <f aca="false">F360+DatosMinisterio!F360</f>
        <v>176</v>
      </c>
      <c r="X360" s="14" t="n">
        <f aca="false">G360+DatosMinisterio!G360</f>
        <v>439</v>
      </c>
      <c r="Y360" s="14" t="n">
        <f aca="false">H360+DatosMinisterio!H360</f>
        <v>85</v>
      </c>
      <c r="Z360" s="14" t="n">
        <f aca="false">X360+0.33*Y360</f>
        <v>467.05</v>
      </c>
      <c r="AC360" s="49" t="n">
        <f aca="false">IF(T360&gt;0,S360/T360,0)</f>
        <v>216.215053763441</v>
      </c>
      <c r="AD360" s="50" t="n">
        <f aca="false">EXP((((AC360-AC$383)/AC$384+2)/4-1.9)^3)</f>
        <v>0.0967069507972102</v>
      </c>
      <c r="AE360" s="51" t="n">
        <f aca="false">S360/U360</f>
        <v>16.9133069526486</v>
      </c>
      <c r="AF360" s="50" t="n">
        <f aca="false">EXP((((AE360-AE$383)/AE$384+2)/4-1.9)^3)</f>
        <v>0.0255689402315275</v>
      </c>
      <c r="AG360" s="50" t="n">
        <f aca="false">V360/U360</f>
        <v>0.655579132496035</v>
      </c>
      <c r="AH360" s="50" t="n">
        <f aca="false">EXP((((AG360-AG$383)/AG$384+2)/4-1.9)^3)</f>
        <v>0.222922206221525</v>
      </c>
      <c r="AI360" s="50" t="n">
        <f aca="false">W360/U360</f>
        <v>0.148037697616181</v>
      </c>
      <c r="AJ360" s="50" t="n">
        <f aca="false">EXP((((AI360-AI$383)/AI$384+2)/4-1.9)^3)</f>
        <v>0.220206944445865</v>
      </c>
      <c r="AK360" s="50" t="n">
        <f aca="false">Z360/U360</f>
        <v>0.39284662881612</v>
      </c>
      <c r="AL360" s="50" t="n">
        <f aca="false">EXP((((AK360-AK$383)/AK$384+2)/4-1.9)^3)</f>
        <v>0.284101349418599</v>
      </c>
      <c r="AM360" s="50" t="n">
        <f aca="false">0.01*AD360+0.15*AF360+0.24*AH360+0.25*AJ360+0.35*AL360</f>
        <v>0.212790948443843</v>
      </c>
      <c r="AO360" s="44" t="n">
        <f aca="false">0.01*AD360/$AM$383</f>
        <v>0.000342745029502087</v>
      </c>
      <c r="AP360" s="43" t="n">
        <f aca="false">AO360*$J$383</f>
        <v>2248.09103987146</v>
      </c>
      <c r="AQ360" s="44" t="n">
        <f aca="false">0.15*AF360/$AM$383</f>
        <v>0.00135930671504195</v>
      </c>
      <c r="AR360" s="43" t="n">
        <f aca="false">AQ360*$J$383</f>
        <v>8915.79741057724</v>
      </c>
      <c r="AS360" s="44" t="n">
        <f aca="false">0.24*AH360/$AM$383</f>
        <v>0.0189617339853766</v>
      </c>
      <c r="AT360" s="43" t="n">
        <f aca="false">AS360*$J$383</f>
        <v>124371.473263602</v>
      </c>
      <c r="AU360" s="44" t="n">
        <f aca="false">0.25*AJ360/$AM$383</f>
        <v>0.0195112230942245</v>
      </c>
      <c r="AV360" s="43" t="n">
        <f aca="false">AU360*$J$383</f>
        <v>127975.614639197</v>
      </c>
      <c r="AW360" s="44" t="n">
        <f aca="false">0.35*AL360/$AM$383</f>
        <v>0.0352415349722766</v>
      </c>
      <c r="AX360" s="43" t="n">
        <f aca="false">AW360*$J$383</f>
        <v>231151.941481355</v>
      </c>
    </row>
    <row r="361" customFormat="false" ht="13.8" hidden="false" customHeight="false" outlineLevel="0" collapsed="false">
      <c r="A361" s="13" t="s">
        <v>25</v>
      </c>
      <c r="B361" s="41"/>
      <c r="C361" s="41"/>
      <c r="D361" s="41"/>
      <c r="E361" s="41"/>
      <c r="F361" s="41"/>
      <c r="G361" s="41"/>
      <c r="H361" s="41"/>
      <c r="I361" s="15" t="n">
        <f aca="false">AO361+AQ361+AS361+AU361+AW361</f>
        <v>0.0656719920683827</v>
      </c>
      <c r="J361" s="43" t="n">
        <f aca="false">ROUND(AP361+AR361+AT361+AV361+AX361,0)</f>
        <v>430748</v>
      </c>
      <c r="K361" s="15" t="n">
        <f aca="false">I361-DatosMinisterio!J361</f>
        <v>0</v>
      </c>
      <c r="L361" s="43" t="n">
        <f aca="false">J361-DatosMinisterio!K361</f>
        <v>0</v>
      </c>
      <c r="M361" s="44" t="n">
        <f aca="false">P395/P$417</f>
        <v>0.056144239357507</v>
      </c>
      <c r="N361" s="43" t="n">
        <f aca="false">ROUND(N$383*M361,0)</f>
        <v>6996833</v>
      </c>
      <c r="O361" s="43" t="n">
        <f aca="false">N361-DatosMinisterio!L361</f>
        <v>-720</v>
      </c>
      <c r="P361" s="14" t="n">
        <f aca="false">N361+J361</f>
        <v>7427581</v>
      </c>
      <c r="Q361" s="43" t="n">
        <f aca="false">P361-DatosMinisterio!M361</f>
        <v>-720</v>
      </c>
      <c r="S361" s="14" t="n">
        <f aca="false">B361+DatosMinisterio!B361</f>
        <v>12845</v>
      </c>
      <c r="T361" s="14" t="n">
        <f aca="false">C361+DatosMinisterio!C361</f>
        <v>55</v>
      </c>
      <c r="U361" s="14" t="n">
        <f aca="false">D361+DatosMinisterio!D361</f>
        <v>492.068181818182</v>
      </c>
      <c r="V361" s="14" t="n">
        <f aca="false">E361+DatosMinisterio!E361</f>
        <v>327.556818181818</v>
      </c>
      <c r="W361" s="14" t="n">
        <f aca="false">F361+DatosMinisterio!F361</f>
        <v>72</v>
      </c>
      <c r="X361" s="14" t="n">
        <f aca="false">G361+DatosMinisterio!G361</f>
        <v>112</v>
      </c>
      <c r="Y361" s="14" t="n">
        <f aca="false">H361+DatosMinisterio!H361</f>
        <v>17</v>
      </c>
      <c r="Z361" s="14" t="n">
        <f aca="false">X361+0.33*Y361</f>
        <v>117.61</v>
      </c>
      <c r="AC361" s="49" t="n">
        <f aca="false">IF(T361&gt;0,S361/T361,0)</f>
        <v>233.545454545455</v>
      </c>
      <c r="AD361" s="50" t="n">
        <f aca="false">EXP((((AC361-AC$383)/AC$384+2)/4-1.9)^3)</f>
        <v>0.124353201613981</v>
      </c>
      <c r="AE361" s="51" t="n">
        <f aca="false">S361/U361</f>
        <v>26.1041060459101</v>
      </c>
      <c r="AF361" s="50" t="n">
        <f aca="false">EXP((((AE361-AE$383)/AE$384+2)/4-1.9)^3)</f>
        <v>0.252634697614654</v>
      </c>
      <c r="AG361" s="50" t="n">
        <f aca="false">V361/U361</f>
        <v>0.665673640940372</v>
      </c>
      <c r="AH361" s="50" t="n">
        <f aca="false">EXP((((AG361-AG$383)/AG$384+2)/4-1.9)^3)</f>
        <v>0.239572921442428</v>
      </c>
      <c r="AI361" s="50" t="n">
        <f aca="false">W361/U361</f>
        <v>0.146321186088402</v>
      </c>
      <c r="AJ361" s="50" t="n">
        <f aca="false">EXP((((AI361-AI$383)/AI$384+2)/4-1.9)^3)</f>
        <v>0.214686754947449</v>
      </c>
      <c r="AK361" s="50" t="n">
        <f aca="false">Z361/U361</f>
        <v>0.239011592998014</v>
      </c>
      <c r="AL361" s="50" t="n">
        <f aca="false">EXP((((AK361-AK$383)/AK$384+2)/4-1.9)^3)</f>
        <v>0.0999667416889711</v>
      </c>
      <c r="AM361" s="50" t="n">
        <f aca="false">0.01*AD361+0.15*AF361+0.24*AH361+0.25*AJ361+0.35*AL361</f>
        <v>0.185296286132523</v>
      </c>
      <c r="AO361" s="44" t="n">
        <f aca="false">0.01*AD361/$AM$383</f>
        <v>0.000440727800892389</v>
      </c>
      <c r="AP361" s="43" t="n">
        <f aca="false">AO361*$J$383</f>
        <v>2890.76758209385</v>
      </c>
      <c r="AQ361" s="44" t="n">
        <f aca="false">0.15*AF361/$AM$383</f>
        <v>0.0134306716590763</v>
      </c>
      <c r="AR361" s="43" t="n">
        <f aca="false">AQ361*$J$383</f>
        <v>88092.8095735995</v>
      </c>
      <c r="AS361" s="44" t="n">
        <f aca="false">0.24*AH361/$AM$383</f>
        <v>0.0203780416652462</v>
      </c>
      <c r="AT361" s="43" t="n">
        <f aca="false">AS361*$J$383</f>
        <v>133661.144391558</v>
      </c>
      <c r="AU361" s="44" t="n">
        <f aca="false">0.25*AJ361/$AM$383</f>
        <v>0.0190221120487167</v>
      </c>
      <c r="AV361" s="43" t="n">
        <f aca="false">AU361*$J$383</f>
        <v>124767.497630161</v>
      </c>
      <c r="AW361" s="44" t="n">
        <f aca="false">0.35*AL361/$AM$383</f>
        <v>0.012400438894451</v>
      </c>
      <c r="AX361" s="43" t="n">
        <f aca="false">AW361*$J$383</f>
        <v>81335.4335424991</v>
      </c>
    </row>
    <row r="362" customFormat="false" ht="13.8" hidden="false" customHeight="false" outlineLevel="0" collapsed="false">
      <c r="A362" s="13" t="s">
        <v>26</v>
      </c>
      <c r="B362" s="41"/>
      <c r="C362" s="41"/>
      <c r="D362" s="41"/>
      <c r="E362" s="41"/>
      <c r="F362" s="41"/>
      <c r="G362" s="41"/>
      <c r="H362" s="41"/>
      <c r="I362" s="15" t="n">
        <f aca="false">AO362+AQ362+AS362+AU362+AW362</f>
        <v>0.0723147220584934</v>
      </c>
      <c r="J362" s="43" t="n">
        <f aca="false">ROUND(AP362+AR362+AT362+AV362+AX362,0)</f>
        <v>474318</v>
      </c>
      <c r="K362" s="15" t="n">
        <f aca="false">I362-DatosMinisterio!J362</f>
        <v>0</v>
      </c>
      <c r="L362" s="43" t="n">
        <f aca="false">J362-DatosMinisterio!K362</f>
        <v>0</v>
      </c>
      <c r="M362" s="44" t="n">
        <f aca="false">P396/P$417</f>
        <v>0.0503186728621549</v>
      </c>
      <c r="N362" s="43" t="n">
        <f aca="false">ROUND(N$383*M362,0)</f>
        <v>6270836</v>
      </c>
      <c r="O362" s="43" t="n">
        <f aca="false">N362-DatosMinisterio!L362</f>
        <v>-134</v>
      </c>
      <c r="P362" s="14" t="n">
        <f aca="false">N362+J362</f>
        <v>6745154</v>
      </c>
      <c r="Q362" s="43" t="n">
        <f aca="false">P362-DatosMinisterio!M362</f>
        <v>-134</v>
      </c>
      <c r="S362" s="14" t="n">
        <f aca="false">B362+DatosMinisterio!B362</f>
        <v>9455</v>
      </c>
      <c r="T362" s="14" t="n">
        <f aca="false">C362+DatosMinisterio!C362</f>
        <v>72</v>
      </c>
      <c r="U362" s="14" t="n">
        <f aca="false">D362+DatosMinisterio!D362</f>
        <v>377.756818181818</v>
      </c>
      <c r="V362" s="14" t="n">
        <f aca="false">E362+DatosMinisterio!E362</f>
        <v>173.825</v>
      </c>
      <c r="W362" s="14" t="n">
        <f aca="false">F362+DatosMinisterio!F362</f>
        <v>69</v>
      </c>
      <c r="X362" s="14" t="n">
        <f aca="false">G362+DatosMinisterio!G362</f>
        <v>131</v>
      </c>
      <c r="Y362" s="14" t="n">
        <f aca="false">H362+DatosMinisterio!H362</f>
        <v>5</v>
      </c>
      <c r="Z362" s="14" t="n">
        <f aca="false">X362+0.33*Y362</f>
        <v>132.65</v>
      </c>
      <c r="AC362" s="49" t="n">
        <f aca="false">IF(T362&gt;0,S362/T362,0)</f>
        <v>131.319444444444</v>
      </c>
      <c r="AD362" s="50" t="n">
        <f aca="false">EXP((((AC362-AC$383)/AC$384+2)/4-1.9)^3)</f>
        <v>0.0210184970892325</v>
      </c>
      <c r="AE362" s="51" t="n">
        <f aca="false">S362/U362</f>
        <v>25.0293298358131</v>
      </c>
      <c r="AF362" s="50" t="n">
        <f aca="false">EXP((((AE362-AE$383)/AE$384+2)/4-1.9)^3)</f>
        <v>0.207863573865016</v>
      </c>
      <c r="AG362" s="50" t="n">
        <f aca="false">V362/U362</f>
        <v>0.460150529741958</v>
      </c>
      <c r="AH362" s="50" t="n">
        <f aca="false">EXP((((AG362-AG$383)/AG$384+2)/4-1.9)^3)</f>
        <v>0.0329910708634733</v>
      </c>
      <c r="AI362" s="50" t="n">
        <f aca="false">W362/U362</f>
        <v>0.182657192879017</v>
      </c>
      <c r="AJ362" s="50" t="n">
        <f aca="false">EXP((((AI362-AI$383)/AI$384+2)/4-1.9)^3)</f>
        <v>0.346812268605013</v>
      </c>
      <c r="AK362" s="50" t="n">
        <f aca="false">Z362/U362</f>
        <v>0.351151835295675</v>
      </c>
      <c r="AL362" s="50" t="n">
        <f aca="false">EXP((((AK362-AK$383)/AK$384+2)/4-1.9)^3)</f>
        <v>0.222938236618773</v>
      </c>
      <c r="AM362" s="50" t="n">
        <f aca="false">0.01*AD362+0.15*AF362+0.24*AH362+0.25*AJ362+0.35*AL362</f>
        <v>0.204039028025702</v>
      </c>
      <c r="AO362" s="44" t="n">
        <f aca="false">0.01*AD362/$AM$383</f>
        <v>7.44929433257069E-005</v>
      </c>
      <c r="AP362" s="43" t="n">
        <f aca="false">AO362*$J$383</f>
        <v>488.604951229948</v>
      </c>
      <c r="AQ362" s="44" t="n">
        <f aca="false">0.15*AF362/$AM$383</f>
        <v>0.011050530417328</v>
      </c>
      <c r="AR362" s="43" t="n">
        <f aca="false">AQ362*$J$383</f>
        <v>72481.2798980966</v>
      </c>
      <c r="AS362" s="44" t="n">
        <f aca="false">0.24*AH362/$AM$383</f>
        <v>0.00280621621420812</v>
      </c>
      <c r="AT362" s="43" t="n">
        <f aca="false">AS362*$J$383</f>
        <v>18406.1882276396</v>
      </c>
      <c r="AU362" s="44" t="n">
        <f aca="false">0.25*AJ362/$AM$383</f>
        <v>0.0307289652540001</v>
      </c>
      <c r="AV362" s="43" t="n">
        <f aca="false">AU362*$J$383</f>
        <v>201553.649231311</v>
      </c>
      <c r="AW362" s="44" t="n">
        <f aca="false">0.35*AL362/$AM$383</f>
        <v>0.0276545172296314</v>
      </c>
      <c r="AX362" s="43" t="n">
        <f aca="false">AW362*$J$383</f>
        <v>181388.107906979</v>
      </c>
    </row>
    <row r="363" customFormat="false" ht="13.8" hidden="false" customHeight="false" outlineLevel="0" collapsed="false">
      <c r="A363" s="13" t="s">
        <v>27</v>
      </c>
      <c r="B363" s="41"/>
      <c r="C363" s="41"/>
      <c r="D363" s="41"/>
      <c r="E363" s="41"/>
      <c r="F363" s="41"/>
      <c r="G363" s="41"/>
      <c r="H363" s="41"/>
      <c r="I363" s="15" t="n">
        <f aca="false">AO363+AQ363+AS363+AU363+AW363</f>
        <v>0.0432235489777262</v>
      </c>
      <c r="J363" s="43" t="n">
        <f aca="false">ROUND(AP363+AR363+AT363+AV363+AX363,0)</f>
        <v>283507</v>
      </c>
      <c r="K363" s="15" t="n">
        <f aca="false">I363-DatosMinisterio!J363</f>
        <v>0</v>
      </c>
      <c r="L363" s="43" t="n">
        <f aca="false">J363-DatosMinisterio!K363</f>
        <v>0</v>
      </c>
      <c r="M363" s="44" t="n">
        <f aca="false">P397/P$417</f>
        <v>0.0674459100698056</v>
      </c>
      <c r="N363" s="43" t="n">
        <f aca="false">ROUND(N$383*M363,0)</f>
        <v>8405275</v>
      </c>
      <c r="O363" s="43" t="n">
        <f aca="false">N363-DatosMinisterio!L363</f>
        <v>882</v>
      </c>
      <c r="P363" s="14" t="n">
        <f aca="false">N363+J363</f>
        <v>8688782</v>
      </c>
      <c r="Q363" s="43" t="n">
        <f aca="false">P363-DatosMinisterio!M363</f>
        <v>882</v>
      </c>
      <c r="S363" s="14" t="n">
        <f aca="false">B363+DatosMinisterio!B363</f>
        <v>17779</v>
      </c>
      <c r="T363" s="14" t="n">
        <f aca="false">C363+DatosMinisterio!C363</f>
        <v>97</v>
      </c>
      <c r="U363" s="14" t="n">
        <f aca="false">D363+DatosMinisterio!D363</f>
        <v>845.409090909091</v>
      </c>
      <c r="V363" s="14" t="n">
        <f aca="false">E363+DatosMinisterio!E363</f>
        <v>462.545454545455</v>
      </c>
      <c r="W363" s="14" t="n">
        <f aca="false">F363+DatosMinisterio!F363</f>
        <v>121</v>
      </c>
      <c r="X363" s="14" t="n">
        <f aca="false">G363+DatosMinisterio!G363</f>
        <v>200</v>
      </c>
      <c r="Y363" s="14" t="n">
        <f aca="false">H363+DatosMinisterio!H363</f>
        <v>18</v>
      </c>
      <c r="Z363" s="14" t="n">
        <f aca="false">X363+0.33*Y363</f>
        <v>205.94</v>
      </c>
      <c r="AC363" s="49" t="n">
        <f aca="false">IF(T363&gt;0,S363/T363,0)</f>
        <v>183.288659793814</v>
      </c>
      <c r="AD363" s="50" t="n">
        <f aca="false">EXP((((AC363-AC$383)/AC$384+2)/4-1.9)^3)</f>
        <v>0.0568148131859802</v>
      </c>
      <c r="AE363" s="51" t="n">
        <f aca="false">S363/U363</f>
        <v>21.0300553793215</v>
      </c>
      <c r="AF363" s="50" t="n">
        <f aca="false">EXP((((AE363-AE$383)/AE$384+2)/4-1.9)^3)</f>
        <v>0.0856473425856787</v>
      </c>
      <c r="AG363" s="50" t="n">
        <f aca="false">V363/U363</f>
        <v>0.547126189580085</v>
      </c>
      <c r="AH363" s="50" t="n">
        <f aca="false">EXP((((AG363-AG$383)/AG$384+2)/4-1.9)^3)</f>
        <v>0.0877719530679246</v>
      </c>
      <c r="AI363" s="50" t="n">
        <f aca="false">W363/U363</f>
        <v>0.143125974514759</v>
      </c>
      <c r="AJ363" s="50" t="n">
        <f aca="false">EXP((((AI363-AI$383)/AI$384+2)/4-1.9)^3)</f>
        <v>0.204622856331839</v>
      </c>
      <c r="AK363" s="50" t="n">
        <f aca="false">Z363/U363</f>
        <v>0.243598042905533</v>
      </c>
      <c r="AL363" s="50" t="n">
        <f aca="false">EXP((((AK363-AK$383)/AK$384+2)/4-1.9)^3)</f>
        <v>0.103773794275949</v>
      </c>
      <c r="AM363" s="50" t="n">
        <f aca="false">0.01*AD363+0.15*AF363+0.24*AH363+0.25*AJ363+0.35*AL363</f>
        <v>0.121957060335555</v>
      </c>
      <c r="AO363" s="44" t="n">
        <f aca="false">0.01*AD363/$AM$383</f>
        <v>0.000201360860424793</v>
      </c>
      <c r="AP363" s="43" t="n">
        <f aca="false">AO363*$J$383</f>
        <v>1320.74138831247</v>
      </c>
      <c r="AQ363" s="44" t="n">
        <f aca="false">0.15*AF363/$AM$383</f>
        <v>0.00455321991635227</v>
      </c>
      <c r="AR363" s="43" t="n">
        <f aca="false">AQ363*$J$383</f>
        <v>29864.9200292881</v>
      </c>
      <c r="AS363" s="44" t="n">
        <f aca="false">0.24*AH363/$AM$383</f>
        <v>0.00746587095857589</v>
      </c>
      <c r="AT363" s="43" t="n">
        <f aca="false">AS363*$J$383</f>
        <v>48969.2224893631</v>
      </c>
      <c r="AU363" s="44" t="n">
        <f aca="false">0.25*AJ363/$AM$383</f>
        <v>0.0181304100563888</v>
      </c>
      <c r="AV363" s="43" t="n">
        <f aca="false">AU363*$J$383</f>
        <v>118918.755601428</v>
      </c>
      <c r="AW363" s="44" t="n">
        <f aca="false">0.35*AL363/$AM$383</f>
        <v>0.0128726871859845</v>
      </c>
      <c r="AX363" s="43" t="n">
        <f aca="false">AW363*$J$383</f>
        <v>84432.9464497856</v>
      </c>
    </row>
    <row r="364" customFormat="false" ht="13.8" hidden="false" customHeight="false" outlineLevel="0" collapsed="false">
      <c r="A364" s="13" t="s">
        <v>28</v>
      </c>
      <c r="B364" s="41"/>
      <c r="C364" s="41"/>
      <c r="D364" s="41"/>
      <c r="E364" s="41"/>
      <c r="F364" s="41"/>
      <c r="G364" s="41"/>
      <c r="H364" s="41"/>
      <c r="I364" s="15" t="n">
        <f aca="false">AO364+AQ364+AS364+AU364+AW364</f>
        <v>0.0348265693669257</v>
      </c>
      <c r="J364" s="43" t="n">
        <f aca="false">ROUND(AP364+AR364+AT364+AV364+AX364,0)</f>
        <v>228430</v>
      </c>
      <c r="K364" s="15" t="n">
        <f aca="false">I364-DatosMinisterio!J364</f>
        <v>-2.0122792321331E-016</v>
      </c>
      <c r="L364" s="43" t="n">
        <f aca="false">J364-DatosMinisterio!K364</f>
        <v>0</v>
      </c>
      <c r="M364" s="44" t="n">
        <f aca="false">P398/P$417</f>
        <v>0.0515477233181223</v>
      </c>
      <c r="N364" s="43" t="n">
        <f aca="false">ROUND(N$383*M364,0)</f>
        <v>6424004</v>
      </c>
      <c r="O364" s="43" t="n">
        <f aca="false">N364-DatosMinisterio!L364</f>
        <v>-749</v>
      </c>
      <c r="P364" s="14" t="n">
        <f aca="false">N364+J364</f>
        <v>6652434</v>
      </c>
      <c r="Q364" s="43" t="n">
        <f aca="false">P364-DatosMinisterio!M364</f>
        <v>-749</v>
      </c>
      <c r="S364" s="14" t="n">
        <f aca="false">B364+DatosMinisterio!B364</f>
        <v>10222</v>
      </c>
      <c r="T364" s="14" t="n">
        <f aca="false">C364+DatosMinisterio!C364</f>
        <v>57</v>
      </c>
      <c r="U364" s="14" t="n">
        <f aca="false">D364+DatosMinisterio!D364</f>
        <v>729.545454545455</v>
      </c>
      <c r="V364" s="14" t="n">
        <f aca="false">E364+DatosMinisterio!E364</f>
        <v>333.454545454545</v>
      </c>
      <c r="W364" s="14" t="n">
        <f aca="false">F364+DatosMinisterio!F364</f>
        <v>80</v>
      </c>
      <c r="X364" s="14" t="n">
        <f aca="false">G364+DatosMinisterio!G364</f>
        <v>209</v>
      </c>
      <c r="Y364" s="14" t="n">
        <f aca="false">H364+DatosMinisterio!H364</f>
        <v>52</v>
      </c>
      <c r="Z364" s="14" t="n">
        <f aca="false">X364+0.33*Y364</f>
        <v>226.16</v>
      </c>
      <c r="AC364" s="49" t="n">
        <f aca="false">IF(T364&gt;0,S364/T364,0)</f>
        <v>179.333333333333</v>
      </c>
      <c r="AD364" s="50" t="n">
        <f aca="false">EXP((((AC364-AC$383)/AC$384+2)/4-1.9)^3)</f>
        <v>0.0530345918194579</v>
      </c>
      <c r="AE364" s="51" t="n">
        <f aca="false">S364/U364</f>
        <v>14.0114641744548</v>
      </c>
      <c r="AF364" s="50" t="n">
        <f aca="false">EXP((((AE364-AE$383)/AE$384+2)/4-1.9)^3)</f>
        <v>0.00889763548820828</v>
      </c>
      <c r="AG364" s="50" t="n">
        <f aca="false">V364/U364</f>
        <v>0.457071651090342</v>
      </c>
      <c r="AH364" s="50" t="n">
        <f aca="false">EXP((((AG364-AG$383)/AG$384+2)/4-1.9)^3)</f>
        <v>0.0317370572257385</v>
      </c>
      <c r="AI364" s="50" t="n">
        <f aca="false">W364/U364</f>
        <v>0.109657320872274</v>
      </c>
      <c r="AJ364" s="50" t="n">
        <f aca="false">EXP((((AI364-AI$383)/AI$384+2)/4-1.9)^3)</f>
        <v>0.116389929800679</v>
      </c>
      <c r="AK364" s="50" t="n">
        <f aca="false">Z364/U364</f>
        <v>0.310001246105919</v>
      </c>
      <c r="AL364" s="50" t="n">
        <f aca="false">EXP((((AK364-AK$383)/AK$384+2)/4-1.9)^3)</f>
        <v>0.170529319920649</v>
      </c>
      <c r="AM364" s="50" t="n">
        <f aca="false">0.01*AD364+0.15*AF364+0.24*AH364+0.25*AJ364+0.35*AL364</f>
        <v>0.0982646293979999</v>
      </c>
      <c r="AO364" s="44" t="n">
        <f aca="false">0.01*AD364/$AM$383</f>
        <v>0.000187963146267617</v>
      </c>
      <c r="AP364" s="43" t="n">
        <f aca="false">AO364*$J$383</f>
        <v>1232.86474953156</v>
      </c>
      <c r="AQ364" s="44" t="n">
        <f aca="false">0.15*AF364/$AM$383</f>
        <v>0.000473019826304885</v>
      </c>
      <c r="AR364" s="43" t="n">
        <f aca="false">AQ364*$J$383</f>
        <v>3102.57346326037</v>
      </c>
      <c r="AS364" s="44" t="n">
        <f aca="false">0.24*AH364/$AM$383</f>
        <v>0.0026995499766188</v>
      </c>
      <c r="AT364" s="43" t="n">
        <f aca="false">AS364*$J$383</f>
        <v>17706.5561619909</v>
      </c>
      <c r="AU364" s="44" t="n">
        <f aca="false">0.25*AJ364/$AM$383</f>
        <v>0.0103126170338395</v>
      </c>
      <c r="AV364" s="43" t="n">
        <f aca="false">AU364*$J$383</f>
        <v>67641.2491964647</v>
      </c>
      <c r="AW364" s="44" t="n">
        <f aca="false">0.35*AL364/$AM$383</f>
        <v>0.0211534193838949</v>
      </c>
      <c r="AX364" s="43" t="n">
        <f aca="false">AW364*$J$383</f>
        <v>138746.906552259</v>
      </c>
    </row>
    <row r="365" customFormat="false" ht="13.8" hidden="false" customHeight="false" outlineLevel="0" collapsed="false">
      <c r="A365" s="13" t="s">
        <v>29</v>
      </c>
      <c r="B365" s="41"/>
      <c r="C365" s="41"/>
      <c r="D365" s="41"/>
      <c r="E365" s="41"/>
      <c r="F365" s="41"/>
      <c r="G365" s="41"/>
      <c r="H365" s="41"/>
      <c r="I365" s="15" t="n">
        <f aca="false">AO365+AQ365+AS365+AU365+AW365</f>
        <v>0.0524065947916717</v>
      </c>
      <c r="J365" s="43" t="n">
        <f aca="false">ROUND(AP365+AR365+AT365+AV365+AX365,0)</f>
        <v>343739</v>
      </c>
      <c r="K365" s="15" t="n">
        <f aca="false">I365-DatosMinisterio!J365</f>
        <v>2.08166817117217E-016</v>
      </c>
      <c r="L365" s="43" t="n">
        <f aca="false">J365-DatosMinisterio!K365</f>
        <v>0</v>
      </c>
      <c r="M365" s="44" t="n">
        <f aca="false">P399/P$417</f>
        <v>0.0489041345696734</v>
      </c>
      <c r="N365" s="43" t="n">
        <f aca="false">ROUND(N$383*M365,0)</f>
        <v>6094553</v>
      </c>
      <c r="O365" s="43" t="n">
        <f aca="false">N365-DatosMinisterio!L365</f>
        <v>1086</v>
      </c>
      <c r="P365" s="14" t="n">
        <f aca="false">N365+J365</f>
        <v>6438292</v>
      </c>
      <c r="Q365" s="43" t="n">
        <f aca="false">P365-DatosMinisterio!M365</f>
        <v>1086</v>
      </c>
      <c r="S365" s="14" t="n">
        <f aca="false">B365+DatosMinisterio!B365</f>
        <v>8929</v>
      </c>
      <c r="T365" s="14" t="n">
        <f aca="false">C365+DatosMinisterio!C365</f>
        <v>36</v>
      </c>
      <c r="U365" s="14" t="n">
        <f aca="false">D365+DatosMinisterio!D365</f>
        <v>392.129545454545</v>
      </c>
      <c r="V365" s="14" t="n">
        <f aca="false">E365+DatosMinisterio!E365</f>
        <v>236.511363636364</v>
      </c>
      <c r="W365" s="14" t="n">
        <f aca="false">F365+DatosMinisterio!F365</f>
        <v>46</v>
      </c>
      <c r="X365" s="14" t="n">
        <f aca="false">G365+DatosMinisterio!G365</f>
        <v>114</v>
      </c>
      <c r="Y365" s="14" t="n">
        <f aca="false">H365+DatosMinisterio!H365</f>
        <v>18</v>
      </c>
      <c r="Z365" s="14" t="n">
        <f aca="false">X365+0.33*Y365</f>
        <v>119.94</v>
      </c>
      <c r="AC365" s="49" t="n">
        <f aca="false">IF(T365&gt;0,S365/T365,0)</f>
        <v>248.027777777778</v>
      </c>
      <c r="AD365" s="50" t="n">
        <f aca="false">EXP((((AC365-AC$383)/AC$384+2)/4-1.9)^3)</f>
        <v>0.15123794314113</v>
      </c>
      <c r="AE365" s="51" t="n">
        <f aca="false">S365/U365</f>
        <v>22.7705361748495</v>
      </c>
      <c r="AF365" s="50" t="n">
        <f aca="false">EXP((((AE365-AE$383)/AE$384+2)/4-1.9)^3)</f>
        <v>0.130138526983074</v>
      </c>
      <c r="AG365" s="50" t="n">
        <f aca="false">V365/U365</f>
        <v>0.603145991874208</v>
      </c>
      <c r="AH365" s="50" t="n">
        <f aca="false">EXP((((AG365-AG$383)/AG$384+2)/4-1.9)^3)</f>
        <v>0.147448574570445</v>
      </c>
      <c r="AI365" s="50" t="n">
        <f aca="false">W365/U365</f>
        <v>0.117308171580589</v>
      </c>
      <c r="AJ365" s="50" t="n">
        <f aca="false">EXP((((AI365-AI$383)/AI$384+2)/4-1.9)^3)</f>
        <v>0.133765967949887</v>
      </c>
      <c r="AK365" s="50" t="n">
        <f aca="false">Z365/U365</f>
        <v>0.30586830650817</v>
      </c>
      <c r="AL365" s="50" t="n">
        <f aca="false">EXP((((AK365-AK$383)/AK$384+2)/4-1.9)^3)</f>
        <v>0.165728862126284</v>
      </c>
      <c r="AM365" s="50" t="n">
        <f aca="false">0.01*AD365+0.15*AF365+0.24*AH365+0.25*AJ365+0.35*AL365</f>
        <v>0.14786741010745</v>
      </c>
      <c r="AO365" s="44" t="n">
        <f aca="false">0.01*AD365/$AM$383</f>
        <v>0.000536011660552087</v>
      </c>
      <c r="AP365" s="43" t="n">
        <f aca="false">AO365*$J$383</f>
        <v>3515.741754459</v>
      </c>
      <c r="AQ365" s="44" t="n">
        <f aca="false">0.15*AF365/$AM$383</f>
        <v>0.00691847890495044</v>
      </c>
      <c r="AR365" s="43" t="n">
        <f aca="false">AQ365*$J$383</f>
        <v>45378.8358604456</v>
      </c>
      <c r="AS365" s="44" t="n">
        <f aca="false">0.24*AH365/$AM$383</f>
        <v>0.0125419566534767</v>
      </c>
      <c r="AT365" s="43" t="n">
        <f aca="false">AS365*$J$383</f>
        <v>82263.6594208157</v>
      </c>
      <c r="AU365" s="44" t="n">
        <f aca="false">0.25*AJ365/$AM$383</f>
        <v>0.0118522040694622</v>
      </c>
      <c r="AV365" s="43" t="n">
        <f aca="false">AU365*$J$383</f>
        <v>77739.5191113161</v>
      </c>
      <c r="AW365" s="44" t="n">
        <f aca="false">0.35*AL365/$AM$383</f>
        <v>0.0205579435032303</v>
      </c>
      <c r="AX365" s="43" t="n">
        <f aca="false">AW365*$J$383</f>
        <v>134841.134399337</v>
      </c>
    </row>
    <row r="366" customFormat="false" ht="13.8" hidden="false" customHeight="false" outlineLevel="0" collapsed="false">
      <c r="A366" s="13" t="s">
        <v>30</v>
      </c>
      <c r="B366" s="41"/>
      <c r="C366" s="41"/>
      <c r="D366" s="41"/>
      <c r="E366" s="41"/>
      <c r="F366" s="41"/>
      <c r="G366" s="41"/>
      <c r="H366" s="41"/>
      <c r="I366" s="15" t="n">
        <f aca="false">AO366+AQ366+AS366+AU366+AW366</f>
        <v>0.0132257736846281</v>
      </c>
      <c r="J366" s="43" t="n">
        <f aca="false">ROUND(AP366+AR366+AT366+AV366+AX366,0)</f>
        <v>86749</v>
      </c>
      <c r="K366" s="15" t="n">
        <f aca="false">I366-DatosMinisterio!J366</f>
        <v>0</v>
      </c>
      <c r="L366" s="43" t="n">
        <f aca="false">J366-DatosMinisterio!K366</f>
        <v>0</v>
      </c>
      <c r="M366" s="44" t="n">
        <f aca="false">P400/P$417</f>
        <v>0.0214291419759039</v>
      </c>
      <c r="N366" s="43" t="n">
        <f aca="false">ROUND(N$383*M366,0)</f>
        <v>2670552</v>
      </c>
      <c r="O366" s="43" t="n">
        <f aca="false">N366-DatosMinisterio!L366</f>
        <v>282</v>
      </c>
      <c r="P366" s="14" t="n">
        <f aca="false">N366+J366</f>
        <v>2757301</v>
      </c>
      <c r="Q366" s="43" t="n">
        <f aca="false">P366-DatosMinisterio!M366</f>
        <v>282</v>
      </c>
      <c r="S366" s="14" t="n">
        <f aca="false">B366+DatosMinisterio!B366</f>
        <v>14416</v>
      </c>
      <c r="T366" s="14" t="n">
        <f aca="false">C366+DatosMinisterio!C366</f>
        <v>74</v>
      </c>
      <c r="U366" s="14" t="n">
        <f aca="false">D366+DatosMinisterio!D366</f>
        <v>665.5</v>
      </c>
      <c r="V366" s="14" t="n">
        <f aca="false">E366+DatosMinisterio!E366</f>
        <v>210.806818181818</v>
      </c>
      <c r="W366" s="14" t="n">
        <f aca="false">F366+DatosMinisterio!F366</f>
        <v>34</v>
      </c>
      <c r="X366" s="14" t="n">
        <f aca="false">G366+DatosMinisterio!G366</f>
        <v>78</v>
      </c>
      <c r="Y366" s="14" t="n">
        <f aca="false">H366+DatosMinisterio!H366</f>
        <v>24</v>
      </c>
      <c r="Z366" s="14" t="n">
        <f aca="false">X366+0.33*Y366</f>
        <v>85.92</v>
      </c>
      <c r="AC366" s="49" t="n">
        <f aca="false">IF(T366&gt;0,S366/T366,0)</f>
        <v>194.810810810811</v>
      </c>
      <c r="AD366" s="50" t="n">
        <f aca="false">EXP((((AC366-AC$383)/AC$384+2)/4-1.9)^3)</f>
        <v>0.0690077817269671</v>
      </c>
      <c r="AE366" s="51" t="n">
        <f aca="false">S366/U366</f>
        <v>21.6619083395943</v>
      </c>
      <c r="AF366" s="50" t="n">
        <f aca="false">EXP((((AE366-AE$383)/AE$384+2)/4-1.9)^3)</f>
        <v>0.100298268944426</v>
      </c>
      <c r="AG366" s="50" t="n">
        <f aca="false">V366/U366</f>
        <v>0.316764565261935</v>
      </c>
      <c r="AH366" s="50" t="n">
        <f aca="false">EXP((((AG366-AG$383)/AG$384+2)/4-1.9)^3)</f>
        <v>0.00391172432683095</v>
      </c>
      <c r="AI366" s="50" t="n">
        <f aca="false">W366/U366</f>
        <v>0.0510894064613073</v>
      </c>
      <c r="AJ366" s="50" t="n">
        <f aca="false">EXP((((AI366-AI$383)/AI$384+2)/4-1.9)^3)</f>
        <v>0.0322592109147042</v>
      </c>
      <c r="AK366" s="50" t="n">
        <f aca="false">Z366/U366</f>
        <v>0.129105935386927</v>
      </c>
      <c r="AL366" s="50" t="n">
        <f aca="false">EXP((((AK366-AK$383)/AK$384+2)/4-1.9)^3)</f>
        <v>0.0359389761954</v>
      </c>
      <c r="AM366" s="50" t="n">
        <f aca="false">0.01*AD366+0.15*AF366+0.24*AH366+0.25*AJ366+0.35*AL366</f>
        <v>0.0373170763944391</v>
      </c>
      <c r="AO366" s="44" t="n">
        <f aca="false">0.01*AD366/$AM$383</f>
        <v>0.000244574707287382</v>
      </c>
      <c r="AP366" s="43" t="n">
        <f aca="false">AO366*$J$383</f>
        <v>1604.1843373504</v>
      </c>
      <c r="AQ366" s="44" t="n">
        <f aca="false">0.15*AF366/$AM$383</f>
        <v>0.00533209860278586</v>
      </c>
      <c r="AR366" s="43" t="n">
        <f aca="false">AQ366*$J$383</f>
        <v>34973.6453072649</v>
      </c>
      <c r="AS366" s="44" t="n">
        <f aca="false">0.24*AH366/$AM$383</f>
        <v>0.000332730764542079</v>
      </c>
      <c r="AT366" s="43" t="n">
        <f aca="false">AS366*$J$383</f>
        <v>2182.40670490036</v>
      </c>
      <c r="AU366" s="44" t="n">
        <f aca="false">0.25*AJ366/$AM$383</f>
        <v>0.0028582961476729</v>
      </c>
      <c r="AV366" s="43" t="n">
        <f aca="false">AU366*$J$383</f>
        <v>18747.7845213899</v>
      </c>
      <c r="AW366" s="44" t="n">
        <f aca="false">0.35*AL366/$AM$383</f>
        <v>0.00445807346233988</v>
      </c>
      <c r="AX366" s="43" t="n">
        <f aca="false">AW366*$J$383</f>
        <v>29240.8471111439</v>
      </c>
    </row>
    <row r="367" customFormat="false" ht="13.8" hidden="false" customHeight="false" outlineLevel="0" collapsed="false">
      <c r="A367" s="13" t="s">
        <v>31</v>
      </c>
      <c r="B367" s="41"/>
      <c r="C367" s="41"/>
      <c r="D367" s="41"/>
      <c r="E367" s="41"/>
      <c r="F367" s="41"/>
      <c r="G367" s="41"/>
      <c r="H367" s="41"/>
      <c r="I367" s="15" t="n">
        <f aca="false">AO367+AQ367+AS367+AU367+AW367</f>
        <v>0.0127670198972133</v>
      </c>
      <c r="J367" s="43" t="n">
        <f aca="false">ROUND(AP367+AR367+AT367+AV367+AX367,0)</f>
        <v>83740</v>
      </c>
      <c r="K367" s="15" t="n">
        <f aca="false">I367-DatosMinisterio!J367</f>
        <v>0</v>
      </c>
      <c r="L367" s="43" t="n">
        <f aca="false">J367-DatosMinisterio!K367</f>
        <v>0</v>
      </c>
      <c r="M367" s="44" t="n">
        <f aca="false">P401/P$417</f>
        <v>0.0207071720100044</v>
      </c>
      <c r="N367" s="43" t="n">
        <f aca="false">ROUND(N$383*M367,0)</f>
        <v>2580579</v>
      </c>
      <c r="O367" s="43" t="n">
        <f aca="false">N367-DatosMinisterio!L367</f>
        <v>-157</v>
      </c>
      <c r="P367" s="14" t="n">
        <f aca="false">N367+J367</f>
        <v>2664319</v>
      </c>
      <c r="Q367" s="43" t="n">
        <f aca="false">P367-DatosMinisterio!M367</f>
        <v>-157</v>
      </c>
      <c r="S367" s="14" t="n">
        <f aca="false">B367+DatosMinisterio!B367</f>
        <v>6171</v>
      </c>
      <c r="T367" s="14" t="n">
        <f aca="false">C367+DatosMinisterio!C367</f>
        <v>41</v>
      </c>
      <c r="U367" s="14" t="n">
        <f aca="false">D367+DatosMinisterio!D367</f>
        <v>381.743333333333</v>
      </c>
      <c r="V367" s="14" t="n">
        <f aca="false">E367+DatosMinisterio!E367</f>
        <v>194.979772727273</v>
      </c>
      <c r="W367" s="14" t="n">
        <f aca="false">F367+DatosMinisterio!F367</f>
        <v>22</v>
      </c>
      <c r="X367" s="14" t="n">
        <f aca="false">G367+DatosMinisterio!G367</f>
        <v>35</v>
      </c>
      <c r="Y367" s="14" t="n">
        <f aca="false">H367+DatosMinisterio!H367</f>
        <v>6</v>
      </c>
      <c r="Z367" s="14" t="n">
        <f aca="false">X367+0.33*Y367</f>
        <v>36.98</v>
      </c>
      <c r="AC367" s="49" t="n">
        <f aca="false">IF(T367&gt;0,S367/T367,0)</f>
        <v>150.512195121951</v>
      </c>
      <c r="AD367" s="50" t="n">
        <f aca="false">EXP((((AC367-AC$383)/AC$384+2)/4-1.9)^3)</f>
        <v>0.0310527099289586</v>
      </c>
      <c r="AE367" s="51" t="n">
        <f aca="false">S367/U367</f>
        <v>16.1653117714346</v>
      </c>
      <c r="AF367" s="50" t="n">
        <f aca="false">EXP((((AE367-AE$383)/AE$384+2)/4-1.9)^3)</f>
        <v>0.0198098687453476</v>
      </c>
      <c r="AG367" s="50" t="n">
        <f aca="false">V367/U367</f>
        <v>0.510761434979716</v>
      </c>
      <c r="AH367" s="50" t="n">
        <f aca="false">EXP((((AG367-AG$383)/AG$384+2)/4-1.9)^3)</f>
        <v>0.0598781414286269</v>
      </c>
      <c r="AI367" s="50" t="n">
        <f aca="false">W367/U367</f>
        <v>0.0576303449962017</v>
      </c>
      <c r="AJ367" s="50" t="n">
        <f aca="false">EXP((((AI367-AI$383)/AI$384+2)/4-1.9)^3)</f>
        <v>0.0379882856710499</v>
      </c>
      <c r="AK367" s="50" t="n">
        <f aca="false">Z367/U367</f>
        <v>0.0968713708163426</v>
      </c>
      <c r="AL367" s="50" t="n">
        <f aca="false">EXP((((AK367-AK$383)/AK$384+2)/4-1.9)^3)</f>
        <v>0.0253510015082352</v>
      </c>
      <c r="AM367" s="50" t="n">
        <f aca="false">0.01*AD367+0.15*AF367+0.24*AH367+0.25*AJ367+0.35*AL367</f>
        <v>0.036022683299607</v>
      </c>
      <c r="AO367" s="44" t="n">
        <f aca="false">0.01*AD367/$AM$383</f>
        <v>0.000110055811841683</v>
      </c>
      <c r="AP367" s="43" t="n">
        <f aca="false">AO367*$J$383</f>
        <v>721.864544167111</v>
      </c>
      <c r="AQ367" s="44" t="n">
        <f aca="false">0.15*AF367/$AM$383</f>
        <v>0.00105314054340226</v>
      </c>
      <c r="AR367" s="43" t="n">
        <f aca="false">AQ367*$J$383</f>
        <v>6907.62991599725</v>
      </c>
      <c r="AS367" s="44" t="n">
        <f aca="false">0.24*AH367/$AM$383</f>
        <v>0.00509322695371185</v>
      </c>
      <c r="AT367" s="43" t="n">
        <f aca="false">AS367*$J$383</f>
        <v>33406.8677678715</v>
      </c>
      <c r="AU367" s="44" t="n">
        <f aca="false">0.25*AJ367/$AM$383</f>
        <v>0.00336591526920351</v>
      </c>
      <c r="AV367" s="43" t="n">
        <f aca="false">AU367*$J$383</f>
        <v>22077.2974261816</v>
      </c>
      <c r="AW367" s="44" t="n">
        <f aca="false">0.35*AL367/$AM$383</f>
        <v>0.00314468131905402</v>
      </c>
      <c r="AX367" s="43" t="n">
        <f aca="false">AW367*$J$383</f>
        <v>20626.2069121369</v>
      </c>
    </row>
    <row r="368" customFormat="false" ht="13.8" hidden="false" customHeight="false" outlineLevel="0" collapsed="false">
      <c r="A368" s="13" t="s">
        <v>32</v>
      </c>
      <c r="B368" s="41"/>
      <c r="C368" s="41"/>
      <c r="D368" s="41"/>
      <c r="E368" s="41"/>
      <c r="F368" s="41"/>
      <c r="G368" s="41"/>
      <c r="H368" s="41"/>
      <c r="I368" s="15" t="n">
        <f aca="false">AO368+AQ368+AS368+AU368+AW368</f>
        <v>0.0201149188237031</v>
      </c>
      <c r="J368" s="43" t="n">
        <f aca="false">ROUND(AP368+AR368+AT368+AV368+AX368,0)</f>
        <v>131935</v>
      </c>
      <c r="K368" s="15" t="n">
        <f aca="false">I368-DatosMinisterio!J368</f>
        <v>-1.07552855510562E-016</v>
      </c>
      <c r="L368" s="43" t="n">
        <f aca="false">J368-DatosMinisterio!K368</f>
        <v>0</v>
      </c>
      <c r="M368" s="44" t="n">
        <f aca="false">P402/P$417</f>
        <v>0.0209909532427066</v>
      </c>
      <c r="N368" s="43" t="n">
        <f aca="false">ROUND(N$383*M368,0)</f>
        <v>2615944</v>
      </c>
      <c r="O368" s="43" t="n">
        <f aca="false">N368-DatosMinisterio!L368</f>
        <v>387</v>
      </c>
      <c r="P368" s="14" t="n">
        <f aca="false">N368+J368</f>
        <v>2747879</v>
      </c>
      <c r="Q368" s="43" t="n">
        <f aca="false">P368-DatosMinisterio!M368</f>
        <v>387</v>
      </c>
      <c r="S368" s="14" t="n">
        <f aca="false">B368+DatosMinisterio!B368</f>
        <v>7967</v>
      </c>
      <c r="T368" s="14" t="n">
        <f aca="false">C368+DatosMinisterio!C368</f>
        <v>39</v>
      </c>
      <c r="U368" s="14" t="n">
        <f aca="false">D368+DatosMinisterio!D368</f>
        <v>318.545454545455</v>
      </c>
      <c r="V368" s="14" t="n">
        <f aca="false">E368+DatosMinisterio!E368</f>
        <v>154.113636363636</v>
      </c>
      <c r="W368" s="14" t="n">
        <f aca="false">F368+DatosMinisterio!F368</f>
        <v>11</v>
      </c>
      <c r="X368" s="14" t="n">
        <f aca="false">G368+DatosMinisterio!G368</f>
        <v>28</v>
      </c>
      <c r="Y368" s="14" t="n">
        <f aca="false">H368+DatosMinisterio!H368</f>
        <v>11</v>
      </c>
      <c r="Z368" s="14" t="n">
        <f aca="false">X368+0.33*Y368</f>
        <v>31.63</v>
      </c>
      <c r="AC368" s="49" t="n">
        <f aca="false">IF(T368&gt;0,S368/T368,0)</f>
        <v>204.282051282051</v>
      </c>
      <c r="AD368" s="50" t="n">
        <f aca="false">EXP((((AC368-AC$383)/AC$384+2)/4-1.9)^3)</f>
        <v>0.0804223538643704</v>
      </c>
      <c r="AE368" s="51" t="n">
        <f aca="false">S368/U368</f>
        <v>25.0105593607306</v>
      </c>
      <c r="AF368" s="50" t="n">
        <f aca="false">EXP((((AE368-AE$383)/AE$384+2)/4-1.9)^3)</f>
        <v>0.207124690509651</v>
      </c>
      <c r="AG368" s="50" t="n">
        <f aca="false">V368/U368</f>
        <v>0.48380422374429</v>
      </c>
      <c r="AH368" s="50" t="n">
        <f aca="false">EXP((((AG368-AG$383)/AG$384+2)/4-1.9)^3)</f>
        <v>0.044005694170133</v>
      </c>
      <c r="AI368" s="50" t="n">
        <f aca="false">W368/U368</f>
        <v>0.0345319634703196</v>
      </c>
      <c r="AJ368" s="50" t="n">
        <f aca="false">EXP((((AI368-AI$383)/AI$384+2)/4-1.9)^3)</f>
        <v>0.0208185417552971</v>
      </c>
      <c r="AK368" s="50" t="n">
        <f aca="false">Z368/U368</f>
        <v>0.0992950913242008</v>
      </c>
      <c r="AL368" s="50" t="n">
        <f aca="false">EXP((((AK368-AK$383)/AK$384+2)/4-1.9)^3)</f>
        <v>0.0260461709534141</v>
      </c>
      <c r="AM368" s="50" t="n">
        <f aca="false">0.01*AD368+0.15*AF368+0.24*AH368+0.25*AJ368+0.35*AL368</f>
        <v>0.0567550889884426</v>
      </c>
      <c r="AO368" s="44" t="n">
        <f aca="false">0.01*AD368/$AM$383</f>
        <v>0.000285029791764111</v>
      </c>
      <c r="AP368" s="43" t="n">
        <f aca="false">AO368*$J$383</f>
        <v>1869.53235147477</v>
      </c>
      <c r="AQ368" s="44" t="n">
        <f aca="false">0.15*AF368/$AM$383</f>
        <v>0.0110112495907671</v>
      </c>
      <c r="AR368" s="43" t="n">
        <f aca="false">AQ368*$J$383</f>
        <v>72223.63393206</v>
      </c>
      <c r="AS368" s="44" t="n">
        <f aca="false">0.24*AH368/$AM$383</f>
        <v>0.00374311864591321</v>
      </c>
      <c r="AT368" s="43" t="n">
        <f aca="false">AS368*$J$383</f>
        <v>24551.4034186805</v>
      </c>
      <c r="AU368" s="44" t="n">
        <f aca="false">0.25*AJ368/$AM$383</f>
        <v>0.00184460673438883</v>
      </c>
      <c r="AV368" s="43" t="n">
        <f aca="false">AU368*$J$383</f>
        <v>12098.9176055749</v>
      </c>
      <c r="AW368" s="44" t="n">
        <f aca="false">0.35*AL368/$AM$383</f>
        <v>0.00323091406086981</v>
      </c>
      <c r="AX368" s="43" t="n">
        <f aca="false">AW368*$J$383</f>
        <v>21191.8141056278</v>
      </c>
    </row>
    <row r="369" customFormat="false" ht="13.8" hidden="false" customHeight="false" outlineLevel="0" collapsed="false">
      <c r="A369" s="13" t="s">
        <v>33</v>
      </c>
      <c r="B369" s="41"/>
      <c r="C369" s="41"/>
      <c r="D369" s="41"/>
      <c r="E369" s="41"/>
      <c r="F369" s="41"/>
      <c r="G369" s="41"/>
      <c r="H369" s="41"/>
      <c r="I369" s="15" t="n">
        <f aca="false">AO369+AQ369+AS369+AU369+AW369</f>
        <v>0.0298283391340286</v>
      </c>
      <c r="J369" s="43" t="n">
        <f aca="false">ROUND(AP369+AR369+AT369+AV369+AX369,0)</f>
        <v>195646</v>
      </c>
      <c r="K369" s="15" t="n">
        <f aca="false">I369-DatosMinisterio!J369</f>
        <v>0</v>
      </c>
      <c r="L369" s="43" t="n">
        <f aca="false">J369-DatosMinisterio!K369</f>
        <v>0</v>
      </c>
      <c r="M369" s="44" t="n">
        <f aca="false">P403/P$417</f>
        <v>0.0205371917454474</v>
      </c>
      <c r="N369" s="43" t="n">
        <f aca="false">ROUND(N$383*M369,0)</f>
        <v>2559395</v>
      </c>
      <c r="O369" s="43" t="n">
        <f aca="false">N369-DatosMinisterio!L369</f>
        <v>-978</v>
      </c>
      <c r="P369" s="14" t="n">
        <f aca="false">N369+J369</f>
        <v>2755041</v>
      </c>
      <c r="Q369" s="43" t="n">
        <f aca="false">P369-DatosMinisterio!M369</f>
        <v>-978</v>
      </c>
      <c r="S369" s="14" t="n">
        <f aca="false">B369+DatosMinisterio!B369</f>
        <v>9001</v>
      </c>
      <c r="T369" s="14" t="n">
        <f aca="false">C369+DatosMinisterio!C369</f>
        <v>43</v>
      </c>
      <c r="U369" s="14" t="n">
        <f aca="false">D369+DatosMinisterio!D369</f>
        <v>386.886363636364</v>
      </c>
      <c r="V369" s="14" t="n">
        <f aca="false">E369+DatosMinisterio!E369</f>
        <v>244.818181818182</v>
      </c>
      <c r="W369" s="14" t="n">
        <f aca="false">F369+DatosMinisterio!F369</f>
        <v>16</v>
      </c>
      <c r="X369" s="14" t="n">
        <f aca="false">G369+DatosMinisterio!G369</f>
        <v>37</v>
      </c>
      <c r="Y369" s="14" t="n">
        <f aca="false">H369+DatosMinisterio!H369</f>
        <v>16</v>
      </c>
      <c r="Z369" s="14" t="n">
        <f aca="false">X369+0.33*Y369</f>
        <v>42.28</v>
      </c>
      <c r="AC369" s="49" t="n">
        <f aca="false">IF(T369&gt;0,S369/T369,0)</f>
        <v>209.325581395349</v>
      </c>
      <c r="AD369" s="50" t="n">
        <f aca="false">EXP((((AC369-AC$383)/AC$384+2)/4-1.9)^3)</f>
        <v>0.087039908122559</v>
      </c>
      <c r="AE369" s="51" t="n">
        <f aca="false">S369/U369</f>
        <v>23.2652293955237</v>
      </c>
      <c r="AF369" s="50" t="n">
        <f aca="false">EXP((((AE369-AE$383)/AE$384+2)/4-1.9)^3)</f>
        <v>0.145208503569875</v>
      </c>
      <c r="AG369" s="50" t="n">
        <f aca="false">V369/U369</f>
        <v>0.632790929918346</v>
      </c>
      <c r="AH369" s="50" t="n">
        <f aca="false">EXP((((AG369-AG$383)/AG$384+2)/4-1.9)^3)</f>
        <v>0.187802319201759</v>
      </c>
      <c r="AI369" s="50" t="n">
        <f aca="false">W369/U369</f>
        <v>0.0413558127239617</v>
      </c>
      <c r="AJ369" s="50" t="n">
        <f aca="false">EXP((((AI369-AI$383)/AI$384+2)/4-1.9)^3)</f>
        <v>0.0250429056959727</v>
      </c>
      <c r="AK369" s="50" t="n">
        <f aca="false">Z369/U369</f>
        <v>0.109282735123069</v>
      </c>
      <c r="AL369" s="50" t="n">
        <f aca="false">EXP((((AK369-AK$383)/AK$384+2)/4-1.9)^3)</f>
        <v>0.0290770144198797</v>
      </c>
      <c r="AM369" s="50" t="n">
        <f aca="false">0.01*AD369+0.15*AF369+0.24*AH369+0.25*AJ369+0.35*AL369</f>
        <v>0.0841619126960801</v>
      </c>
      <c r="AO369" s="44" t="n">
        <f aca="false">0.01*AD369/$AM$383</f>
        <v>0.000308483471264467</v>
      </c>
      <c r="AP369" s="43" t="n">
        <f aca="false">AO369*$J$383</f>
        <v>2023.36684125093</v>
      </c>
      <c r="AQ369" s="44" t="n">
        <f aca="false">0.15*AF369/$AM$383</f>
        <v>0.00771963531520731</v>
      </c>
      <c r="AR369" s="43" t="n">
        <f aca="false">AQ369*$J$383</f>
        <v>50633.682444364</v>
      </c>
      <c r="AS369" s="44" t="n">
        <f aca="false">0.24*AH369/$AM$383</f>
        <v>0.0159744409446666</v>
      </c>
      <c r="AT369" s="43" t="n">
        <f aca="false">AS369*$J$383</f>
        <v>104777.588188021</v>
      </c>
      <c r="AU369" s="44" t="n">
        <f aca="false">0.25*AJ369/$AM$383</f>
        <v>0.00221890241105393</v>
      </c>
      <c r="AV369" s="43" t="n">
        <f aca="false">AU369*$J$383</f>
        <v>14553.9517695884</v>
      </c>
      <c r="AW369" s="44" t="n">
        <f aca="false">0.35*AL369/$AM$383</f>
        <v>0.00360687699183628</v>
      </c>
      <c r="AX369" s="43" t="n">
        <f aca="false">AW369*$J$383</f>
        <v>23657.7839189825</v>
      </c>
    </row>
    <row r="370" customFormat="false" ht="13.8" hidden="false" customHeight="false" outlineLevel="0" collapsed="false">
      <c r="A370" s="13" t="s">
        <v>34</v>
      </c>
      <c r="B370" s="41"/>
      <c r="C370" s="41"/>
      <c r="D370" s="41"/>
      <c r="E370" s="41"/>
      <c r="F370" s="41"/>
      <c r="G370" s="41"/>
      <c r="H370" s="41"/>
      <c r="I370" s="15" t="n">
        <f aca="false">AO370+AQ370+AS370+AU370+AW370</f>
        <v>0.0313793733108836</v>
      </c>
      <c r="J370" s="43" t="n">
        <f aca="false">ROUND(AP370+AR370+AT370+AV370+AX370,0)</f>
        <v>205820</v>
      </c>
      <c r="K370" s="15" t="n">
        <f aca="false">I370-DatosMinisterio!J370</f>
        <v>-2.56739074444567E-016</v>
      </c>
      <c r="L370" s="43" t="n">
        <f aca="false">J370-DatosMinisterio!K370</f>
        <v>0</v>
      </c>
      <c r="M370" s="44" t="n">
        <f aca="false">P404/P$417</f>
        <v>0.0214072374286519</v>
      </c>
      <c r="N370" s="43" t="n">
        <f aca="false">ROUND(N$383*M370,0)</f>
        <v>2667822</v>
      </c>
      <c r="O370" s="43" t="n">
        <f aca="false">N370-DatosMinisterio!L370</f>
        <v>-550</v>
      </c>
      <c r="P370" s="14" t="n">
        <f aca="false">N370+J370</f>
        <v>2873642</v>
      </c>
      <c r="Q370" s="43" t="n">
        <f aca="false">P370-DatosMinisterio!M370</f>
        <v>-550</v>
      </c>
      <c r="S370" s="14" t="n">
        <f aca="false">B370+DatosMinisterio!B370</f>
        <v>6472</v>
      </c>
      <c r="T370" s="14" t="n">
        <f aca="false">C370+DatosMinisterio!C370</f>
        <v>42</v>
      </c>
      <c r="U370" s="14" t="n">
        <f aca="false">D370+DatosMinisterio!D370</f>
        <v>426.727272727273</v>
      </c>
      <c r="V370" s="14" t="n">
        <f aca="false">E370+DatosMinisterio!E370</f>
        <v>252.454545454545</v>
      </c>
      <c r="W370" s="14" t="n">
        <f aca="false">F370+DatosMinisterio!F370</f>
        <v>46</v>
      </c>
      <c r="X370" s="14" t="n">
        <f aca="false">G370+DatosMinisterio!G370</f>
        <v>71</v>
      </c>
      <c r="Y370" s="14" t="n">
        <f aca="false">H370+DatosMinisterio!H370</f>
        <v>49</v>
      </c>
      <c r="Z370" s="14" t="n">
        <f aca="false">X370+0.33*Y370</f>
        <v>87.17</v>
      </c>
      <c r="AC370" s="49" t="n">
        <f aca="false">IF(T370&gt;0,S370/T370,0)</f>
        <v>154.095238095238</v>
      </c>
      <c r="AD370" s="50" t="n">
        <f aca="false">EXP((((AC370-AC$383)/AC$384+2)/4-1.9)^3)</f>
        <v>0.0332981690875485</v>
      </c>
      <c r="AE370" s="51" t="n">
        <f aca="false">S370/U370</f>
        <v>15.1665956540264</v>
      </c>
      <c r="AF370" s="50" t="n">
        <f aca="false">EXP((((AE370-AE$383)/AE$384+2)/4-1.9)^3)</f>
        <v>0.0138370757683349</v>
      </c>
      <c r="AG370" s="50" t="n">
        <f aca="false">V370/U370</f>
        <v>0.591606305922453</v>
      </c>
      <c r="AH370" s="50" t="n">
        <f aca="false">EXP((((AG370-AG$383)/AG$384+2)/4-1.9)^3)</f>
        <v>0.133398996003896</v>
      </c>
      <c r="AI370" s="50" t="n">
        <f aca="false">W370/U370</f>
        <v>0.107797187899446</v>
      </c>
      <c r="AJ370" s="50" t="n">
        <f aca="false">EXP((((AI370-AI$383)/AI$384+2)/4-1.9)^3)</f>
        <v>0.112412277870927</v>
      </c>
      <c r="AK370" s="50" t="n">
        <f aca="false">Z370/U370</f>
        <v>0.20427567106945</v>
      </c>
      <c r="AL370" s="50" t="n">
        <f aca="false">EXP((((AK370-AK$383)/AK$384+2)/4-1.9)^3)</f>
        <v>0.0743167121678719</v>
      </c>
      <c r="AM370" s="50" t="n">
        <f aca="false">0.01*AD370+0.15*AF370+0.24*AH370+0.25*AJ370+0.35*AL370</f>
        <v>0.0885382208235477</v>
      </c>
      <c r="AO370" s="44" t="n">
        <f aca="false">0.01*AD370/$AM$383</f>
        <v>0.000118014081223689</v>
      </c>
      <c r="AP370" s="43" t="n">
        <f aca="false">AO370*$J$383</f>
        <v>774.063445830433</v>
      </c>
      <c r="AQ370" s="44" t="n">
        <f aca="false">0.15*AF370/$AM$383</f>
        <v>0.00073561242030868</v>
      </c>
      <c r="AR370" s="43" t="n">
        <f aca="false">AQ370*$J$383</f>
        <v>4824.938506961</v>
      </c>
      <c r="AS370" s="44" t="n">
        <f aca="false">0.24*AH370/$AM$383</f>
        <v>0.0113469013204928</v>
      </c>
      <c r="AT370" s="43" t="n">
        <f aca="false">AS370*$J$383</f>
        <v>74425.1994725139</v>
      </c>
      <c r="AU370" s="44" t="n">
        <f aca="false">0.25*AJ370/$AM$383</f>
        <v>0.00996018103602003</v>
      </c>
      <c r="AV370" s="43" t="n">
        <f aca="false">AU370*$J$383</f>
        <v>65329.5943491951</v>
      </c>
      <c r="AW370" s="44" t="n">
        <f aca="false">0.35*AL370/$AM$383</f>
        <v>0.00921866445283845</v>
      </c>
      <c r="AX370" s="43" t="n">
        <f aca="false">AW370*$J$383</f>
        <v>60465.9299833302</v>
      </c>
    </row>
    <row r="371" customFormat="false" ht="13.8" hidden="false" customHeight="false" outlineLevel="0" collapsed="false">
      <c r="A371" s="13" t="s">
        <v>35</v>
      </c>
      <c r="B371" s="41"/>
      <c r="C371" s="41"/>
      <c r="D371" s="41"/>
      <c r="E371" s="41"/>
      <c r="F371" s="41"/>
      <c r="G371" s="41"/>
      <c r="H371" s="41"/>
      <c r="I371" s="15" t="n">
        <f aca="false">AO371+AQ371+AS371+AU371+AW371</f>
        <v>0.0085295671083408</v>
      </c>
      <c r="J371" s="43" t="n">
        <f aca="false">ROUND(AP371+AR371+AT371+AV371+AX371,0)</f>
        <v>55946</v>
      </c>
      <c r="K371" s="15" t="n">
        <f aca="false">I371-DatosMinisterio!J371</f>
        <v>0</v>
      </c>
      <c r="L371" s="43" t="n">
        <f aca="false">J371-DatosMinisterio!K371</f>
        <v>0</v>
      </c>
      <c r="M371" s="44" t="n">
        <f aca="false">P405/P$417</f>
        <v>0.0103790801925312</v>
      </c>
      <c r="N371" s="43" t="n">
        <f aca="false">ROUND(N$383*M371,0)</f>
        <v>1293466</v>
      </c>
      <c r="O371" s="43" t="n">
        <f aca="false">N371-DatosMinisterio!L371</f>
        <v>-188</v>
      </c>
      <c r="P371" s="14" t="n">
        <f aca="false">N371+J371</f>
        <v>1349412</v>
      </c>
      <c r="Q371" s="43" t="n">
        <f aca="false">P371-DatosMinisterio!M371</f>
        <v>-188</v>
      </c>
      <c r="S371" s="14" t="n">
        <f aca="false">B371+DatosMinisterio!B371</f>
        <v>3448</v>
      </c>
      <c r="T371" s="14" t="n">
        <f aca="false">C371+DatosMinisterio!C371</f>
        <v>63</v>
      </c>
      <c r="U371" s="14" t="n">
        <f aca="false">D371+DatosMinisterio!D371</f>
        <v>200.116306818182</v>
      </c>
      <c r="V371" s="14" t="n">
        <f aca="false">E371+DatosMinisterio!E371</f>
        <v>47.3136363636364</v>
      </c>
      <c r="W371" s="14" t="n">
        <f aca="false">F371+DatosMinisterio!F371</f>
        <v>12</v>
      </c>
      <c r="X371" s="14" t="n">
        <f aca="false">G371+DatosMinisterio!G371</f>
        <v>18</v>
      </c>
      <c r="Y371" s="14" t="n">
        <f aca="false">H371+DatosMinisterio!H371</f>
        <v>8</v>
      </c>
      <c r="Z371" s="14" t="n">
        <f aca="false">X371+0.33*Y371</f>
        <v>20.64</v>
      </c>
      <c r="AC371" s="49" t="n">
        <f aca="false">IF(T371&gt;0,S371/T371,0)</f>
        <v>54.7301587301587</v>
      </c>
      <c r="AD371" s="50" t="n">
        <f aca="false">EXP((((AC371-AC$383)/AC$384+2)/4-1.9)^3)</f>
        <v>0.00331139814346595</v>
      </c>
      <c r="AE371" s="51" t="n">
        <f aca="false">S371/U371</f>
        <v>17.2299801791401</v>
      </c>
      <c r="AF371" s="50" t="n">
        <f aca="false">EXP((((AE371-AE$383)/AE$384+2)/4-1.9)^3)</f>
        <v>0.0283887939998191</v>
      </c>
      <c r="AG371" s="50" t="n">
        <f aca="false">V371/U371</f>
        <v>0.23643068931221</v>
      </c>
      <c r="AH371" s="50" t="n">
        <f aca="false">EXP((((AG371-AG$383)/AG$384+2)/4-1.9)^3)</f>
        <v>0.000862312275162074</v>
      </c>
      <c r="AI371" s="50" t="n">
        <f aca="false">W371/U371</f>
        <v>0.0599651282336663</v>
      </c>
      <c r="AJ371" s="50" t="n">
        <f aca="false">EXP((((AI371-AI$383)/AI$384+2)/4-1.9)^3)</f>
        <v>0.0402193618176875</v>
      </c>
      <c r="AK371" s="50" t="n">
        <f aca="false">Z371/U371</f>
        <v>0.103140020561906</v>
      </c>
      <c r="AL371" s="50" t="n">
        <f aca="false">EXP((((AK371-AK$383)/AK$384+2)/4-1.9)^3)</f>
        <v>0.027180867580832</v>
      </c>
      <c r="AM371" s="50" t="n">
        <f aca="false">0.01*AD371+0.15*AF371+0.24*AH371+0.25*AJ371+0.35*AL371</f>
        <v>0.0240665321351595</v>
      </c>
      <c r="AO371" s="44" t="n">
        <f aca="false">0.01*AD371/$AM$383</f>
        <v>1.17361290478009E-005</v>
      </c>
      <c r="AP371" s="43" t="n">
        <f aca="false">AO371*$J$383</f>
        <v>76.9781741064629</v>
      </c>
      <c r="AQ371" s="44" t="n">
        <f aca="false">0.15*AF371/$AM$383</f>
        <v>0.00150921696270834</v>
      </c>
      <c r="AR371" s="43" t="n">
        <f aca="false">AQ371*$J$383</f>
        <v>9899.07026811011</v>
      </c>
      <c r="AS371" s="44" t="n">
        <f aca="false">0.24*AH371/$AM$383</f>
        <v>7.33481704272193E-005</v>
      </c>
      <c r="AT371" s="43" t="n">
        <f aca="false">AS371*$J$383</f>
        <v>481.096297641254</v>
      </c>
      <c r="AU371" s="44" t="n">
        <f aca="false">0.25*AJ371/$AM$383</f>
        <v>0.00356359761090619</v>
      </c>
      <c r="AV371" s="43" t="n">
        <f aca="false">AU371*$J$383</f>
        <v>23373.9111269497</v>
      </c>
      <c r="AW371" s="44" t="n">
        <f aca="false">0.35*AL371/$AM$383</f>
        <v>0.00337166823525126</v>
      </c>
      <c r="AX371" s="43" t="n">
        <f aca="false">AW371*$J$383</f>
        <v>22115.0315734671</v>
      </c>
    </row>
    <row r="372" customFormat="false" ht="13.8" hidden="false" customHeight="false" outlineLevel="0" collapsed="false">
      <c r="A372" s="13" t="s">
        <v>36</v>
      </c>
      <c r="B372" s="41"/>
      <c r="C372" s="41"/>
      <c r="D372" s="41"/>
      <c r="E372" s="41"/>
      <c r="F372" s="41"/>
      <c r="G372" s="41"/>
      <c r="H372" s="41"/>
      <c r="I372" s="15" t="n">
        <f aca="false">AO372+AQ372+AS372+AU372+AW372</f>
        <v>0.0921634936413679</v>
      </c>
      <c r="J372" s="43" t="n">
        <f aca="false">ROUND(AP372+AR372+AT372+AV372+AX372,0)</f>
        <v>604507</v>
      </c>
      <c r="K372" s="15" t="n">
        <f aca="false">I372-DatosMinisterio!J372</f>
        <v>-7.35522753814166E-016</v>
      </c>
      <c r="L372" s="43" t="n">
        <f aca="false">J372-DatosMinisterio!K372</f>
        <v>0</v>
      </c>
      <c r="M372" s="44" t="n">
        <f aca="false">P406/P$417</f>
        <v>0.054884067820455</v>
      </c>
      <c r="N372" s="43" t="n">
        <f aca="false">ROUND(N$383*M372,0)</f>
        <v>6839787</v>
      </c>
      <c r="O372" s="43" t="n">
        <f aca="false">N372-DatosMinisterio!L372</f>
        <v>-685</v>
      </c>
      <c r="P372" s="14" t="n">
        <f aca="false">N372+J372</f>
        <v>7444294</v>
      </c>
      <c r="Q372" s="43" t="n">
        <f aca="false">P372-DatosMinisterio!M372</f>
        <v>-685</v>
      </c>
      <c r="S372" s="14" t="n">
        <f aca="false">B372+DatosMinisterio!B372</f>
        <v>6125</v>
      </c>
      <c r="T372" s="14" t="n">
        <f aca="false">C372+DatosMinisterio!C372</f>
        <v>24</v>
      </c>
      <c r="U372" s="14" t="n">
        <f aca="false">D372+DatosMinisterio!D372</f>
        <v>286.545454545455</v>
      </c>
      <c r="V372" s="14" t="n">
        <f aca="false">E372+DatosMinisterio!E372</f>
        <v>245.545454545454</v>
      </c>
      <c r="W372" s="14" t="n">
        <f aca="false">F372+DatosMinisterio!F372</f>
        <v>32</v>
      </c>
      <c r="X372" s="14" t="n">
        <f aca="false">G372+DatosMinisterio!G372</f>
        <v>76</v>
      </c>
      <c r="Y372" s="14" t="n">
        <f aca="false">H372+DatosMinisterio!H372</f>
        <v>46</v>
      </c>
      <c r="Z372" s="14" t="n">
        <f aca="false">X372+0.33*Y372</f>
        <v>91.18</v>
      </c>
      <c r="AC372" s="49" t="n">
        <f aca="false">IF(T372&gt;0,S372/T372,0)</f>
        <v>255.208333333333</v>
      </c>
      <c r="AD372" s="50" t="n">
        <f aca="false">EXP((((AC372-AC$383)/AC$384+2)/4-1.9)^3)</f>
        <v>0.165866231356473</v>
      </c>
      <c r="AE372" s="51" t="n">
        <f aca="false">S372/U372</f>
        <v>21.3753172588832</v>
      </c>
      <c r="AF372" s="50" t="n">
        <f aca="false">EXP((((AE372-AE$383)/AE$384+2)/4-1.9)^3)</f>
        <v>0.0934466559578421</v>
      </c>
      <c r="AG372" s="50" t="n">
        <f aca="false">V372/U372</f>
        <v>0.856916243654819</v>
      </c>
      <c r="AH372" s="50" t="n">
        <f aca="false">EXP((((AG372-AG$383)/AG$384+2)/4-1.9)^3)</f>
        <v>0.629397270277719</v>
      </c>
      <c r="AI372" s="50" t="n">
        <f aca="false">W372/U372</f>
        <v>0.111675126903553</v>
      </c>
      <c r="AJ372" s="50" t="n">
        <f aca="false">EXP((((AI372-AI$383)/AI$384+2)/4-1.9)^3)</f>
        <v>0.120813394353093</v>
      </c>
      <c r="AK372" s="50" t="n">
        <f aca="false">Z372/U372</f>
        <v>0.318204314720812</v>
      </c>
      <c r="AL372" s="50" t="n">
        <f aca="false">EXP((((AK372-AK$383)/AK$384+2)/4-1.9)^3)</f>
        <v>0.180310906355782</v>
      </c>
      <c r="AM372" s="50" t="n">
        <f aca="false">0.01*AD372+0.15*AF372+0.24*AH372+0.25*AJ372+0.35*AL372</f>
        <v>0.260043171386691</v>
      </c>
      <c r="AO372" s="44" t="n">
        <f aca="false">0.01*AD372/$AM$383</f>
        <v>0.000587856673083258</v>
      </c>
      <c r="AP372" s="43" t="n">
        <f aca="false">AO372*$J$383</f>
        <v>3855.79718371692</v>
      </c>
      <c r="AQ372" s="44" t="n">
        <f aca="false">0.15*AF372/$AM$383</f>
        <v>0.00496785028208116</v>
      </c>
      <c r="AR372" s="43" t="n">
        <f aca="false">AQ372*$J$383</f>
        <v>32584.512524642</v>
      </c>
      <c r="AS372" s="44" t="n">
        <f aca="false">0.24*AH372/$AM$383</f>
        <v>0.0535364502819815</v>
      </c>
      <c r="AT372" s="43" t="n">
        <f aca="false">AS372*$J$383</f>
        <v>351149.699706189</v>
      </c>
      <c r="AU372" s="44" t="n">
        <f aca="false">0.25*AJ372/$AM$383</f>
        <v>0.0107045538274258</v>
      </c>
      <c r="AV372" s="43" t="n">
        <f aca="false">AU372*$J$383</f>
        <v>70211.9928047305</v>
      </c>
      <c r="AW372" s="44" t="n">
        <f aca="false">0.35*AL372/$AM$383</f>
        <v>0.0223667825767961</v>
      </c>
      <c r="AX372" s="43" t="n">
        <f aca="false">AW372*$J$383</f>
        <v>146705.449163464</v>
      </c>
    </row>
    <row r="373" customFormat="false" ht="13.8" hidden="false" customHeight="false" outlineLevel="0" collapsed="false">
      <c r="A373" s="13" t="s">
        <v>37</v>
      </c>
      <c r="B373" s="41"/>
      <c r="C373" s="41"/>
      <c r="D373" s="41"/>
      <c r="E373" s="41"/>
      <c r="F373" s="41"/>
      <c r="G373" s="41"/>
      <c r="H373" s="41"/>
      <c r="I373" s="15" t="n">
        <f aca="false">AO373+AQ373+AS373+AU373+AW373</f>
        <v>0.00398817191442502</v>
      </c>
      <c r="J373" s="43" t="n">
        <f aca="false">ROUND(AP373+AR373+AT373+AV373+AX373,0)</f>
        <v>26159</v>
      </c>
      <c r="K373" s="15" t="n">
        <f aca="false">I373-DatosMinisterio!J373</f>
        <v>0</v>
      </c>
      <c r="L373" s="43" t="n">
        <f aca="false">J373-DatosMinisterio!K373</f>
        <v>0</v>
      </c>
      <c r="M373" s="44" t="n">
        <f aca="false">P407/P$417</f>
        <v>0.010045655171935</v>
      </c>
      <c r="N373" s="43" t="n">
        <f aca="false">ROUND(N$383*M373,0)</f>
        <v>1251914</v>
      </c>
      <c r="O373" s="43" t="n">
        <f aca="false">N373-DatosMinisterio!L373</f>
        <v>-24</v>
      </c>
      <c r="P373" s="14" t="n">
        <f aca="false">N373+J373</f>
        <v>1278073</v>
      </c>
      <c r="Q373" s="43" t="n">
        <f aca="false">P373-DatosMinisterio!M373</f>
        <v>-24</v>
      </c>
      <c r="S373" s="14" t="n">
        <f aca="false">B373+DatosMinisterio!B373</f>
        <v>2762</v>
      </c>
      <c r="T373" s="14" t="n">
        <f aca="false">C373+DatosMinisterio!C373</f>
        <v>35</v>
      </c>
      <c r="U373" s="14" t="n">
        <f aca="false">D373+DatosMinisterio!D373</f>
        <v>176.75</v>
      </c>
      <c r="V373" s="14" t="n">
        <f aca="false">E373+DatosMinisterio!E373</f>
        <v>56.8863636363636</v>
      </c>
      <c r="W373" s="14" t="n">
        <f aca="false">F373+DatosMinisterio!F373</f>
        <v>4</v>
      </c>
      <c r="X373" s="14" t="n">
        <f aca="false">G373+DatosMinisterio!G373</f>
        <v>5</v>
      </c>
      <c r="Y373" s="14" t="n">
        <f aca="false">H373+DatosMinisterio!H373</f>
        <v>1</v>
      </c>
      <c r="Z373" s="14" t="n">
        <f aca="false">X373+0.33*Y373</f>
        <v>5.33</v>
      </c>
      <c r="AC373" s="49" t="n">
        <f aca="false">IF(T373&gt;0,S373/T373,0)</f>
        <v>78.9142857142857</v>
      </c>
      <c r="AD373" s="50" t="n">
        <f aca="false">EXP((((AC373-AC$383)/AC$384+2)/4-1.9)^3)</f>
        <v>0.00625399933782885</v>
      </c>
      <c r="AE373" s="51" t="n">
        <f aca="false">S373/U373</f>
        <v>15.6265912305516</v>
      </c>
      <c r="AF373" s="50" t="n">
        <f aca="false">EXP((((AE373-AE$383)/AE$384+2)/4-1.9)^3)</f>
        <v>0.0163663243060662</v>
      </c>
      <c r="AG373" s="50" t="n">
        <f aca="false">V373/U373</f>
        <v>0.321846470361322</v>
      </c>
      <c r="AH373" s="50" t="n">
        <f aca="false">EXP((((AG373-AG$383)/AG$384+2)/4-1.9)^3)</f>
        <v>0.00426989669326981</v>
      </c>
      <c r="AI373" s="50" t="n">
        <f aca="false">W373/U373</f>
        <v>0.0226308345120226</v>
      </c>
      <c r="AJ373" s="50" t="n">
        <f aca="false">EXP((((AI373-AI$383)/AI$384+2)/4-1.9)^3)</f>
        <v>0.0148656481247808</v>
      </c>
      <c r="AK373" s="50" t="n">
        <f aca="false">Z373/U373</f>
        <v>0.0301555869872702</v>
      </c>
      <c r="AL373" s="50" t="n">
        <f aca="false">EXP((((AK373-AK$383)/AK$384+2)/4-1.9)^3)</f>
        <v>0.0114117680624125</v>
      </c>
      <c r="AM373" s="50" t="n">
        <f aca="false">0.01*AD373+0.15*AF373+0.24*AH373+0.25*AJ373+0.35*AL373</f>
        <v>0.0112527946987125</v>
      </c>
      <c r="AO373" s="44" t="n">
        <f aca="false">0.01*AD373/$AM$383</f>
        <v>2.21651822322994E-005</v>
      </c>
      <c r="AP373" s="43" t="n">
        <f aca="false">AO373*$J$383</f>
        <v>145.383136980684</v>
      </c>
      <c r="AQ373" s="44" t="n">
        <f aca="false">0.15*AF373/$AM$383</f>
        <v>0.000870073390932288</v>
      </c>
      <c r="AR373" s="43" t="n">
        <f aca="false">AQ373*$J$383</f>
        <v>5706.87836677598</v>
      </c>
      <c r="AS373" s="44" t="n">
        <f aca="false">0.24*AH373/$AM$383</f>
        <v>0.000363196859636156</v>
      </c>
      <c r="AT373" s="43" t="n">
        <f aca="false">AS373*$J$383</f>
        <v>2382.23616851174</v>
      </c>
      <c r="AU373" s="44" t="n">
        <f aca="false">0.25*AJ373/$AM$383</f>
        <v>0.00131715635822804</v>
      </c>
      <c r="AV373" s="43" t="n">
        <f aca="false">AU373*$J$383</f>
        <v>8639.32997465727</v>
      </c>
      <c r="AW373" s="44" t="n">
        <f aca="false">0.35*AL373/$AM$383</f>
        <v>0.00141558012339624</v>
      </c>
      <c r="AX373" s="43" t="n">
        <f aca="false">AW373*$J$383</f>
        <v>9284.89902902543</v>
      </c>
    </row>
    <row r="374" customFormat="false" ht="13.8" hidden="false" customHeight="false" outlineLevel="0" collapsed="false">
      <c r="A374" s="13" t="s">
        <v>38</v>
      </c>
      <c r="B374" s="41"/>
      <c r="C374" s="41"/>
      <c r="D374" s="41"/>
      <c r="E374" s="41"/>
      <c r="F374" s="41"/>
      <c r="G374" s="41"/>
      <c r="H374" s="41"/>
      <c r="I374" s="15" t="n">
        <f aca="false">AO374+AQ374+AS374+AU374+AW374</f>
        <v>0.0477574532317974</v>
      </c>
      <c r="J374" s="43" t="n">
        <f aca="false">ROUND(AP374+AR374+AT374+AV374+AX374,0)</f>
        <v>313245</v>
      </c>
      <c r="K374" s="15" t="n">
        <f aca="false">I374-DatosMinisterio!J374</f>
        <v>4.57966997657877E-016</v>
      </c>
      <c r="L374" s="43" t="n">
        <f aca="false">J374-DatosMinisterio!K374</f>
        <v>0</v>
      </c>
      <c r="M374" s="44" t="n">
        <f aca="false">P408/P$417</f>
        <v>0.0361937439602571</v>
      </c>
      <c r="N374" s="43" t="n">
        <f aca="false">ROUND(N$383*M374,0)</f>
        <v>4510553</v>
      </c>
      <c r="O374" s="43" t="n">
        <f aca="false">N374-DatosMinisterio!L374</f>
        <v>-15</v>
      </c>
      <c r="P374" s="14" t="n">
        <f aca="false">N374+J374</f>
        <v>4823798</v>
      </c>
      <c r="Q374" s="43" t="n">
        <f aca="false">P374-DatosMinisterio!M374</f>
        <v>-15</v>
      </c>
      <c r="S374" s="14" t="n">
        <f aca="false">B374+DatosMinisterio!B374</f>
        <v>7803</v>
      </c>
      <c r="T374" s="14" t="n">
        <f aca="false">C374+DatosMinisterio!C374</f>
        <v>60</v>
      </c>
      <c r="U374" s="14" t="n">
        <f aca="false">D374+DatosMinisterio!D374</f>
        <v>270.113636363636</v>
      </c>
      <c r="V374" s="14" t="n">
        <f aca="false">E374+DatosMinisterio!E374</f>
        <v>175.977272727273</v>
      </c>
      <c r="W374" s="14" t="n">
        <f aca="false">F374+DatosMinisterio!F374</f>
        <v>12</v>
      </c>
      <c r="X374" s="14" t="n">
        <f aca="false">G374+DatosMinisterio!G374</f>
        <v>36</v>
      </c>
      <c r="Y374" s="14" t="n">
        <f aca="false">H374+DatosMinisterio!H374</f>
        <v>24</v>
      </c>
      <c r="Z374" s="14" t="n">
        <f aca="false">X374+0.33*Y374</f>
        <v>43.92</v>
      </c>
      <c r="AC374" s="49" t="n">
        <f aca="false">IF(T374&gt;0,S374/T374,0)</f>
        <v>130.05</v>
      </c>
      <c r="AD374" s="50" t="n">
        <f aca="false">EXP((((AC374-AC$383)/AC$384+2)/4-1.9)^3)</f>
        <v>0.0204627306198445</v>
      </c>
      <c r="AE374" s="51" t="n">
        <f aca="false">S374/U374</f>
        <v>28.887841817417</v>
      </c>
      <c r="AF374" s="50" t="n">
        <f aca="false">EXP((((AE374-AE$383)/AE$384+2)/4-1.9)^3)</f>
        <v>0.387873678129076</v>
      </c>
      <c r="AG374" s="50" t="n">
        <f aca="false">V374/U374</f>
        <v>0.651493479175433</v>
      </c>
      <c r="AH374" s="50" t="n">
        <f aca="false">EXP((((AG374-AG$383)/AG$384+2)/4-1.9)^3)</f>
        <v>0.216370597598444</v>
      </c>
      <c r="AI374" s="50" t="n">
        <f aca="false">W374/U374</f>
        <v>0.0444257467395878</v>
      </c>
      <c r="AJ374" s="50" t="n">
        <f aca="false">EXP((((AI374-AI$383)/AI$384+2)/4-1.9)^3)</f>
        <v>0.0271601623292707</v>
      </c>
      <c r="AK374" s="50" t="n">
        <f aca="false">Z374/U374</f>
        <v>0.162598233066891</v>
      </c>
      <c r="AL374" s="50" t="n">
        <f aca="false">EXP((((AK374-AK$383)/AK$384+2)/4-1.9)^3)</f>
        <v>0.0504142821109895</v>
      </c>
      <c r="AM374" s="50" t="n">
        <f aca="false">0.01*AD374+0.15*AF374+0.24*AH374+0.25*AJ374+0.35*AL374</f>
        <v>0.13474966177035</v>
      </c>
      <c r="AO374" s="44" t="n">
        <f aca="false">0.01*AD374/$AM$383</f>
        <v>7.25232173300431E-005</v>
      </c>
      <c r="AP374" s="43" t="n">
        <f aca="false">AO374*$J$383</f>
        <v>475.685366755487</v>
      </c>
      <c r="AQ374" s="44" t="n">
        <f aca="false">0.15*AF374/$AM$383</f>
        <v>0.0206203030119632</v>
      </c>
      <c r="AR374" s="43" t="n">
        <f aca="false">AQ374*$J$383</f>
        <v>135250.155218799</v>
      </c>
      <c r="AS374" s="44" t="n">
        <f aca="false">0.24*AH374/$AM$383</f>
        <v>0.0184044550045481</v>
      </c>
      <c r="AT374" s="43" t="n">
        <f aca="false">AS374*$J$383</f>
        <v>120716.237517867</v>
      </c>
      <c r="AU374" s="44" t="n">
        <f aca="false">0.25*AJ374/$AM$383</f>
        <v>0.00240649988498446</v>
      </c>
      <c r="AV374" s="43" t="n">
        <f aca="false">AU374*$J$383</f>
        <v>15784.4180461042</v>
      </c>
      <c r="AW374" s="44" t="n">
        <f aca="false">0.35*AL374/$AM$383</f>
        <v>0.00625367211297147</v>
      </c>
      <c r="AX374" s="43" t="n">
        <f aca="false">AW374*$J$383</f>
        <v>41018.3169217325</v>
      </c>
    </row>
    <row r="375" customFormat="false" ht="13.8" hidden="false" customHeight="false" outlineLevel="0" collapsed="false">
      <c r="A375" s="13" t="s">
        <v>39</v>
      </c>
      <c r="B375" s="41"/>
      <c r="C375" s="41"/>
      <c r="D375" s="41"/>
      <c r="E375" s="41"/>
      <c r="F375" s="41"/>
      <c r="G375" s="41"/>
      <c r="H375" s="41"/>
      <c r="I375" s="15" t="n">
        <f aca="false">AO375+AQ375+AS375+AU375+AW375</f>
        <v>0.00408863247018811</v>
      </c>
      <c r="J375" s="43" t="n">
        <f aca="false">ROUND(AP375+AR375+AT375+AV375+AX375,0)</f>
        <v>26818</v>
      </c>
      <c r="K375" s="15" t="n">
        <f aca="false">I375-DatosMinisterio!J375</f>
        <v>0</v>
      </c>
      <c r="L375" s="43" t="n">
        <f aca="false">J375-DatosMinisterio!K375</f>
        <v>0</v>
      </c>
      <c r="M375" s="44" t="n">
        <f aca="false">P409/P$417</f>
        <v>0.013481735445777</v>
      </c>
      <c r="N375" s="43" t="n">
        <f aca="false">ROUND(N$383*M375,0)</f>
        <v>1680127</v>
      </c>
      <c r="O375" s="43" t="n">
        <f aca="false">N375-DatosMinisterio!L375</f>
        <v>-516</v>
      </c>
      <c r="P375" s="14" t="n">
        <f aca="false">N375+J375</f>
        <v>1706945</v>
      </c>
      <c r="Q375" s="43" t="n">
        <f aca="false">P375-DatosMinisterio!M375</f>
        <v>-516</v>
      </c>
      <c r="S375" s="14" t="n">
        <f aca="false">B375+DatosMinisterio!B375</f>
        <v>6814</v>
      </c>
      <c r="T375" s="14" t="n">
        <f aca="false">C375+DatosMinisterio!C375</f>
        <v>64</v>
      </c>
      <c r="U375" s="14" t="n">
        <f aca="false">D375+DatosMinisterio!D375</f>
        <v>549.590909090909</v>
      </c>
      <c r="V375" s="14" t="n">
        <f aca="false">E375+DatosMinisterio!E375</f>
        <v>196.227272727273</v>
      </c>
      <c r="W375" s="14" t="n">
        <f aca="false">F375+DatosMinisterio!F375</f>
        <v>16</v>
      </c>
      <c r="X375" s="14" t="n">
        <f aca="false">G375+DatosMinisterio!G375</f>
        <v>19</v>
      </c>
      <c r="Y375" s="14" t="n">
        <f aca="false">H375+DatosMinisterio!H375</f>
        <v>6</v>
      </c>
      <c r="Z375" s="14" t="n">
        <f aca="false">X375+0.33*Y375</f>
        <v>20.98</v>
      </c>
      <c r="AC375" s="49" t="n">
        <f aca="false">IF(T375&gt;0,S375/T375,0)</f>
        <v>106.46875</v>
      </c>
      <c r="AD375" s="50" t="n">
        <f aca="false">EXP((((AC375-AC$383)/AC$384+2)/4-1.9)^3)</f>
        <v>0.0121584279267292</v>
      </c>
      <c r="AE375" s="51" t="n">
        <f aca="false">S375/U375</f>
        <v>12.3983127946406</v>
      </c>
      <c r="AF375" s="50" t="n">
        <f aca="false">EXP((((AE375-AE$383)/AE$384+2)/4-1.9)^3)</f>
        <v>0.0045712185567312</v>
      </c>
      <c r="AG375" s="50" t="n">
        <f aca="false">V375/U375</f>
        <v>0.35704242825242</v>
      </c>
      <c r="AH375" s="50" t="n">
        <f aca="false">EXP((((AG375-AG$383)/AG$384+2)/4-1.9)^3)</f>
        <v>0.00763820643617488</v>
      </c>
      <c r="AI375" s="50" t="n">
        <f aca="false">W375/U375</f>
        <v>0.0291125630634356</v>
      </c>
      <c r="AJ375" s="50" t="n">
        <f aca="false">EXP((((AI375-AI$383)/AI$384+2)/4-1.9)^3)</f>
        <v>0.0179000042114401</v>
      </c>
      <c r="AK375" s="50" t="n">
        <f aca="false">Z375/U375</f>
        <v>0.03817384831693</v>
      </c>
      <c r="AL375" s="50" t="n">
        <f aca="false">EXP((((AK375-AK$383)/AK$384+2)/4-1.9)^3)</f>
        <v>0.0126308877694925</v>
      </c>
      <c r="AM375" s="50" t="n">
        <f aca="false">0.01*AD375+0.15*AF375+0.24*AH375+0.25*AJ375+0.35*AL375</f>
        <v>0.0115362483796413</v>
      </c>
      <c r="AO375" s="44" t="n">
        <f aca="false">0.01*AD375/$AM$383</f>
        <v>4.30914293553137E-005</v>
      </c>
      <c r="AP375" s="43" t="n">
        <f aca="false">AO375*$J$383</f>
        <v>282.640003181563</v>
      </c>
      <c r="AQ375" s="44" t="n">
        <f aca="false">0.15*AF375/$AM$383</f>
        <v>0.000243017036444373</v>
      </c>
      <c r="AR375" s="43" t="n">
        <f aca="false">AQ375*$J$383</f>
        <v>1593.96745435045</v>
      </c>
      <c r="AS375" s="44" t="n">
        <f aca="false">0.24*AH375/$AM$383</f>
        <v>0.000649704850059728</v>
      </c>
      <c r="AT375" s="43" t="n">
        <f aca="false">AS375*$J$383</f>
        <v>4261.46413881521</v>
      </c>
      <c r="AU375" s="44" t="n">
        <f aca="false">0.25*AJ375/$AM$383</f>
        <v>0.00158601254122949</v>
      </c>
      <c r="AV375" s="43" t="n">
        <f aca="false">AU375*$J$383</f>
        <v>10402.7783808899</v>
      </c>
      <c r="AW375" s="44" t="n">
        <f aca="false">0.35*AL375/$AM$383</f>
        <v>0.00156680661309921</v>
      </c>
      <c r="AX375" s="43" t="n">
        <f aca="false">AW375*$J$383</f>
        <v>10276.8052194269</v>
      </c>
    </row>
    <row r="376" customFormat="false" ht="13.8" hidden="false" customHeight="false" outlineLevel="0" collapsed="false">
      <c r="A376" s="13" t="s">
        <v>40</v>
      </c>
      <c r="B376" s="41"/>
      <c r="C376" s="41"/>
      <c r="D376" s="41"/>
      <c r="E376" s="41"/>
      <c r="F376" s="41"/>
      <c r="G376" s="41"/>
      <c r="H376" s="41"/>
      <c r="I376" s="15" t="n">
        <f aca="false">AO376+AQ376+AS376+AU376+AW376</f>
        <v>0.0134442451197372</v>
      </c>
      <c r="J376" s="43" t="n">
        <f aca="false">ROUND(AP376+AR376+AT376+AV376+AX376,0)</f>
        <v>88182</v>
      </c>
      <c r="K376" s="15" t="n">
        <f aca="false">I376-DatosMinisterio!J376</f>
        <v>1.31838984174237E-016</v>
      </c>
      <c r="L376" s="43" t="n">
        <f aca="false">J376-DatosMinisterio!K376</f>
        <v>0</v>
      </c>
      <c r="M376" s="44" t="n">
        <f aca="false">P410/P$417</f>
        <v>0.0266860458890812</v>
      </c>
      <c r="N376" s="43" t="n">
        <f aca="false">ROUND(N$383*M376,0)</f>
        <v>3325680</v>
      </c>
      <c r="O376" s="43" t="n">
        <f aca="false">N376-DatosMinisterio!L376</f>
        <v>99</v>
      </c>
      <c r="P376" s="14" t="n">
        <f aca="false">N376+J376</f>
        <v>3413862</v>
      </c>
      <c r="Q376" s="43" t="n">
        <f aca="false">P376-DatosMinisterio!M376</f>
        <v>99</v>
      </c>
      <c r="S376" s="14" t="n">
        <f aca="false">B376+DatosMinisterio!B376</f>
        <v>5711</v>
      </c>
      <c r="T376" s="14" t="n">
        <f aca="false">C376+DatosMinisterio!C376</f>
        <v>35</v>
      </c>
      <c r="U376" s="14" t="n">
        <f aca="false">D376+DatosMinisterio!D376</f>
        <v>294.954545454545</v>
      </c>
      <c r="V376" s="14" t="n">
        <f aca="false">E376+DatosMinisterio!E376</f>
        <v>161.636363636364</v>
      </c>
      <c r="W376" s="14" t="n">
        <f aca="false">F376+DatosMinisterio!F376</f>
        <v>5</v>
      </c>
      <c r="X376" s="14" t="n">
        <f aca="false">G376+DatosMinisterio!G376</f>
        <v>13</v>
      </c>
      <c r="Y376" s="14" t="n">
        <f aca="false">H376+DatosMinisterio!H376</f>
        <v>3</v>
      </c>
      <c r="Z376" s="14" t="n">
        <f aca="false">X376+0.33*Y376</f>
        <v>13.99</v>
      </c>
      <c r="AC376" s="49" t="n">
        <f aca="false">IF(T376&gt;0,S376/T376,0)</f>
        <v>163.171428571429</v>
      </c>
      <c r="AD376" s="50" t="n">
        <f aca="false">EXP((((AC376-AC$383)/AC$384+2)/4-1.9)^3)</f>
        <v>0.0395732002420513</v>
      </c>
      <c r="AE376" s="51" t="n">
        <f aca="false">S376/U376</f>
        <v>19.3623054399754</v>
      </c>
      <c r="AF376" s="50" t="n">
        <f aca="false">EXP((((AE376-AE$383)/AE$384+2)/4-1.9)^3)</f>
        <v>0.0545481762061066</v>
      </c>
      <c r="AG376" s="50" t="n">
        <f aca="false">V376/U376</f>
        <v>0.548004314994608</v>
      </c>
      <c r="AH376" s="50" t="n">
        <f aca="false">EXP((((AG376-AG$383)/AG$384+2)/4-1.9)^3)</f>
        <v>0.0885458655820842</v>
      </c>
      <c r="AI376" s="50" t="n">
        <f aca="false">W376/U376</f>
        <v>0.0169517645245801</v>
      </c>
      <c r="AJ376" s="50" t="n">
        <f aca="false">EXP((((AI376-AI$383)/AI$384+2)/4-1.9)^3)</f>
        <v>0.0125746318490926</v>
      </c>
      <c r="AK376" s="50" t="n">
        <f aca="false">Z376/U376</f>
        <v>0.0474310371397751</v>
      </c>
      <c r="AL376" s="50" t="n">
        <f aca="false">EXP((((AK376-AK$383)/AK$384+2)/4-1.9)^3)</f>
        <v>0.0141739388477176</v>
      </c>
      <c r="AM376" s="50" t="n">
        <f aca="false">0.01*AD376+0.15*AF376+0.24*AH376+0.25*AJ376+0.35*AL376</f>
        <v>0.037933502732011</v>
      </c>
      <c r="AO376" s="44" t="n">
        <f aca="false">0.01*AD376/$AM$383</f>
        <v>0.000140253803606071</v>
      </c>
      <c r="AP376" s="43" t="n">
        <f aca="false">AO376*$J$383</f>
        <v>919.935497395095</v>
      </c>
      <c r="AQ376" s="44" t="n">
        <f aca="false">0.15*AF376/$AM$383</f>
        <v>0.00289991300143232</v>
      </c>
      <c r="AR376" s="43" t="n">
        <f aca="false">AQ376*$J$383</f>
        <v>19020.7526696957</v>
      </c>
      <c r="AS376" s="44" t="n">
        <f aca="false">0.24*AH376/$AM$383</f>
        <v>0.00753169985678294</v>
      </c>
      <c r="AT376" s="43" t="n">
        <f aca="false">AS376*$J$383</f>
        <v>49400.9993015283</v>
      </c>
      <c r="AU376" s="44" t="n">
        <f aca="false">0.25*AJ376/$AM$383</f>
        <v>0.00111416307942868</v>
      </c>
      <c r="AV376" s="43" t="n">
        <f aca="false">AU376*$J$383</f>
        <v>7307.88142852984</v>
      </c>
      <c r="AW376" s="44" t="n">
        <f aca="false">0.35*AL376/$AM$383</f>
        <v>0.00175821537848721</v>
      </c>
      <c r="AX376" s="43" t="n">
        <f aca="false">AW376*$J$383</f>
        <v>11532.2700500818</v>
      </c>
    </row>
    <row r="377" customFormat="false" ht="13.8" hidden="false" customHeight="false" outlineLevel="0" collapsed="false">
      <c r="A377" s="13" t="s">
        <v>41</v>
      </c>
      <c r="B377" s="41"/>
      <c r="C377" s="41"/>
      <c r="D377" s="41"/>
      <c r="E377" s="41"/>
      <c r="F377" s="41"/>
      <c r="G377" s="41"/>
      <c r="H377" s="41"/>
      <c r="I377" s="15" t="n">
        <f aca="false">AO377+AQ377+AS377+AU377+AW377</f>
        <v>0.0204108620946829</v>
      </c>
      <c r="J377" s="43" t="n">
        <f aca="false">ROUND(AP377+AR377+AT377+AV377+AX377,0)</f>
        <v>133876</v>
      </c>
      <c r="K377" s="15" t="n">
        <f aca="false">I377-DatosMinisterio!J377</f>
        <v>0</v>
      </c>
      <c r="L377" s="43" t="n">
        <f aca="false">J377-DatosMinisterio!K377</f>
        <v>0</v>
      </c>
      <c r="M377" s="44" t="n">
        <f aca="false">P411/P$417</f>
        <v>0.0112627917707289</v>
      </c>
      <c r="N377" s="43" t="n">
        <f aca="false">ROUND(N$383*M377,0)</f>
        <v>1403597</v>
      </c>
      <c r="O377" s="43" t="n">
        <f aca="false">N377-DatosMinisterio!L377</f>
        <v>515</v>
      </c>
      <c r="P377" s="14" t="n">
        <f aca="false">N377+J377</f>
        <v>1537473</v>
      </c>
      <c r="Q377" s="43" t="n">
        <f aca="false">P377-DatosMinisterio!M377</f>
        <v>515</v>
      </c>
      <c r="S377" s="14" t="n">
        <f aca="false">B377+DatosMinisterio!B377</f>
        <v>7667</v>
      </c>
      <c r="T377" s="14" t="n">
        <f aca="false">C377+DatosMinisterio!C377</f>
        <v>61</v>
      </c>
      <c r="U377" s="14" t="n">
        <f aca="false">D377+DatosMinisterio!D377</f>
        <v>287.021590909091</v>
      </c>
      <c r="V377" s="14" t="n">
        <f aca="false">E377+DatosMinisterio!E377</f>
        <v>137.8625</v>
      </c>
      <c r="W377" s="14" t="n">
        <f aca="false">F377+DatosMinisterio!F377</f>
        <v>2</v>
      </c>
      <c r="X377" s="14" t="n">
        <f aca="false">G377+DatosMinisterio!G377</f>
        <v>2</v>
      </c>
      <c r="Y377" s="14" t="n">
        <f aca="false">H377+DatosMinisterio!H377</f>
        <v>0</v>
      </c>
      <c r="Z377" s="14" t="n">
        <f aca="false">X377+0.33*Y377</f>
        <v>2</v>
      </c>
      <c r="AC377" s="49" t="n">
        <f aca="false">IF(T377&gt;0,S377/T377,0)</f>
        <v>125.688524590164</v>
      </c>
      <c r="AD377" s="50" t="n">
        <f aca="false">EXP((((AC377-AC$383)/AC$384+2)/4-1.9)^3)</f>
        <v>0.018645251076517</v>
      </c>
      <c r="AE377" s="51" t="n">
        <f aca="false">S377/U377</f>
        <v>26.7122761591423</v>
      </c>
      <c r="AF377" s="50" t="n">
        <f aca="false">EXP((((AE377-AE$383)/AE$384+2)/4-1.9)^3)</f>
        <v>0.280004557278653</v>
      </c>
      <c r="AG377" s="50" t="n">
        <f aca="false">V377/U377</f>
        <v>0.480321008476556</v>
      </c>
      <c r="AH377" s="50" t="n">
        <f aca="false">EXP((((AG377-AG$383)/AG$384+2)/4-1.9)^3)</f>
        <v>0.0422226337478674</v>
      </c>
      <c r="AI377" s="50" t="n">
        <f aca="false">W377/U377</f>
        <v>0.00696811690599773</v>
      </c>
      <c r="AJ377" s="50" t="n">
        <f aca="false">EXP((((AI377-AI$383)/AI$384+2)/4-1.9)^3)</f>
        <v>0.00927010897090649</v>
      </c>
      <c r="AK377" s="50" t="n">
        <f aca="false">Z377/U377</f>
        <v>0.00696811690599773</v>
      </c>
      <c r="AL377" s="50" t="n">
        <f aca="false">EXP((((AK377-AK$383)/AK$384+2)/4-1.9)^3)</f>
        <v>0.00843431406474832</v>
      </c>
      <c r="AM377" s="50" t="n">
        <f aca="false">0.01*AD377+0.15*AF377+0.24*AH377+0.25*AJ377+0.35*AL377</f>
        <v>0.0575901053674398</v>
      </c>
      <c r="AO377" s="44" t="n">
        <f aca="false">0.01*AD377/$AM$383</f>
        <v>6.60817767245639E-005</v>
      </c>
      <c r="AP377" s="43" t="n">
        <f aca="false">AO377*$J$383</f>
        <v>433.435461833222</v>
      </c>
      <c r="AQ377" s="44" t="n">
        <f aca="false">0.15*AF377/$AM$383</f>
        <v>0.0148857196076478</v>
      </c>
      <c r="AR377" s="43" t="n">
        <f aca="false">AQ377*$J$383</f>
        <v>97636.5811069715</v>
      </c>
      <c r="AS377" s="44" t="n">
        <f aca="false">0.24*AH377/$AM$383</f>
        <v>0.00359145175736082</v>
      </c>
      <c r="AT377" s="43" t="n">
        <f aca="false">AS377*$J$383</f>
        <v>23556.608618315</v>
      </c>
      <c r="AU377" s="44" t="n">
        <f aca="false">0.25*AJ377/$AM$383</f>
        <v>0.000821369029456713</v>
      </c>
      <c r="AV377" s="43" t="n">
        <f aca="false">AU377*$J$383</f>
        <v>5387.42270962185</v>
      </c>
      <c r="AW377" s="44" t="n">
        <f aca="false">0.35*AL377/$AM$383</f>
        <v>0.00104623992349307</v>
      </c>
      <c r="AX377" s="43" t="n">
        <f aca="false">AW377*$J$383</f>
        <v>6862.36821866515</v>
      </c>
    </row>
    <row r="378" customFormat="false" ht="13.8" hidden="false" customHeight="false" outlineLevel="0" collapsed="false">
      <c r="A378" s="13" t="s">
        <v>42</v>
      </c>
      <c r="B378" s="41"/>
      <c r="C378" s="41"/>
      <c r="D378" s="41"/>
      <c r="E378" s="41"/>
      <c r="F378" s="41"/>
      <c r="G378" s="41"/>
      <c r="H378" s="41"/>
      <c r="I378" s="15" t="n">
        <f aca="false">AO378+AQ378+AS378+AU378+AW378</f>
        <v>0.0355570129648624</v>
      </c>
      <c r="J378" s="43" t="n">
        <f aca="false">ROUND(AP378+AR378+AT378+AV378+AX378,0)</f>
        <v>233221</v>
      </c>
      <c r="K378" s="15" t="n">
        <f aca="false">I378-DatosMinisterio!J378</f>
        <v>0</v>
      </c>
      <c r="L378" s="43" t="n">
        <f aca="false">J378-DatosMinisterio!K378</f>
        <v>0</v>
      </c>
      <c r="M378" s="44" t="n">
        <f aca="false">P412/P$417</f>
        <v>0.014026439929395</v>
      </c>
      <c r="N378" s="43" t="n">
        <f aca="false">ROUND(N$383*M378,0)</f>
        <v>1748009</v>
      </c>
      <c r="O378" s="43" t="n">
        <f aca="false">N378-DatosMinisterio!L378</f>
        <v>485</v>
      </c>
      <c r="P378" s="14" t="n">
        <f aca="false">N378+J378</f>
        <v>1981230</v>
      </c>
      <c r="Q378" s="43" t="n">
        <f aca="false">P378-DatosMinisterio!M378</f>
        <v>485</v>
      </c>
      <c r="S378" s="14" t="n">
        <f aca="false">B378+DatosMinisterio!B378</f>
        <v>15271</v>
      </c>
      <c r="T378" s="14" t="n">
        <f aca="false">C378+DatosMinisterio!C378</f>
        <v>75</v>
      </c>
      <c r="U378" s="14" t="n">
        <f aca="false">D378+DatosMinisterio!D378</f>
        <v>467.068181818182</v>
      </c>
      <c r="V378" s="14" t="n">
        <f aca="false">E378+DatosMinisterio!E378</f>
        <v>192.136363636364</v>
      </c>
      <c r="W378" s="14" t="n">
        <f aca="false">F378+DatosMinisterio!F378</f>
        <v>2</v>
      </c>
      <c r="X378" s="14" t="n">
        <f aca="false">G378+DatosMinisterio!G378</f>
        <v>14</v>
      </c>
      <c r="Y378" s="14" t="n">
        <f aca="false">H378+DatosMinisterio!H378</f>
        <v>2</v>
      </c>
      <c r="Z378" s="14" t="n">
        <f aca="false">X378+0.33*Y378</f>
        <v>14.66</v>
      </c>
      <c r="AC378" s="49" t="n">
        <f aca="false">IF(T378&gt;0,S378/T378,0)</f>
        <v>203.613333333333</v>
      </c>
      <c r="AD378" s="50" t="n">
        <f aca="false">EXP((((AC378-AC$383)/AC$384+2)/4-1.9)^3)</f>
        <v>0.0795735127477148</v>
      </c>
      <c r="AE378" s="51" t="n">
        <f aca="false">S378/U378</f>
        <v>32.6954406111625</v>
      </c>
      <c r="AF378" s="50" t="n">
        <f aca="false">EXP((((AE378-AE$383)/AE$384+2)/4-1.9)^3)</f>
        <v>0.594699431024991</v>
      </c>
      <c r="AG378" s="50" t="n">
        <f aca="false">V378/U378</f>
        <v>0.411366843462606</v>
      </c>
      <c r="AH378" s="50" t="n">
        <f aca="false">EXP((((AG378-AG$383)/AG$384+2)/4-1.9)^3)</f>
        <v>0.0172402804810923</v>
      </c>
      <c r="AI378" s="50" t="n">
        <f aca="false">W378/U378</f>
        <v>0.00428203007152936</v>
      </c>
      <c r="AJ378" s="50" t="n">
        <f aca="false">EXP((((AI378-AI$383)/AI$384+2)/4-1.9)^3)</f>
        <v>0.0085199933986469</v>
      </c>
      <c r="AK378" s="50" t="n">
        <f aca="false">Z378/U378</f>
        <v>0.0313872804243102</v>
      </c>
      <c r="AL378" s="50" t="n">
        <f aca="false">EXP((((AK378-AK$383)/AK$384+2)/4-1.9)^3)</f>
        <v>0.0115922607637355</v>
      </c>
      <c r="AM378" s="50" t="n">
        <f aca="false">0.01*AD378+0.15*AF378+0.24*AH378+0.25*AJ378+0.35*AL378</f>
        <v>0.100325606713657</v>
      </c>
      <c r="AO378" s="44" t="n">
        <f aca="false">0.01*AD378/$AM$383</f>
        <v>0.000282021361954543</v>
      </c>
      <c r="AP378" s="43" t="n">
        <f aca="false">AO378*$J$383</f>
        <v>1849.79982870472</v>
      </c>
      <c r="AQ378" s="44" t="n">
        <f aca="false">0.15*AF378/$AM$383</f>
        <v>0.0316156603560416</v>
      </c>
      <c r="AR378" s="43" t="n">
        <f aca="false">AQ378*$J$383</f>
        <v>207369.550681124</v>
      </c>
      <c r="AS378" s="44" t="n">
        <f aca="false">0.24*AH378/$AM$383</f>
        <v>0.00146645602453304</v>
      </c>
      <c r="AT378" s="43" t="n">
        <f aca="false">AS378*$J$383</f>
        <v>9618.59798202612</v>
      </c>
      <c r="AU378" s="44" t="n">
        <f aca="false">0.25*AJ378/$AM$383</f>
        <v>0.000754905765486368</v>
      </c>
      <c r="AV378" s="43" t="n">
        <f aca="false">AU378*$J$383</f>
        <v>4951.48504356903</v>
      </c>
      <c r="AW378" s="44" t="n">
        <f aca="false">0.35*AL378/$AM$383</f>
        <v>0.0014379694568469</v>
      </c>
      <c r="AX378" s="43" t="n">
        <f aca="false">AW378*$J$383</f>
        <v>9431.752391107</v>
      </c>
    </row>
    <row r="379" customFormat="false" ht="13.8" hidden="false" customHeight="false" outlineLevel="0" collapsed="false">
      <c r="A379" s="13" t="s">
        <v>43</v>
      </c>
      <c r="B379" s="41"/>
      <c r="C379" s="41"/>
      <c r="D379" s="41"/>
      <c r="E379" s="41"/>
      <c r="F379" s="41"/>
      <c r="G379" s="41"/>
      <c r="H379" s="41"/>
      <c r="I379" s="15" t="n">
        <f aca="false">AO379+AQ379+AS379+AU379+AW379</f>
        <v>0.0196698605970976</v>
      </c>
      <c r="J379" s="43" t="n">
        <f aca="false">ROUND(AP379+AR379+AT379+AV379+AX379,0)</f>
        <v>129016</v>
      </c>
      <c r="K379" s="15" t="n">
        <f aca="false">I379-DatosMinisterio!J379</f>
        <v>0</v>
      </c>
      <c r="L379" s="43" t="n">
        <f aca="false">J379-DatosMinisterio!K379</f>
        <v>0</v>
      </c>
      <c r="M379" s="44" t="n">
        <f aca="false">P413/P$417</f>
        <v>0.0137163292353196</v>
      </c>
      <c r="N379" s="43" t="n">
        <f aca="false">ROUND(N$383*M379,0)</f>
        <v>1709363</v>
      </c>
      <c r="O379" s="43" t="n">
        <f aca="false">N379-DatosMinisterio!L379</f>
        <v>879</v>
      </c>
      <c r="P379" s="14" t="n">
        <f aca="false">N379+J379</f>
        <v>1838379</v>
      </c>
      <c r="Q379" s="43" t="n">
        <f aca="false">P379-DatosMinisterio!M379</f>
        <v>879</v>
      </c>
      <c r="S379" s="14" t="n">
        <f aca="false">B379+DatosMinisterio!B379</f>
        <v>4636</v>
      </c>
      <c r="T379" s="14" t="n">
        <f aca="false">C379+DatosMinisterio!C379</f>
        <v>34</v>
      </c>
      <c r="U379" s="14" t="n">
        <f aca="false">D379+DatosMinisterio!D379</f>
        <v>271.159090909091</v>
      </c>
      <c r="V379" s="14" t="n">
        <f aca="false">E379+DatosMinisterio!E379</f>
        <v>160.25</v>
      </c>
      <c r="W379" s="14" t="n">
        <f aca="false">F379+DatosMinisterio!F379</f>
        <v>13</v>
      </c>
      <c r="X379" s="14" t="n">
        <f aca="false">G379+DatosMinisterio!G379</f>
        <v>27</v>
      </c>
      <c r="Y379" s="14" t="n">
        <f aca="false">H379+DatosMinisterio!H379</f>
        <v>20</v>
      </c>
      <c r="Z379" s="14" t="n">
        <f aca="false">X379+0.33*Y379</f>
        <v>33.6</v>
      </c>
      <c r="AC379" s="49" t="n">
        <f aca="false">IF(T379&gt;0,S379/T379,0)</f>
        <v>136.352941176471</v>
      </c>
      <c r="AD379" s="50" t="n">
        <f aca="false">EXP((((AC379-AC$383)/AC$384+2)/4-1.9)^3)</f>
        <v>0.0233464972261096</v>
      </c>
      <c r="AE379" s="51" t="n">
        <f aca="false">S379/U379</f>
        <v>17.0969742687118</v>
      </c>
      <c r="AF379" s="50" t="n">
        <f aca="false">EXP((((AE379-AE$383)/AE$384+2)/4-1.9)^3)</f>
        <v>0.0271750837938648</v>
      </c>
      <c r="AG379" s="50" t="n">
        <f aca="false">V379/U379</f>
        <v>0.590981476825077</v>
      </c>
      <c r="AH379" s="50" t="n">
        <f aca="false">EXP((((AG379-AG$383)/AG$384+2)/4-1.9)^3)</f>
        <v>0.132664748074366</v>
      </c>
      <c r="AI379" s="50" t="n">
        <f aca="false">W379/U379</f>
        <v>0.047942335093454</v>
      </c>
      <c r="AJ379" s="50" t="n">
        <f aca="false">EXP((((AI379-AI$383)/AI$384+2)/4-1.9)^3)</f>
        <v>0.0297624185276696</v>
      </c>
      <c r="AK379" s="50" t="n">
        <f aca="false">Z379/U379</f>
        <v>0.123912496856927</v>
      </c>
      <c r="AL379" s="50" t="n">
        <f aca="false">EXP((((AK379-AK$383)/AK$384+2)/4-1.9)^3)</f>
        <v>0.0340270479514812</v>
      </c>
      <c r="AM379" s="50" t="n">
        <f aca="false">0.01*AD379+0.15*AF379+0.24*AH379+0.25*AJ379+0.35*AL379</f>
        <v>0.0554993384941245</v>
      </c>
      <c r="AO379" s="44" t="n">
        <f aca="false">0.01*AD379/$AM$383</f>
        <v>8.27437512461015E-005</v>
      </c>
      <c r="AP379" s="43" t="n">
        <f aca="false">AO379*$J$383</f>
        <v>542.722635692026</v>
      </c>
      <c r="AQ379" s="44" t="n">
        <f aca="false">0.15*AF379/$AM$383</f>
        <v>0.00144469319214414</v>
      </c>
      <c r="AR379" s="43" t="n">
        <f aca="false">AQ379*$J$383</f>
        <v>9475.85388864922</v>
      </c>
      <c r="AS379" s="44" t="n">
        <f aca="false">0.24*AH379/$AM$383</f>
        <v>0.0112844462867165</v>
      </c>
      <c r="AT379" s="43" t="n">
        <f aca="false">AS379*$J$383</f>
        <v>74015.5520969375</v>
      </c>
      <c r="AU379" s="44" t="n">
        <f aca="false">0.25*AJ379/$AM$383</f>
        <v>0.00263707027577325</v>
      </c>
      <c r="AV379" s="43" t="n">
        <f aca="false">AU379*$J$383</f>
        <v>17296.746993208</v>
      </c>
      <c r="AW379" s="44" t="n">
        <f aca="false">0.35*AL379/$AM$383</f>
        <v>0.00422090709121762</v>
      </c>
      <c r="AX379" s="43" t="n">
        <f aca="false">AW379*$J$383</f>
        <v>27685.2546211424</v>
      </c>
    </row>
    <row r="380" customFormat="false" ht="13.8" hidden="false" customHeight="false" outlineLevel="0" collapsed="false">
      <c r="A380" s="13" t="s">
        <v>44</v>
      </c>
      <c r="B380" s="41"/>
      <c r="C380" s="41"/>
      <c r="D380" s="41"/>
      <c r="E380" s="41"/>
      <c r="F380" s="41"/>
      <c r="G380" s="41"/>
      <c r="H380" s="41"/>
      <c r="I380" s="15" t="n">
        <f aca="false">AO380+AQ380+AS380+AU380+AW380</f>
        <v>0.0173012703463075</v>
      </c>
      <c r="J380" s="43" t="n">
        <f aca="false">ROUND(AP380+AR380+AT380+AV380+AX380,0)</f>
        <v>113480</v>
      </c>
      <c r="K380" s="15" t="n">
        <f aca="false">I380-DatosMinisterio!J380</f>
        <v>1.97758476261356E-016</v>
      </c>
      <c r="L380" s="43" t="n">
        <f aca="false">J380-DatosMinisterio!K380</f>
        <v>0</v>
      </c>
      <c r="M380" s="44" t="n">
        <f aca="false">P414/P$417</f>
        <v>0.00800166265944379</v>
      </c>
      <c r="N380" s="43" t="n">
        <f aca="false">ROUND(N$383*M380,0)</f>
        <v>997187</v>
      </c>
      <c r="O380" s="43" t="n">
        <f aca="false">N380-DatosMinisterio!L380</f>
        <v>-1003</v>
      </c>
      <c r="P380" s="14" t="n">
        <f aca="false">N380+J380</f>
        <v>1110667</v>
      </c>
      <c r="Q380" s="43" t="n">
        <f aca="false">P380-DatosMinisterio!M380</f>
        <v>-1003</v>
      </c>
      <c r="S380" s="14" t="n">
        <f aca="false">B380+DatosMinisterio!B380</f>
        <v>4560</v>
      </c>
      <c r="T380" s="14" t="n">
        <f aca="false">C380+DatosMinisterio!C380</f>
        <v>22</v>
      </c>
      <c r="U380" s="14" t="n">
        <f aca="false">D380+DatosMinisterio!D380</f>
        <v>239.681818181818</v>
      </c>
      <c r="V380" s="14" t="n">
        <f aca="false">E380+DatosMinisterio!E380</f>
        <v>143.227272727273</v>
      </c>
      <c r="W380" s="14" t="n">
        <f aca="false">F380+DatosMinisterio!F380</f>
        <v>1</v>
      </c>
      <c r="X380" s="14" t="n">
        <f aca="false">G380+DatosMinisterio!G380</f>
        <v>8</v>
      </c>
      <c r="Y380" s="14" t="n">
        <f aca="false">H380+DatosMinisterio!H380</f>
        <v>7</v>
      </c>
      <c r="Z380" s="14" t="n">
        <f aca="false">X380+0.33*Y380</f>
        <v>10.31</v>
      </c>
      <c r="AC380" s="49" t="n">
        <f aca="false">IF(T380&gt;0,S380/T380,0)</f>
        <v>207.272727272727</v>
      </c>
      <c r="AD380" s="50" t="n">
        <f aca="false">EXP((((AC380-AC$383)/AC$384+2)/4-1.9)^3)</f>
        <v>0.0843001751346143</v>
      </c>
      <c r="AE380" s="51" t="n">
        <f aca="false">S380/U380</f>
        <v>19.0252228333017</v>
      </c>
      <c r="AF380" s="50" t="n">
        <f aca="false">EXP((((AE380-AE$383)/AE$384+2)/4-1.9)^3)</f>
        <v>0.0494846113837117</v>
      </c>
      <c r="AG380" s="50" t="n">
        <f aca="false">V380/U380</f>
        <v>0.597572539351414</v>
      </c>
      <c r="AH380" s="50" t="n">
        <f aca="false">EXP((((AG380-AG$383)/AG$384+2)/4-1.9)^3)</f>
        <v>0.140546882387761</v>
      </c>
      <c r="AI380" s="50" t="n">
        <f aca="false">W380/U380</f>
        <v>0.00417219798975915</v>
      </c>
      <c r="AJ380" s="50" t="n">
        <f aca="false">EXP((((AI380-AI$383)/AI$384+2)/4-1.9)^3)</f>
        <v>0.0084904664412316</v>
      </c>
      <c r="AK380" s="50" t="n">
        <f aca="false">Z380/U380</f>
        <v>0.0430153612744169</v>
      </c>
      <c r="AL380" s="50" t="n">
        <f aca="false">EXP((((AK380-AK$383)/AK$384+2)/4-1.9)^3)</f>
        <v>0.0134191419883943</v>
      </c>
      <c r="AM380" s="50" t="n">
        <f aca="false">0.01*AD380+0.15*AF380+0.24*AH380+0.25*AJ380+0.35*AL380</f>
        <v>0.0488162615382115</v>
      </c>
      <c r="AO380" s="44" t="n">
        <f aca="false">0.01*AD380/$AM$383</f>
        <v>0.000298773415719959</v>
      </c>
      <c r="AP380" s="43" t="n">
        <f aca="false">AO380*$J$383</f>
        <v>1959.67783926022</v>
      </c>
      <c r="AQ380" s="44" t="n">
        <f aca="false">0.15*AF380/$AM$383</f>
        <v>0.00263072164649909</v>
      </c>
      <c r="AR380" s="43" t="n">
        <f aca="false">AQ380*$J$383</f>
        <v>17255.1058449543</v>
      </c>
      <c r="AS380" s="44" t="n">
        <f aca="false">0.24*AH380/$AM$383</f>
        <v>0.0119548996104158</v>
      </c>
      <c r="AT380" s="43" t="n">
        <f aca="false">AS380*$J$383</f>
        <v>78413.1070719875</v>
      </c>
      <c r="AU380" s="44" t="n">
        <f aca="false">0.25*AJ380/$AM$383</f>
        <v>0.000752289558014467</v>
      </c>
      <c r="AV380" s="43" t="n">
        <f aca="false">AU380*$J$383</f>
        <v>4934.32513731286</v>
      </c>
      <c r="AW380" s="44" t="n">
        <f aca="false">0.35*AL380/$AM$383</f>
        <v>0.00166458611565814</v>
      </c>
      <c r="AX380" s="43" t="n">
        <f aca="false">AW380*$J$383</f>
        <v>10918.1485057326</v>
      </c>
    </row>
    <row r="381" customFormat="false" ht="13.8" hidden="false" customHeight="false" outlineLevel="0" collapsed="false">
      <c r="A381" s="13" t="s">
        <v>45</v>
      </c>
      <c r="B381" s="41"/>
      <c r="C381" s="41"/>
      <c r="D381" s="41"/>
      <c r="E381" s="41"/>
      <c r="F381" s="41"/>
      <c r="G381" s="41"/>
      <c r="H381" s="41"/>
      <c r="I381" s="15" t="n">
        <f aca="false">AO381+AQ381+AS381+AU381+AW381</f>
        <v>0.0053303021193668</v>
      </c>
      <c r="J381" s="43" t="n">
        <f aca="false">ROUND(AP381+AR381+AT381+AV381+AX381,0)</f>
        <v>34962</v>
      </c>
      <c r="K381" s="15" t="n">
        <f aca="false">I381-DatosMinisterio!J381</f>
        <v>-2.42861286636753E-017</v>
      </c>
      <c r="L381" s="43" t="n">
        <f aca="false">J381-DatosMinisterio!K381</f>
        <v>0</v>
      </c>
      <c r="M381" s="44" t="n">
        <f aca="false">P415/P$417</f>
        <v>0.00522702148208611</v>
      </c>
      <c r="N381" s="43" t="n">
        <f aca="false">ROUND(N$383*M381,0)</f>
        <v>651404</v>
      </c>
      <c r="O381" s="43" t="n">
        <f aca="false">N381-DatosMinisterio!L381</f>
        <v>521</v>
      </c>
      <c r="P381" s="14" t="n">
        <f aca="false">N381+J381</f>
        <v>686366</v>
      </c>
      <c r="Q381" s="43" t="n">
        <f aca="false">P381-DatosMinisterio!M381</f>
        <v>521</v>
      </c>
      <c r="S381" s="14" t="n">
        <f aca="false">B381+DatosMinisterio!B381</f>
        <v>4757</v>
      </c>
      <c r="T381" s="14" t="n">
        <f aca="false">C381+DatosMinisterio!C381</f>
        <v>35</v>
      </c>
      <c r="U381" s="14" t="n">
        <f aca="false">D381+DatosMinisterio!D381</f>
        <v>330.034090909091</v>
      </c>
      <c r="V381" s="14" t="n">
        <f aca="false">E381+DatosMinisterio!E381</f>
        <v>112.529545454545</v>
      </c>
      <c r="W381" s="14" t="n">
        <f aca="false">F381+DatosMinisterio!F381</f>
        <v>11</v>
      </c>
      <c r="X381" s="14" t="n">
        <f aca="false">G381+DatosMinisterio!G381</f>
        <v>21</v>
      </c>
      <c r="Y381" s="14" t="n">
        <f aca="false">H381+DatosMinisterio!H381</f>
        <v>10</v>
      </c>
      <c r="Z381" s="14" t="n">
        <f aca="false">X381+0.33*Y381</f>
        <v>24.3</v>
      </c>
      <c r="AC381" s="49" t="n">
        <f aca="false">IF(T381&gt;0,S381/T381,0)</f>
        <v>135.914285714286</v>
      </c>
      <c r="AD381" s="50" t="n">
        <f aca="false">EXP((((AC381-AC$383)/AC$384+2)/4-1.9)^3)</f>
        <v>0.0231355261322148</v>
      </c>
      <c r="AE381" s="51" t="n">
        <f aca="false">S381/U381</f>
        <v>14.4136625004304</v>
      </c>
      <c r="AF381" s="50" t="n">
        <f aca="false">EXP((((AE381-AE$383)/AE$384+2)/4-1.9)^3)</f>
        <v>0.0104105144314501</v>
      </c>
      <c r="AG381" s="50" t="n">
        <f aca="false">V381/U381</f>
        <v>0.340963399097888</v>
      </c>
      <c r="AH381" s="50" t="n">
        <f aca="false">EXP((((AG381-AG$383)/AG$384+2)/4-1.9)^3)</f>
        <v>0.00588786031972016</v>
      </c>
      <c r="AI381" s="50" t="n">
        <f aca="false">W381/U381</f>
        <v>0.033329890162862</v>
      </c>
      <c r="AJ381" s="50" t="n">
        <f aca="false">EXP((((AI381-AI$383)/AI$384+2)/4-1.9)^3)</f>
        <v>0.0201393061139792</v>
      </c>
      <c r="AK381" s="50" t="n">
        <f aca="false">Z381/U381</f>
        <v>0.0736287573597769</v>
      </c>
      <c r="AL381" s="50" t="n">
        <f aca="false">EXP((((AK381-AK$383)/AK$384+2)/4-1.9)^3)</f>
        <v>0.0194252173054711</v>
      </c>
      <c r="AM381" s="50" t="n">
        <f aca="false">0.01*AD381+0.15*AF381+0.24*AH381+0.25*AJ381+0.35*AL381</f>
        <v>0.0150396714881822</v>
      </c>
      <c r="AO381" s="44" t="n">
        <f aca="false">0.01*AD381/$AM$383</f>
        <v>8.19960356661461E-005</v>
      </c>
      <c r="AP381" s="43" t="n">
        <f aca="false">AO381*$J$383</f>
        <v>537.818311628998</v>
      </c>
      <c r="AQ381" s="44" t="n">
        <f aca="false">0.15*AF381/$AM$383</f>
        <v>0.000553448130644949</v>
      </c>
      <c r="AR381" s="43" t="n">
        <f aca="false">AQ381*$J$383</f>
        <v>3630.10890440628</v>
      </c>
      <c r="AS381" s="44" t="n">
        <f aca="false">0.24*AH381/$AM$383</f>
        <v>0.00050082063612202</v>
      </c>
      <c r="AT381" s="43" t="n">
        <f aca="false">AS381*$J$383</f>
        <v>3284.92111551331</v>
      </c>
      <c r="AU381" s="44" t="n">
        <f aca="false">0.25*AJ381/$AM$383</f>
        <v>0.00178442371806911</v>
      </c>
      <c r="AV381" s="43" t="n">
        <f aca="false">AU381*$J$383</f>
        <v>11704.1725674416</v>
      </c>
      <c r="AW381" s="44" t="n">
        <f aca="false">0.35*AL381/$AM$383</f>
        <v>0.00240961359886457</v>
      </c>
      <c r="AX381" s="43" t="n">
        <f aca="false">AW381*$J$383</f>
        <v>15804.8411351999</v>
      </c>
    </row>
    <row r="382" customFormat="false" ht="13.8" hidden="false" customHeight="false" outlineLevel="0" collapsed="false">
      <c r="A382" s="16" t="s">
        <v>46</v>
      </c>
      <c r="B382" s="41"/>
      <c r="C382" s="41"/>
      <c r="D382" s="41"/>
      <c r="E382" s="41"/>
      <c r="F382" s="41"/>
      <c r="G382" s="41"/>
      <c r="H382" s="41"/>
      <c r="I382" s="18" t="n">
        <f aca="false">AO382+AQ382+AS382+AU382+AW382</f>
        <v>0.0128443439847464</v>
      </c>
      <c r="J382" s="52" t="n">
        <f aca="false">ROUND(AP382+AR382+AT382+AV382+AX382,0)</f>
        <v>84247</v>
      </c>
      <c r="K382" s="15" t="n">
        <f aca="false">I382-DatosMinisterio!J382</f>
        <v>-6.07153216591883E-017</v>
      </c>
      <c r="L382" s="43" t="n">
        <f aca="false">J382-DatosMinisterio!K382</f>
        <v>0</v>
      </c>
      <c r="M382" s="44" t="n">
        <f aca="false">P416/P$417</f>
        <v>0.00603864689027222</v>
      </c>
      <c r="N382" s="43" t="n">
        <f aca="false">ROUND(N$383*M382,0)</f>
        <v>752551</v>
      </c>
      <c r="O382" s="43" t="n">
        <f aca="false">N382-DatosMinisterio!L382</f>
        <v>1020</v>
      </c>
      <c r="P382" s="14" t="n">
        <f aca="false">N382+J382</f>
        <v>836798</v>
      </c>
      <c r="Q382" s="43" t="n">
        <f aca="false">P382-DatosMinisterio!M382</f>
        <v>1020</v>
      </c>
      <c r="S382" s="17" t="n">
        <f aca="false">B382+DatosMinisterio!B382</f>
        <v>5243</v>
      </c>
      <c r="T382" s="17" t="n">
        <f aca="false">C382+DatosMinisterio!C382</f>
        <v>26</v>
      </c>
      <c r="U382" s="17" t="n">
        <f aca="false">D382+DatosMinisterio!D382</f>
        <v>250.272727272727</v>
      </c>
      <c r="V382" s="17" t="n">
        <f aca="false">E382+DatosMinisterio!E382</f>
        <v>116.704545454545</v>
      </c>
      <c r="W382" s="17" t="n">
        <f aca="false">F382+DatosMinisterio!F382</f>
        <v>7</v>
      </c>
      <c r="X382" s="17" t="n">
        <f aca="false">G382+DatosMinisterio!G382</f>
        <v>23</v>
      </c>
      <c r="Y382" s="17" t="n">
        <f aca="false">H382+DatosMinisterio!H382</f>
        <v>12</v>
      </c>
      <c r="Z382" s="17" t="n">
        <f aca="false">X382+0.33*Y382</f>
        <v>26.96</v>
      </c>
      <c r="AC382" s="49" t="n">
        <f aca="false">IF(T382&gt;0,S382/T382,0)</f>
        <v>201.653846153846</v>
      </c>
      <c r="AD382" s="50" t="n">
        <f aca="false">EXP((((AC382-AC$383)/AC$384+2)/4-1.9)^3)</f>
        <v>0.077124246188249</v>
      </c>
      <c r="AE382" s="51" t="n">
        <f aca="false">S382/U382</f>
        <v>20.949146385761</v>
      </c>
      <c r="AF382" s="50" t="n">
        <f aca="false">EXP((((AE382-AE$383)/AE$384+2)/4-1.9)^3)</f>
        <v>0.0838903409804455</v>
      </c>
      <c r="AG382" s="50" t="n">
        <f aca="false">V382/U382</f>
        <v>0.466309480566653</v>
      </c>
      <c r="AH382" s="50" t="n">
        <f aca="false">EXP((((AG382-AG$383)/AG$384+2)/4-1.9)^3)</f>
        <v>0.0356191322700937</v>
      </c>
      <c r="AI382" s="50" t="n">
        <f aca="false">W382/U382</f>
        <v>0.0279694878314566</v>
      </c>
      <c r="AJ382" s="50" t="n">
        <f aca="false">EXP((((AI382-AI$383)/AI$384+2)/4-1.9)^3)</f>
        <v>0.0173301704085961</v>
      </c>
      <c r="AK382" s="50" t="n">
        <f aca="false">Z382/U382</f>
        <v>0.107722484562296</v>
      </c>
      <c r="AL382" s="50" t="n">
        <f aca="false">EXP((((AK382-AK$383)/AK$384+2)/4-1.9)^3)</f>
        <v>0.0285855100199038</v>
      </c>
      <c r="AM382" s="50" t="n">
        <f aca="false">0.01*AD382+0.15*AF382+0.24*AH382+0.25*AJ382+0.35*AL382</f>
        <v>0.0362408564628872</v>
      </c>
      <c r="AO382" s="44" t="n">
        <f aca="false">0.01*AD382/$AM$383</f>
        <v>0.000273340766275925</v>
      </c>
      <c r="AP382" s="43" t="n">
        <f aca="false">AO382*$J$383</f>
        <v>1792.8631332428</v>
      </c>
      <c r="AQ382" s="44" t="n">
        <f aca="false">0.15*AF382/$AM$383</f>
        <v>0.00445981346075784</v>
      </c>
      <c r="AR382" s="43" t="n">
        <f aca="false">AQ382*$J$383</f>
        <v>29252.2598947471</v>
      </c>
      <c r="AS382" s="44" t="n">
        <f aca="false">0.24*AH382/$AM$383</f>
        <v>0.00302975877703405</v>
      </c>
      <c r="AT382" s="43" t="n">
        <f aca="false">AS382*$J$383</f>
        <v>19872.4211099922</v>
      </c>
      <c r="AU382" s="44" t="n">
        <f aca="false">0.25*AJ382/$AM$383</f>
        <v>0.00153552296887791</v>
      </c>
      <c r="AV382" s="43" t="n">
        <f aca="false">AU382*$J$383</f>
        <v>10071.6133881388</v>
      </c>
      <c r="AW382" s="44" t="n">
        <f aca="false">0.35*AL382/$AM$383</f>
        <v>0.00354590801180071</v>
      </c>
      <c r="AX382" s="43" t="n">
        <f aca="false">AW382*$J$383</f>
        <v>23257.8836843178</v>
      </c>
    </row>
    <row r="383" customFormat="false" ht="13.8" hidden="false" customHeight="false" outlineLevel="0" collapsed="false">
      <c r="A383" s="19" t="s">
        <v>49</v>
      </c>
      <c r="B383" s="41"/>
      <c r="C383" s="41"/>
      <c r="D383" s="41"/>
      <c r="E383" s="41"/>
      <c r="F383" s="41"/>
      <c r="G383" s="41"/>
      <c r="H383" s="41"/>
      <c r="I383" s="20" t="n">
        <f aca="false">SUM(I356:I382)</f>
        <v>1</v>
      </c>
      <c r="J383" s="59" t="n">
        <f aca="false">DatosMinisterio!K383</f>
        <v>6559077</v>
      </c>
      <c r="K383" s="57" t="n">
        <f aca="false">I383-DatosMinisterio!J383</f>
        <v>0</v>
      </c>
      <c r="L383" s="59" t="n">
        <f aca="false">J383-DatosMinisterio!K383</f>
        <v>0</v>
      </c>
      <c r="M383" s="60"/>
      <c r="N383" s="59" t="n">
        <f aca="false">DatosMinisterio!L383</f>
        <v>124622452</v>
      </c>
      <c r="O383" s="59"/>
      <c r="P383" s="20" t="n">
        <f aca="false">DatosMinisterio!M383</f>
        <v>131181529</v>
      </c>
      <c r="Q383" s="59"/>
      <c r="S383" s="20"/>
      <c r="T383" s="20"/>
      <c r="U383" s="20"/>
      <c r="V383" s="20"/>
      <c r="W383" s="20"/>
      <c r="X383" s="20"/>
      <c r="Y383" s="20"/>
      <c r="Z383" s="20"/>
      <c r="AB383" s="62" t="s">
        <v>207</v>
      </c>
      <c r="AC383" s="62" t="n">
        <f aca="false">AVERAGE(AC358:AC382)</f>
        <v>190.572238233776</v>
      </c>
      <c r="AD383" s="20"/>
      <c r="AE383" s="62" t="n">
        <f aca="false">AVERAGE(AE358:AE382)</f>
        <v>19.9496094727916</v>
      </c>
      <c r="AF383" s="20"/>
      <c r="AG383" s="64" t="n">
        <f aca="false">AVERAGE(AG358:AG382)</f>
        <v>0.517292911339663</v>
      </c>
      <c r="AH383" s="20"/>
      <c r="AI383" s="64" t="n">
        <f aca="false">AVERAGE(AI358:AI382)</f>
        <v>0.0803072321353926</v>
      </c>
      <c r="AJ383" s="20"/>
      <c r="AK383" s="64" t="n">
        <f aca="false">AVERAGE(AK358:AK382)</f>
        <v>0.188291805572023</v>
      </c>
      <c r="AL383" s="20"/>
      <c r="AM383" s="64" t="n">
        <f aca="false">SUM(AM358:AM382)</f>
        <v>2.8215420348385</v>
      </c>
      <c r="AO383" s="60" t="n">
        <f aca="false">SUM(AO356:AO382)</f>
        <v>0.00959151685441063</v>
      </c>
      <c r="AP383" s="59" t="n">
        <f aca="false">SUM(AP356:AP382)</f>
        <v>62911.4975948771</v>
      </c>
      <c r="AQ383" s="60" t="n">
        <f aca="false">SUM(AQ356:AQ382)</f>
        <v>0.15112147307171</v>
      </c>
      <c r="AR383" s="59" t="n">
        <f aca="false">SUM(AR356:AR382)</f>
        <v>991217.378230776</v>
      </c>
      <c r="AS383" s="60" t="n">
        <f aca="false">SUM(AS356:AS382)</f>
        <v>0.233449931065957</v>
      </c>
      <c r="AT383" s="59" t="n">
        <f aca="false">SUM(AT356:AT382)</f>
        <v>1531216.07350631</v>
      </c>
      <c r="AU383" s="60" t="n">
        <f aca="false">SUM(AU356:AU382)</f>
        <v>0.255362058401128</v>
      </c>
      <c r="AV383" s="59" t="n">
        <f aca="false">SUM(AV356:AV382)</f>
        <v>1674939.4039315</v>
      </c>
      <c r="AW383" s="60" t="n">
        <f aca="false">SUM(AW356:AW382)</f>
        <v>0.350475020606794</v>
      </c>
      <c r="AX383" s="59" t="n">
        <f aca="false">SUM(AX356:AX382)</f>
        <v>2298792.64673655</v>
      </c>
    </row>
    <row r="384" customFormat="false" ht="13.8" hidden="false" customHeight="false" outlineLevel="0" collapsed="false">
      <c r="A384" s="23" t="s">
        <v>50</v>
      </c>
      <c r="B384" s="22"/>
      <c r="C384" s="22"/>
      <c r="D384" s="22"/>
      <c r="E384" s="22"/>
      <c r="F384" s="22"/>
      <c r="G384" s="22"/>
      <c r="H384" s="22"/>
      <c r="I384" s="22"/>
      <c r="S384" s="22"/>
      <c r="T384" s="22"/>
      <c r="U384" s="22"/>
      <c r="V384" s="22"/>
      <c r="W384" s="22"/>
      <c r="X384" s="22"/>
      <c r="Y384" s="22"/>
      <c r="Z384" s="22"/>
      <c r="AB384" s="62" t="s">
        <v>208</v>
      </c>
      <c r="AC384" s="62" t="n">
        <f aca="false">_xlfn.STDEV.P(AC358:AC382)</f>
        <v>87.6626390864377</v>
      </c>
      <c r="AD384" s="20"/>
      <c r="AE384" s="62" t="n">
        <f aca="false">_xlfn.STDEV.P(AE358:AE382)</f>
        <v>5.3463163791601</v>
      </c>
      <c r="AF384" s="20"/>
      <c r="AG384" s="64" t="n">
        <f aca="false">_xlfn.STDEV.P(AG358:AG382)</f>
        <v>0.13554888364555</v>
      </c>
      <c r="AH384" s="20"/>
      <c r="AI384" s="64" t="n">
        <f aca="false">_xlfn.STDEV.P(AI358:AI382)</f>
        <v>0.0672086874996082</v>
      </c>
      <c r="AJ384" s="20"/>
      <c r="AK384" s="64" t="n">
        <f aca="false">_xlfn.STDEV.P(AK358:AK382)</f>
        <v>0.159624816822344</v>
      </c>
      <c r="AL384" s="20"/>
      <c r="AM384" s="64"/>
    </row>
    <row r="385" customFormat="false" ht="13.8" hidden="false" customHeight="false" outlineLevel="0" collapsed="false">
      <c r="A385" s="23" t="s">
        <v>149</v>
      </c>
      <c r="B385" s="22"/>
      <c r="C385" s="22"/>
      <c r="D385" s="22"/>
      <c r="E385" s="22"/>
      <c r="F385" s="22"/>
      <c r="G385" s="22"/>
      <c r="H385" s="22"/>
      <c r="I385" s="22"/>
      <c r="S385" s="22"/>
      <c r="T385" s="22"/>
      <c r="U385" s="22"/>
      <c r="V385" s="22"/>
      <c r="W385" s="22"/>
      <c r="X385" s="22"/>
      <c r="Y385" s="22"/>
      <c r="Z385" s="22"/>
    </row>
    <row r="386" customFormat="false" ht="13.8" hidden="false" customHeight="false" outlineLevel="0" collapsed="false">
      <c r="B386" s="22"/>
      <c r="C386" s="22"/>
      <c r="D386" s="22"/>
      <c r="E386" s="22"/>
      <c r="F386" s="22"/>
      <c r="G386" s="22"/>
      <c r="H386" s="22"/>
      <c r="I386" s="22"/>
      <c r="S386" s="22"/>
      <c r="T386" s="22"/>
      <c r="U386" s="22"/>
      <c r="V386" s="22"/>
      <c r="W386" s="22"/>
      <c r="X386" s="22"/>
      <c r="Y386" s="22"/>
      <c r="Z386" s="22"/>
    </row>
    <row r="387" customFormat="false" ht="13.8" hidden="false" customHeight="false" outlineLevel="0" collapsed="false">
      <c r="A387" s="6" t="s">
        <v>168</v>
      </c>
      <c r="B387" s="6"/>
      <c r="C387" s="6"/>
      <c r="D387" s="6"/>
      <c r="E387" s="6"/>
      <c r="F387" s="6"/>
      <c r="G387" s="6"/>
      <c r="H387" s="6"/>
      <c r="I387" s="6"/>
      <c r="J387" s="6"/>
      <c r="S387" s="24"/>
      <c r="T387" s="24"/>
      <c r="U387" s="24"/>
      <c r="V387" s="24"/>
      <c r="W387" s="24"/>
      <c r="X387" s="24"/>
      <c r="Y387" s="24"/>
      <c r="Z387" s="24"/>
    </row>
    <row r="388" customFormat="false" ht="13.8" hidden="false" customHeight="false" outlineLevel="0" collapsed="false">
      <c r="A388" s="6" t="s">
        <v>169</v>
      </c>
      <c r="B388" s="6"/>
      <c r="C388" s="6"/>
      <c r="D388" s="6"/>
      <c r="E388" s="6"/>
      <c r="F388" s="6"/>
      <c r="G388" s="6"/>
      <c r="H388" s="6"/>
      <c r="I388" s="6"/>
      <c r="J388" s="6"/>
      <c r="S388" s="24"/>
      <c r="T388" s="24"/>
      <c r="U388" s="24"/>
      <c r="V388" s="24"/>
      <c r="W388" s="24"/>
      <c r="X388" s="24"/>
      <c r="Y388" s="24"/>
      <c r="Z388" s="24"/>
    </row>
    <row r="389" customFormat="false" ht="13.8" hidden="false" customHeight="false" outlineLevel="0" collapsed="false">
      <c r="A389" s="29"/>
      <c r="B389" s="29"/>
      <c r="C389" s="29"/>
      <c r="D389" s="29"/>
      <c r="E389" s="29"/>
      <c r="F389" s="29"/>
      <c r="G389" s="29"/>
      <c r="H389" s="29"/>
      <c r="S389" s="73"/>
      <c r="T389" s="73"/>
      <c r="U389" s="73"/>
      <c r="V389" s="73"/>
      <c r="W389" s="73"/>
      <c r="X389" s="73"/>
      <c r="Y389" s="73"/>
      <c r="Z389" s="73"/>
    </row>
    <row r="390" customFormat="false" ht="15.8" hidden="false" customHeight="true" outlineLevel="0" collapsed="false">
      <c r="A390" s="7" t="s">
        <v>8</v>
      </c>
      <c r="B390" s="8" t="s">
        <v>188</v>
      </c>
      <c r="C390" s="8"/>
      <c r="D390" s="8"/>
      <c r="E390" s="8"/>
      <c r="F390" s="8"/>
      <c r="G390" s="8"/>
      <c r="H390" s="8"/>
      <c r="I390" s="7" t="s">
        <v>10</v>
      </c>
      <c r="J390" s="37" t="s">
        <v>11</v>
      </c>
      <c r="K390" s="38" t="s">
        <v>189</v>
      </c>
      <c r="L390" s="37" t="s">
        <v>190</v>
      </c>
      <c r="M390" s="38" t="s">
        <v>191</v>
      </c>
      <c r="N390" s="37" t="s">
        <v>12</v>
      </c>
      <c r="O390" s="37" t="s">
        <v>192</v>
      </c>
      <c r="P390" s="7" t="s">
        <v>193</v>
      </c>
      <c r="Q390" s="37" t="s">
        <v>194</v>
      </c>
      <c r="S390" s="8" t="s">
        <v>188</v>
      </c>
      <c r="T390" s="8"/>
      <c r="U390" s="8"/>
      <c r="V390" s="8"/>
      <c r="W390" s="8"/>
      <c r="X390" s="8"/>
      <c r="Y390" s="8"/>
      <c r="Z390" s="8"/>
      <c r="AC390" s="9" t="s">
        <v>196</v>
      </c>
      <c r="AD390" s="9"/>
      <c r="AE390" s="9" t="s">
        <v>197</v>
      </c>
      <c r="AF390" s="9"/>
      <c r="AG390" s="9" t="s">
        <v>198</v>
      </c>
      <c r="AH390" s="9"/>
      <c r="AI390" s="9" t="s">
        <v>199</v>
      </c>
      <c r="AJ390" s="9"/>
      <c r="AK390" s="9" t="s">
        <v>200</v>
      </c>
      <c r="AL390" s="9"/>
      <c r="AM390" s="39" t="s">
        <v>201</v>
      </c>
      <c r="AO390" s="9" t="s">
        <v>196</v>
      </c>
      <c r="AP390" s="9"/>
      <c r="AQ390" s="9" t="s">
        <v>197</v>
      </c>
      <c r="AR390" s="9"/>
      <c r="AS390" s="9" t="s">
        <v>198</v>
      </c>
      <c r="AT390" s="9"/>
      <c r="AU390" s="9" t="s">
        <v>199</v>
      </c>
      <c r="AV390" s="9"/>
      <c r="AW390" s="39" t="s">
        <v>200</v>
      </c>
      <c r="AX390" s="39"/>
    </row>
    <row r="391" customFormat="false" ht="37.75" hidden="false" customHeight="false" outlineLevel="0" collapsed="false">
      <c r="A391" s="7"/>
      <c r="B391" s="9" t="s">
        <v>170</v>
      </c>
      <c r="C391" s="9" t="s">
        <v>171</v>
      </c>
      <c r="D391" s="9" t="s">
        <v>172</v>
      </c>
      <c r="E391" s="9" t="s">
        <v>173</v>
      </c>
      <c r="F391" s="9" t="s">
        <v>174</v>
      </c>
      <c r="G391" s="9" t="s">
        <v>175</v>
      </c>
      <c r="H391" s="9" t="s">
        <v>176</v>
      </c>
      <c r="I391" s="7"/>
      <c r="J391" s="37"/>
      <c r="K391" s="38"/>
      <c r="L391" s="37"/>
      <c r="M391" s="38"/>
      <c r="N391" s="37"/>
      <c r="O391" s="37"/>
      <c r="P391" s="7"/>
      <c r="Q391" s="37"/>
      <c r="S391" s="9" t="s">
        <v>170</v>
      </c>
      <c r="T391" s="9" t="s">
        <v>171</v>
      </c>
      <c r="U391" s="9" t="s">
        <v>172</v>
      </c>
      <c r="V391" s="9" t="s">
        <v>173</v>
      </c>
      <c r="W391" s="9" t="s">
        <v>174</v>
      </c>
      <c r="X391" s="9" t="s">
        <v>175</v>
      </c>
      <c r="Y391" s="9" t="s">
        <v>176</v>
      </c>
      <c r="Z391" s="7" t="s">
        <v>21</v>
      </c>
      <c r="AC391" s="9" t="s">
        <v>202</v>
      </c>
      <c r="AD391" s="9" t="s">
        <v>203</v>
      </c>
      <c r="AE391" s="9" t="s">
        <v>202</v>
      </c>
      <c r="AF391" s="9" t="s">
        <v>203</v>
      </c>
      <c r="AG391" s="9" t="s">
        <v>202</v>
      </c>
      <c r="AH391" s="9" t="s">
        <v>203</v>
      </c>
      <c r="AI391" s="9" t="s">
        <v>202</v>
      </c>
      <c r="AJ391" s="9" t="s">
        <v>203</v>
      </c>
      <c r="AK391" s="9" t="s">
        <v>202</v>
      </c>
      <c r="AL391" s="9" t="s">
        <v>203</v>
      </c>
      <c r="AM391" s="40" t="s">
        <v>204</v>
      </c>
      <c r="AO391" s="9" t="s">
        <v>205</v>
      </c>
      <c r="AP391" s="9" t="s">
        <v>206</v>
      </c>
      <c r="AQ391" s="9" t="s">
        <v>205</v>
      </c>
      <c r="AR391" s="9" t="s">
        <v>206</v>
      </c>
      <c r="AS391" s="9" t="s">
        <v>205</v>
      </c>
      <c r="AT391" s="9" t="s">
        <v>206</v>
      </c>
      <c r="AU391" s="9" t="s">
        <v>205</v>
      </c>
      <c r="AV391" s="9" t="s">
        <v>206</v>
      </c>
      <c r="AW391" s="9" t="s">
        <v>205</v>
      </c>
      <c r="AX391" s="40" t="s">
        <v>206</v>
      </c>
    </row>
    <row r="392" customFormat="false" ht="13.8" hidden="false" customHeight="false" outlineLevel="0" collapsed="false">
      <c r="A392" s="10" t="s">
        <v>22</v>
      </c>
      <c r="B392" s="41" t="n">
        <v>0</v>
      </c>
      <c r="C392" s="41"/>
      <c r="D392" s="41"/>
      <c r="E392" s="41"/>
      <c r="F392" s="41"/>
      <c r="G392" s="41"/>
      <c r="H392" s="41"/>
      <c r="I392" s="12" t="n">
        <f aca="false">AO392+AQ392+AS392+AU392+AW392</f>
        <v>0.159944259762385</v>
      </c>
      <c r="J392" s="42" t="n">
        <f aca="false">ROUND(AP392+AR392+AT392+AV392+AX392,0)</f>
        <v>981372</v>
      </c>
      <c r="K392" s="12" t="n">
        <f aca="false">I392-DatosMinisterio!J392</f>
        <v>0</v>
      </c>
      <c r="L392" s="42" t="n">
        <f aca="false">J392-DatosMinisterio!K392</f>
        <v>0</v>
      </c>
      <c r="M392" s="44" t="n">
        <f aca="false">P426/P$451</f>
        <v>0.209078901930421</v>
      </c>
      <c r="N392" s="43" t="n">
        <f aca="false">ROUND(N$417*M392,0)</f>
        <v>24374112</v>
      </c>
      <c r="O392" s="43" t="n">
        <f aca="false">N392-DatosMinisterio!L392</f>
        <v>-450</v>
      </c>
      <c r="P392" s="14" t="n">
        <f aca="false">N392+J392</f>
        <v>25355484</v>
      </c>
      <c r="Q392" s="43" t="n">
        <f aca="false">P392-DatosMinisterio!M392</f>
        <v>-450</v>
      </c>
      <c r="S392" s="11" t="n">
        <f aca="false">B392+DatosMinisterio!B392</f>
        <v>24502</v>
      </c>
      <c r="T392" s="11" t="n">
        <f aca="false">C392+DatosMinisterio!C392</f>
        <v>65</v>
      </c>
      <c r="U392" s="11" t="n">
        <f aca="false">D392+DatosMinisterio!D392</f>
        <v>1643.225</v>
      </c>
      <c r="V392" s="11" t="n">
        <f aca="false">E392+DatosMinisterio!E392</f>
        <v>843.338636363636</v>
      </c>
      <c r="W392" s="11" t="n">
        <f aca="false">F392+DatosMinisterio!F392</f>
        <v>386</v>
      </c>
      <c r="X392" s="11" t="n">
        <f aca="false">G392+DatosMinisterio!G392</f>
        <v>1081</v>
      </c>
      <c r="Y392" s="11" t="n">
        <f aca="false">H392+DatosMinisterio!H392</f>
        <v>130</v>
      </c>
      <c r="Z392" s="11" t="n">
        <f aca="false">X392+0.33*Y392</f>
        <v>1123.9</v>
      </c>
      <c r="AC392" s="45" t="n">
        <f aca="false">IF(T392&gt;0,S392/T392,0)</f>
        <v>376.953846153846</v>
      </c>
      <c r="AD392" s="46" t="n">
        <f aca="false">EXP((((AC392-AC$417)/AC$418+2)/4-1.9)^3)</f>
        <v>0.515529952015292</v>
      </c>
      <c r="AE392" s="47" t="n">
        <f aca="false">S392/U392</f>
        <v>14.9109221196123</v>
      </c>
      <c r="AF392" s="46" t="n">
        <f aca="false">EXP((((AE392-AE$417)/AE$418+2)/4-1.9)^3)</f>
        <v>0.00650030280977137</v>
      </c>
      <c r="AG392" s="46" t="n">
        <f aca="false">V392/U392</f>
        <v>0.51322164424448</v>
      </c>
      <c r="AH392" s="46" t="n">
        <f aca="false">EXP((((AG392-AG$417)/AG$418+2)/4-1.9)^3)</f>
        <v>0.0617969484384222</v>
      </c>
      <c r="AI392" s="46" t="n">
        <f aca="false">W392/U392</f>
        <v>0.234903923686653</v>
      </c>
      <c r="AJ392" s="46" t="n">
        <f aca="false">EXP((((AI392-AI$417)/AI$418+2)/4-1.9)^3)</f>
        <v>0.643457941715009</v>
      </c>
      <c r="AK392" s="46" t="n">
        <f aca="false">Z392/U392</f>
        <v>0.683959895936345</v>
      </c>
      <c r="AL392" s="46" t="n">
        <f aca="false">EXP((((AK392-AK$417)/AK$418+2)/4-1.9)^3)</f>
        <v>0.766126504053033</v>
      </c>
      <c r="AM392" s="46" t="n">
        <f aca="false">0.01*AD392+0.15*AF392+0.24*AH392+0.25*AJ392+0.35*AL392</f>
        <v>0.449970374414154</v>
      </c>
      <c r="AO392" s="48" t="n">
        <f aca="false">0.01*AD392/$AM$417</f>
        <v>0.00183247745293852</v>
      </c>
      <c r="AP392" s="42" t="n">
        <f aca="false">AO392*$J$417</f>
        <v>11243.5557302018</v>
      </c>
      <c r="AQ392" s="48" t="n">
        <f aca="false">0.15*AF392/$AM$417</f>
        <v>0.000346584857667754</v>
      </c>
      <c r="AR392" s="42" t="n">
        <f aca="false">AQ392*$J$417</f>
        <v>2126.54521679519</v>
      </c>
      <c r="AS392" s="48" t="n">
        <f aca="false">0.24*AH392/$AM$417</f>
        <v>0.005271849562857</v>
      </c>
      <c r="AT392" s="42" t="n">
        <f aca="false">AS392*$J$417</f>
        <v>32346.555896866</v>
      </c>
      <c r="AU392" s="48" t="n">
        <f aca="false">0.25*AJ392/$AM$417</f>
        <v>0.0571801000842723</v>
      </c>
      <c r="AV392" s="42" t="n">
        <f aca="false">AU392*$J$417</f>
        <v>350840.683428371</v>
      </c>
      <c r="AW392" s="48" t="n">
        <f aca="false">0.35*AL392/$AM$417</f>
        <v>0.0953132478046497</v>
      </c>
      <c r="AX392" s="42" t="n">
        <f aca="false">AW392*$J$417</f>
        <v>584814.733627211</v>
      </c>
    </row>
    <row r="393" customFormat="false" ht="13.8" hidden="false" customHeight="false" outlineLevel="0" collapsed="false">
      <c r="A393" s="13" t="s">
        <v>23</v>
      </c>
      <c r="B393" s="41"/>
      <c r="C393" s="41"/>
      <c r="D393" s="41"/>
      <c r="E393" s="41"/>
      <c r="F393" s="41"/>
      <c r="G393" s="41"/>
      <c r="H393" s="41"/>
      <c r="I393" s="15" t="n">
        <f aca="false">AO393+AQ393+AS393+AU393+AW393</f>
        <v>0.104957119192806</v>
      </c>
      <c r="J393" s="43" t="n">
        <f aca="false">ROUND(AP393+AR393+AT393+AV393+AX393,0)</f>
        <v>643987</v>
      </c>
      <c r="K393" s="15" t="n">
        <f aca="false">I393-DatosMinisterio!J393</f>
        <v>0</v>
      </c>
      <c r="L393" s="43" t="n">
        <f aca="false">J393-DatosMinisterio!K393</f>
        <v>0</v>
      </c>
      <c r="M393" s="44" t="n">
        <f aca="false">P427/P$451</f>
        <v>0.13048907657012</v>
      </c>
      <c r="N393" s="43" t="n">
        <f aca="false">ROUND(N$417*M393,0)</f>
        <v>15212225</v>
      </c>
      <c r="O393" s="43" t="n">
        <f aca="false">N393-DatosMinisterio!L393</f>
        <v>-545</v>
      </c>
      <c r="P393" s="14" t="n">
        <f aca="false">N393+J393</f>
        <v>15856212</v>
      </c>
      <c r="Q393" s="43" t="n">
        <f aca="false">P393-DatosMinisterio!M393</f>
        <v>-545</v>
      </c>
      <c r="S393" s="14" t="n">
        <f aca="false">B393+DatosMinisterio!B393</f>
        <v>18264</v>
      </c>
      <c r="T393" s="14" t="n">
        <f aca="false">C393+DatosMinisterio!C393</f>
        <v>38</v>
      </c>
      <c r="U393" s="14" t="n">
        <f aca="false">D393+DatosMinisterio!D393</f>
        <v>1533.18181818182</v>
      </c>
      <c r="V393" s="14" t="n">
        <f aca="false">E393+DatosMinisterio!E393</f>
        <v>855.068181818182</v>
      </c>
      <c r="W393" s="14" t="n">
        <f aca="false">F393+DatosMinisterio!F393</f>
        <v>312</v>
      </c>
      <c r="X393" s="14" t="n">
        <f aca="false">G393+DatosMinisterio!G393</f>
        <v>670</v>
      </c>
      <c r="Y393" s="14" t="n">
        <f aca="false">H393+DatosMinisterio!H393</f>
        <v>146</v>
      </c>
      <c r="Z393" s="14" t="n">
        <f aca="false">X393+0.33*Y393</f>
        <v>718.18</v>
      </c>
      <c r="AC393" s="49" t="n">
        <f aca="false">IF(T393&gt;0,S393/T393,0)</f>
        <v>480.631578947368</v>
      </c>
      <c r="AD393" s="50" t="n">
        <f aca="false">EXP((((AC393-AC$417)/AC$418+2)/4-1.9)^3)</f>
        <v>0.836315308482754</v>
      </c>
      <c r="AE393" s="51" t="n">
        <f aca="false">S393/U393</f>
        <v>11.912481470501</v>
      </c>
      <c r="AF393" s="50" t="n">
        <f aca="false">EXP((((AE393-AE$417)/AE$418+2)/4-1.9)^3)</f>
        <v>0.0012013806467017</v>
      </c>
      <c r="AG393" s="50" t="n">
        <f aca="false">V393/U393</f>
        <v>0.557708271568336</v>
      </c>
      <c r="AH393" s="50" t="n">
        <f aca="false">EXP((((AG393-AG$417)/AG$418+2)/4-1.9)^3)</f>
        <v>0.0967795179065021</v>
      </c>
      <c r="AI393" s="50" t="n">
        <f aca="false">W393/U393</f>
        <v>0.203498369404091</v>
      </c>
      <c r="AJ393" s="50" t="n">
        <f aca="false">EXP((((AI393-AI$417)/AI$418+2)/4-1.9)^3)</f>
        <v>0.500711084241236</v>
      </c>
      <c r="AK393" s="50" t="n">
        <f aca="false">Z393/U393</f>
        <v>0.468424547880225</v>
      </c>
      <c r="AL393" s="50" t="n">
        <f aca="false">EXP((((AK393-AK$417)/AK$418+2)/4-1.9)^3)</f>
        <v>0.395220329488738</v>
      </c>
      <c r="AM393" s="50" t="n">
        <f aca="false">0.01*AD393+0.15*AF393+0.24*AH393+0.25*AJ393+0.35*AL393</f>
        <v>0.295275330860761</v>
      </c>
      <c r="AO393" s="44" t="n">
        <f aca="false">0.01*AD393/$AM$417</f>
        <v>0.0029727253292482</v>
      </c>
      <c r="AP393" s="43" t="n">
        <f aca="false">AO393*$J$417</f>
        <v>18239.7894480975</v>
      </c>
      <c r="AQ393" s="44" t="n">
        <f aca="false">0.15*AF393/$AM$417</f>
        <v>6.40555298156251E-005</v>
      </c>
      <c r="AR393" s="43" t="n">
        <f aca="false">AQ393*$J$417</f>
        <v>393.026347011618</v>
      </c>
      <c r="AS393" s="44" t="n">
        <f aca="false">0.24*AH393/$AM$417</f>
        <v>0.00825618533053136</v>
      </c>
      <c r="AT393" s="43" t="n">
        <f aca="false">AS393*$J$417</f>
        <v>50657.5836629506</v>
      </c>
      <c r="AU393" s="44" t="n">
        <f aca="false">0.25*AJ393/$AM$417</f>
        <v>0.0444950758303005</v>
      </c>
      <c r="AV393" s="43" t="n">
        <f aca="false">AU393*$J$417</f>
        <v>273009.01520796</v>
      </c>
      <c r="AW393" s="44" t="n">
        <f aca="false">0.35*AL393/$AM$417</f>
        <v>0.0491690771729102</v>
      </c>
      <c r="AX393" s="43" t="n">
        <f aca="false">AW393*$J$417</f>
        <v>301687.346007828</v>
      </c>
    </row>
    <row r="394" customFormat="false" ht="13.8" hidden="false" customHeight="false" outlineLevel="0" collapsed="false">
      <c r="A394" s="13" t="s">
        <v>24</v>
      </c>
      <c r="B394" s="41"/>
      <c r="C394" s="41"/>
      <c r="D394" s="41"/>
      <c r="E394" s="41"/>
      <c r="F394" s="41"/>
      <c r="G394" s="41"/>
      <c r="H394" s="41"/>
      <c r="I394" s="15" t="n">
        <f aca="false">AO394+AQ394+AS394+AU394+AW394</f>
        <v>0.067707832554237</v>
      </c>
      <c r="J394" s="43" t="n">
        <f aca="false">ROUND(AP394+AR394+AT394+AV394+AX394,0)</f>
        <v>415436</v>
      </c>
      <c r="K394" s="15" t="n">
        <f aca="false">I394-DatosMinisterio!J394</f>
        <v>-2.77555756156289E-016</v>
      </c>
      <c r="L394" s="43" t="n">
        <f aca="false">J394-DatosMinisterio!K394</f>
        <v>0</v>
      </c>
      <c r="M394" s="44" t="n">
        <f aca="false">P428/P$451</f>
        <v>0.0751625015845391</v>
      </c>
      <c r="N394" s="43" t="n">
        <f aca="false">ROUND(N$417*M394,0)</f>
        <v>8762334</v>
      </c>
      <c r="O394" s="43" t="n">
        <f aca="false">N394-DatosMinisterio!L394</f>
        <v>566</v>
      </c>
      <c r="P394" s="14" t="n">
        <f aca="false">N394+J394</f>
        <v>9177770</v>
      </c>
      <c r="Q394" s="43" t="n">
        <f aca="false">P394-DatosMinisterio!M394</f>
        <v>566</v>
      </c>
      <c r="S394" s="14" t="n">
        <f aca="false">B394+DatosMinisterio!B394</f>
        <v>19361</v>
      </c>
      <c r="T394" s="14" t="n">
        <f aca="false">C394+DatosMinisterio!C394</f>
        <v>90</v>
      </c>
      <c r="U394" s="14" t="n">
        <f aca="false">D394+DatosMinisterio!D394</f>
        <v>1169.52272727273</v>
      </c>
      <c r="V394" s="14" t="n">
        <f aca="false">E394+DatosMinisterio!E394</f>
        <v>743.409090909091</v>
      </c>
      <c r="W394" s="14" t="n">
        <f aca="false">F394+DatosMinisterio!F394</f>
        <v>151</v>
      </c>
      <c r="X394" s="14" t="n">
        <f aca="false">G394+DatosMinisterio!G394</f>
        <v>430</v>
      </c>
      <c r="Y394" s="14" t="n">
        <f aca="false">H394+DatosMinisterio!H394</f>
        <v>76</v>
      </c>
      <c r="Z394" s="14" t="n">
        <f aca="false">X394+0.33*Y394</f>
        <v>455.08</v>
      </c>
      <c r="AC394" s="49" t="n">
        <f aca="false">IF(T394&gt;0,S394/T394,0)</f>
        <v>215.122222222222</v>
      </c>
      <c r="AD394" s="50" t="n">
        <f aca="false">EXP((((AC394-AC$417)/AC$418+2)/4-1.9)^3)</f>
        <v>0.0838814589299089</v>
      </c>
      <c r="AE394" s="51" t="n">
        <f aca="false">S394/U394</f>
        <v>16.554616296469</v>
      </c>
      <c r="AF394" s="50" t="n">
        <f aca="false">EXP((((AE394-AE$417)/AE$418+2)/4-1.9)^3)</f>
        <v>0.014355625914222</v>
      </c>
      <c r="AG394" s="50" t="n">
        <f aca="false">V394/U394</f>
        <v>0.635651683864823</v>
      </c>
      <c r="AH394" s="50" t="n">
        <f aca="false">EXP((((AG394-AG$417)/AG$418+2)/4-1.9)^3)</f>
        <v>0.188167974860669</v>
      </c>
      <c r="AI394" s="50" t="n">
        <f aca="false">W394/U394</f>
        <v>0.12911249732797</v>
      </c>
      <c r="AJ394" s="50" t="n">
        <f aca="false">EXP((((AI394-AI$417)/AI$418+2)/4-1.9)^3)</f>
        <v>0.196316621020827</v>
      </c>
      <c r="AK394" s="50" t="n">
        <f aca="false">Z394/U394</f>
        <v>0.38911599525836</v>
      </c>
      <c r="AL394" s="50" t="n">
        <f aca="false">EXP((((AK394-AK$417)/AK$418+2)/4-1.9)^3)</f>
        <v>0.266429925912549</v>
      </c>
      <c r="AM394" s="50" t="n">
        <f aca="false">0.01*AD394+0.15*AF394+0.24*AH394+0.25*AJ394+0.35*AL394</f>
        <v>0.190482101767592</v>
      </c>
      <c r="AO394" s="44" t="n">
        <f aca="false">0.01*AD394/$AM$417</f>
        <v>0.000298160915011368</v>
      </c>
      <c r="AP394" s="43" t="n">
        <f aca="false">AO394*$J$417</f>
        <v>1829.42980232715</v>
      </c>
      <c r="AQ394" s="44" t="n">
        <f aca="false">0.15*AF394/$AM$417</f>
        <v>0.000765417044377222</v>
      </c>
      <c r="AR394" s="43" t="n">
        <f aca="false">AQ394*$J$417</f>
        <v>4696.3793096069</v>
      </c>
      <c r="AS394" s="44" t="n">
        <f aca="false">0.24*AH394/$AM$417</f>
        <v>0.0160524634481164</v>
      </c>
      <c r="AT394" s="43" t="n">
        <f aca="false">AS394*$J$417</f>
        <v>98493.3086606327</v>
      </c>
      <c r="AU394" s="44" t="n">
        <f aca="false">0.25*AJ394/$AM$417</f>
        <v>0.017445435529567</v>
      </c>
      <c r="AV394" s="43" t="n">
        <f aca="false">AU394*$J$417</f>
        <v>107040.185569426</v>
      </c>
      <c r="AW394" s="44" t="n">
        <f aca="false">0.35*AL394/$AM$417</f>
        <v>0.0331463556171651</v>
      </c>
      <c r="AX394" s="43" t="n">
        <f aca="false">AW394*$J$417</f>
        <v>203376.525062863</v>
      </c>
    </row>
    <row r="395" customFormat="false" ht="13.8" hidden="false" customHeight="false" outlineLevel="0" collapsed="false">
      <c r="A395" s="13" t="s">
        <v>25</v>
      </c>
      <c r="B395" s="41"/>
      <c r="C395" s="41"/>
      <c r="D395" s="41"/>
      <c r="E395" s="41"/>
      <c r="F395" s="41"/>
      <c r="G395" s="41"/>
      <c r="H395" s="41"/>
      <c r="I395" s="15" t="n">
        <f aca="false">AO395+AQ395+AS395+AU395+AW395</f>
        <v>0.0584364176418172</v>
      </c>
      <c r="J395" s="43" t="n">
        <f aca="false">ROUND(AP395+AR395+AT395+AV395+AX395,0)</f>
        <v>358549</v>
      </c>
      <c r="K395" s="15" t="n">
        <f aca="false">I395-DatosMinisterio!J395</f>
        <v>0</v>
      </c>
      <c r="L395" s="43" t="n">
        <f aca="false">J395-DatosMinisterio!K395</f>
        <v>0</v>
      </c>
      <c r="M395" s="44" t="n">
        <f aca="false">P429/P$451</f>
        <v>0.0560235949145324</v>
      </c>
      <c r="N395" s="43" t="n">
        <f aca="false">ROUND(N$417*M395,0)</f>
        <v>6531149</v>
      </c>
      <c r="O395" s="43" t="n">
        <f aca="false">N395-DatosMinisterio!L395</f>
        <v>-709</v>
      </c>
      <c r="P395" s="14" t="n">
        <f aca="false">N395+J395</f>
        <v>6889698</v>
      </c>
      <c r="Q395" s="43" t="n">
        <f aca="false">P395-DatosMinisterio!M395</f>
        <v>-709</v>
      </c>
      <c r="S395" s="14" t="n">
        <f aca="false">B395+DatosMinisterio!B395</f>
        <v>12778</v>
      </c>
      <c r="T395" s="14" t="n">
        <f aca="false">C395+DatosMinisterio!C395</f>
        <v>55</v>
      </c>
      <c r="U395" s="14" t="n">
        <f aca="false">D395+DatosMinisterio!D395</f>
        <v>502.340909090909</v>
      </c>
      <c r="V395" s="14" t="n">
        <f aca="false">E395+DatosMinisterio!E395</f>
        <v>346.130681818182</v>
      </c>
      <c r="W395" s="14" t="n">
        <f aca="false">F395+DatosMinisterio!F395</f>
        <v>54</v>
      </c>
      <c r="X395" s="14" t="n">
        <f aca="false">G395+DatosMinisterio!G395</f>
        <v>91</v>
      </c>
      <c r="Y395" s="14" t="n">
        <f aca="false">H395+DatosMinisterio!H395</f>
        <v>37</v>
      </c>
      <c r="Z395" s="14" t="n">
        <f aca="false">X395+0.33*Y395</f>
        <v>103.21</v>
      </c>
      <c r="AC395" s="49" t="n">
        <f aca="false">IF(T395&gt;0,S395/T395,0)</f>
        <v>232.327272727273</v>
      </c>
      <c r="AD395" s="50" t="n">
        <f aca="false">EXP((((AC395-AC$417)/AC$418+2)/4-1.9)^3)</f>
        <v>0.109962968760079</v>
      </c>
      <c r="AE395" s="51" t="n">
        <f aca="false">S395/U395</f>
        <v>25.4369090168755</v>
      </c>
      <c r="AF395" s="50" t="n">
        <f aca="false">EXP((((AE395-AE$417)/AE$418+2)/4-1.9)^3)</f>
        <v>0.2591787100858</v>
      </c>
      <c r="AG395" s="50" t="n">
        <f aca="false">V395/U395</f>
        <v>0.689035425055423</v>
      </c>
      <c r="AH395" s="50" t="n">
        <f aca="false">EXP((((AG395-AG$417)/AG$418+2)/4-1.9)^3)</f>
        <v>0.273410440369973</v>
      </c>
      <c r="AI395" s="50" t="n">
        <f aca="false">W395/U395</f>
        <v>0.107496719902276</v>
      </c>
      <c r="AJ395" s="50" t="n">
        <f aca="false">EXP((((AI395-AI$417)/AI$418+2)/4-1.9)^3)</f>
        <v>0.134480302582259</v>
      </c>
      <c r="AK395" s="50" t="n">
        <f aca="false">Z395/U395</f>
        <v>0.20545808261322</v>
      </c>
      <c r="AL395" s="50" t="n">
        <f aca="false">EXP((((AK395-AK$417)/AK$418+2)/4-1.9)^3)</f>
        <v>0.0719538848681879</v>
      </c>
      <c r="AM395" s="50" t="n">
        <f aca="false">0.01*AD395+0.15*AF395+0.24*AH395+0.25*AJ395+0.35*AL395</f>
        <v>0.164398877238695</v>
      </c>
      <c r="AO395" s="44" t="n">
        <f aca="false">0.01*AD395/$AM$417</f>
        <v>0.000390868969151672</v>
      </c>
      <c r="AP395" s="43" t="n">
        <f aca="false">AO395*$J$417</f>
        <v>2398.25981532051</v>
      </c>
      <c r="AQ395" s="44" t="n">
        <f aca="false">0.15*AF395/$AM$417</f>
        <v>0.0138189587430556</v>
      </c>
      <c r="AR395" s="43" t="n">
        <f aca="false">AQ395*$J$417</f>
        <v>84789.16480623</v>
      </c>
      <c r="AS395" s="44" t="n">
        <f aca="false">0.24*AH395/$AM$417</f>
        <v>0.0233244318201448</v>
      </c>
      <c r="AT395" s="43" t="n">
        <f aca="false">AS395*$J$417</f>
        <v>143112.019536476</v>
      </c>
      <c r="AU395" s="44" t="n">
        <f aca="false">0.25*AJ395/$AM$417</f>
        <v>0.0119504270015251</v>
      </c>
      <c r="AV395" s="43" t="n">
        <f aca="false">AU395*$J$417</f>
        <v>73324.3903088084</v>
      </c>
      <c r="AW395" s="44" t="n">
        <f aca="false">0.35*AL395/$AM$417</f>
        <v>0.00895173110793997</v>
      </c>
      <c r="AX395" s="43" t="n">
        <f aca="false">AW395*$J$417</f>
        <v>54925.2529314917</v>
      </c>
    </row>
    <row r="396" customFormat="false" ht="13.8" hidden="false" customHeight="false" outlineLevel="0" collapsed="false">
      <c r="A396" s="13" t="s">
        <v>26</v>
      </c>
      <c r="B396" s="41"/>
      <c r="C396" s="41"/>
      <c r="D396" s="41"/>
      <c r="E396" s="41"/>
      <c r="F396" s="41"/>
      <c r="G396" s="41"/>
      <c r="H396" s="41"/>
      <c r="I396" s="15" t="n">
        <f aca="false">AO396+AQ396+AS396+AU396+AW396</f>
        <v>0.0873055854503931</v>
      </c>
      <c r="J396" s="43" t="n">
        <f aca="false">ROUND(AP396+AR396+AT396+AV396+AX396,0)</f>
        <v>535682</v>
      </c>
      <c r="K396" s="15" t="n">
        <f aca="false">I396-DatosMinisterio!J396</f>
        <v>0</v>
      </c>
      <c r="L396" s="43" t="n">
        <f aca="false">J396-DatosMinisterio!K396</f>
        <v>0</v>
      </c>
      <c r="M396" s="44" t="n">
        <f aca="false">P430/P$451</f>
        <v>0.0483719945588993</v>
      </c>
      <c r="N396" s="43" t="n">
        <f aca="false">ROUND(N$417*M396,0)</f>
        <v>5639136</v>
      </c>
      <c r="O396" s="43" t="n">
        <f aca="false">N396-DatosMinisterio!L396</f>
        <v>-132</v>
      </c>
      <c r="P396" s="14" t="n">
        <f aca="false">N396+J396</f>
        <v>6174818</v>
      </c>
      <c r="Q396" s="43" t="n">
        <f aca="false">P396-DatosMinisterio!M396</f>
        <v>-132</v>
      </c>
      <c r="S396" s="14" t="n">
        <f aca="false">B396+DatosMinisterio!B396</f>
        <v>9512</v>
      </c>
      <c r="T396" s="14" t="n">
        <f aca="false">C396+DatosMinisterio!C396</f>
        <v>73</v>
      </c>
      <c r="U396" s="14" t="n">
        <f aca="false">D396+DatosMinisterio!D396</f>
        <v>353.272727272727</v>
      </c>
      <c r="V396" s="14" t="n">
        <f aca="false">E396+DatosMinisterio!E396</f>
        <v>192.613636363636</v>
      </c>
      <c r="W396" s="14" t="n">
        <f aca="false">F396+DatosMinisterio!F396</f>
        <v>60</v>
      </c>
      <c r="X396" s="14" t="n">
        <f aca="false">G396+DatosMinisterio!G396</f>
        <v>131</v>
      </c>
      <c r="Y396" s="14" t="n">
        <f aca="false">H396+DatosMinisterio!H396</f>
        <v>3</v>
      </c>
      <c r="Z396" s="14" t="n">
        <f aca="false">X396+0.33*Y396</f>
        <v>131.99</v>
      </c>
      <c r="AC396" s="49" t="n">
        <f aca="false">IF(T396&gt;0,S396/T396,0)</f>
        <v>130.301369863014</v>
      </c>
      <c r="AD396" s="50" t="n">
        <f aca="false">EXP((((AC396-AC$417)/AC$418+2)/4-1.9)^3)</f>
        <v>0.015930485402988</v>
      </c>
      <c r="AE396" s="51" t="n">
        <f aca="false">S396/U396</f>
        <v>26.9253731343284</v>
      </c>
      <c r="AF396" s="50" t="n">
        <f aca="false">EXP((((AE396-AE$417)/AE$418+2)/4-1.9)^3)</f>
        <v>0.346916220451625</v>
      </c>
      <c r="AG396" s="50" t="n">
        <f aca="false">V396/U396</f>
        <v>0.54522645393721</v>
      </c>
      <c r="AH396" s="50" t="n">
        <f aca="false">EXP((((AG396-AG$417)/AG$418+2)/4-1.9)^3)</f>
        <v>0.0857856970912104</v>
      </c>
      <c r="AI396" s="50" t="n">
        <f aca="false">W396/U396</f>
        <v>0.169840452907875</v>
      </c>
      <c r="AJ396" s="50" t="n">
        <f aca="false">EXP((((AI396-AI$417)/AI$418+2)/4-1.9)^3)</f>
        <v>0.34980647288244</v>
      </c>
      <c r="AK396" s="50" t="n">
        <f aca="false">Z396/U396</f>
        <v>0.373620689655173</v>
      </c>
      <c r="AL396" s="50" t="n">
        <f aca="false">EXP((((AK396-AK$417)/AK$418+2)/4-1.9)^3)</f>
        <v>0.243941248870991</v>
      </c>
      <c r="AM396" s="50" t="n">
        <f aca="false">0.01*AD396+0.15*AF396+0.24*AH396+0.25*AJ396+0.35*AL396</f>
        <v>0.245616360549121</v>
      </c>
      <c r="AO396" s="44" t="n">
        <f aca="false">0.01*AD396/$AM$417</f>
        <v>5.66257211656168E-005</v>
      </c>
      <c r="AP396" s="43" t="n">
        <f aca="false">AO396*$J$417</f>
        <v>347.43917349025</v>
      </c>
      <c r="AQ396" s="44" t="n">
        <f aca="false">0.15*AF396/$AM$417</f>
        <v>0.0184969704345343</v>
      </c>
      <c r="AR396" s="43" t="n">
        <f aca="false">AQ396*$J$417</f>
        <v>113492.101955788</v>
      </c>
      <c r="AS396" s="44" t="n">
        <f aca="false">0.24*AH396/$AM$417</f>
        <v>0.00731831103537946</v>
      </c>
      <c r="AT396" s="43" t="n">
        <f aca="false">AS396*$J$417</f>
        <v>44903.0561578212</v>
      </c>
      <c r="AU396" s="44" t="n">
        <f aca="false">0.25*AJ396/$AM$417</f>
        <v>0.03108512279176</v>
      </c>
      <c r="AV396" s="43" t="n">
        <f aca="false">AU396*$J$417</f>
        <v>190729.392019998</v>
      </c>
      <c r="AW396" s="44" t="n">
        <f aca="false">0.35*AL396/$AM$417</f>
        <v>0.0303485554675537</v>
      </c>
      <c r="AX396" s="43" t="n">
        <f aca="false">AW396*$J$417</f>
        <v>186210.026313491</v>
      </c>
    </row>
    <row r="397" customFormat="false" ht="13.8" hidden="false" customHeight="false" outlineLevel="0" collapsed="false">
      <c r="A397" s="13" t="s">
        <v>27</v>
      </c>
      <c r="B397" s="41"/>
      <c r="C397" s="41"/>
      <c r="D397" s="41"/>
      <c r="E397" s="41"/>
      <c r="F397" s="41"/>
      <c r="G397" s="41"/>
      <c r="H397" s="41"/>
      <c r="I397" s="15" t="n">
        <f aca="false">AO397+AQ397+AS397+AU397+AW397</f>
        <v>0.0401431622382531</v>
      </c>
      <c r="J397" s="43" t="n">
        <f aca="false">ROUND(AP397+AR397+AT397+AV397+AX397,0)</f>
        <v>246307</v>
      </c>
      <c r="K397" s="15" t="n">
        <f aca="false">I397-DatosMinisterio!J397</f>
        <v>0</v>
      </c>
      <c r="L397" s="43" t="n">
        <f aca="false">J397-DatosMinisterio!K397</f>
        <v>0</v>
      </c>
      <c r="M397" s="44" t="n">
        <f aca="false">P431/P$451</f>
        <v>0.0688828964761564</v>
      </c>
      <c r="N397" s="43" t="n">
        <f aca="false">ROUND(N$417*M397,0)</f>
        <v>8030267</v>
      </c>
      <c r="O397" s="43" t="n">
        <f aca="false">N397-DatosMinisterio!L397</f>
        <v>868</v>
      </c>
      <c r="P397" s="14" t="n">
        <f aca="false">N397+J397</f>
        <v>8276574</v>
      </c>
      <c r="Q397" s="43" t="n">
        <f aca="false">P397-DatosMinisterio!M397</f>
        <v>868</v>
      </c>
      <c r="S397" s="14" t="n">
        <f aca="false">B397+DatosMinisterio!B397</f>
        <v>17441</v>
      </c>
      <c r="T397" s="14" t="n">
        <f aca="false">C397+DatosMinisterio!C397</f>
        <v>93</v>
      </c>
      <c r="U397" s="14" t="n">
        <f aca="false">D397+DatosMinisterio!D397</f>
        <v>879.136363636364</v>
      </c>
      <c r="V397" s="14" t="n">
        <f aca="false">E397+DatosMinisterio!E397</f>
        <v>487.318181818182</v>
      </c>
      <c r="W397" s="14" t="n">
        <f aca="false">F397+DatosMinisterio!F397</f>
        <v>111</v>
      </c>
      <c r="X397" s="14" t="n">
        <f aca="false">G397+DatosMinisterio!G397</f>
        <v>208</v>
      </c>
      <c r="Y397" s="14" t="n">
        <f aca="false">H397+DatosMinisterio!H397</f>
        <v>21</v>
      </c>
      <c r="Z397" s="14" t="n">
        <f aca="false">X397+0.33*Y397</f>
        <v>214.93</v>
      </c>
      <c r="AC397" s="49" t="n">
        <f aca="false">IF(T397&gt;0,S397/T397,0)</f>
        <v>187.537634408602</v>
      </c>
      <c r="AD397" s="50" t="n">
        <f aca="false">EXP((((AC397-AC$417)/AC$418+2)/4-1.9)^3)</f>
        <v>0.0519661257730105</v>
      </c>
      <c r="AE397" s="51" t="n">
        <f aca="false">S397/U397</f>
        <v>19.8387880668011</v>
      </c>
      <c r="AF397" s="50" t="n">
        <f aca="false">EXP((((AE397-AE$417)/AE$418+2)/4-1.9)^3)</f>
        <v>0.054021162909923</v>
      </c>
      <c r="AG397" s="50" t="n">
        <f aca="false">V397/U397</f>
        <v>0.554314668321183</v>
      </c>
      <c r="AH397" s="50" t="n">
        <f aca="false">EXP((((AG397-AG$417)/AG$418+2)/4-1.9)^3)</f>
        <v>0.0936955662119882</v>
      </c>
      <c r="AI397" s="50" t="n">
        <f aca="false">W397/U397</f>
        <v>0.12626027609741</v>
      </c>
      <c r="AJ397" s="50" t="n">
        <f aca="false">EXP((((AI397-AI$417)/AI$418+2)/4-1.9)^3)</f>
        <v>0.187316563511601</v>
      </c>
      <c r="AK397" s="50" t="n">
        <f aca="false">Z397/U397</f>
        <v>0.24447856884339</v>
      </c>
      <c r="AL397" s="50" t="n">
        <f aca="false">EXP((((AK397-AK$417)/AK$418+2)/4-1.9)^3)</f>
        <v>0.0999875490597449</v>
      </c>
      <c r="AM397" s="50" t="n">
        <f aca="false">0.01*AD397+0.15*AF397+0.24*AH397+0.25*AJ397+0.35*AL397</f>
        <v>0.112934554633907</v>
      </c>
      <c r="AO397" s="44" t="n">
        <f aca="false">0.01*AD397/$AM$417</f>
        <v>0.000184716238936946</v>
      </c>
      <c r="AP397" s="43" t="n">
        <f aca="false">AO397*$J$417</f>
        <v>1133.36582855652</v>
      </c>
      <c r="AQ397" s="44" t="n">
        <f aca="false">0.15*AF397/$AM$417</f>
        <v>0.00288031459550431</v>
      </c>
      <c r="AR397" s="43" t="n">
        <f aca="false">AQ397*$J$417</f>
        <v>17672.7837077256</v>
      </c>
      <c r="AS397" s="44" t="n">
        <f aca="false">0.24*AH397/$AM$417</f>
        <v>0.00799309581230384</v>
      </c>
      <c r="AT397" s="43" t="n">
        <f aca="false">AS397*$J$417</f>
        <v>49043.3418857983</v>
      </c>
      <c r="AU397" s="44" t="n">
        <f aca="false">0.25*AJ397/$AM$417</f>
        <v>0.0166456564674419</v>
      </c>
      <c r="AV397" s="43" t="n">
        <f aca="false">AU397*$J$417</f>
        <v>102132.970780817</v>
      </c>
      <c r="AW397" s="44" t="n">
        <f aca="false">0.35*AL397/$AM$417</f>
        <v>0.0124393791240661</v>
      </c>
      <c r="AX397" s="43" t="n">
        <f aca="false">AW397*$J$417</f>
        <v>76324.460203461</v>
      </c>
    </row>
    <row r="398" customFormat="false" ht="13.8" hidden="false" customHeight="false" outlineLevel="0" collapsed="false">
      <c r="A398" s="13" t="s">
        <v>28</v>
      </c>
      <c r="B398" s="41"/>
      <c r="C398" s="41"/>
      <c r="D398" s="41"/>
      <c r="E398" s="41"/>
      <c r="F398" s="41"/>
      <c r="G398" s="41"/>
      <c r="H398" s="41"/>
      <c r="I398" s="15" t="n">
        <f aca="false">AO398+AQ398+AS398+AU398+AW398</f>
        <v>0.0377464436235594</v>
      </c>
      <c r="J398" s="43" t="n">
        <f aca="false">ROUND(AP398+AR398+AT398+AV398+AX398,0)</f>
        <v>231601</v>
      </c>
      <c r="K398" s="15" t="n">
        <f aca="false">I398-DatosMinisterio!J398</f>
        <v>0</v>
      </c>
      <c r="L398" s="43" t="n">
        <f aca="false">J398-DatosMinisterio!K398</f>
        <v>0</v>
      </c>
      <c r="M398" s="44" t="n">
        <f aca="false">P432/P$451</f>
        <v>0.052274108645696</v>
      </c>
      <c r="N398" s="43" t="n">
        <f aca="false">ROUND(N$417*M398,0)</f>
        <v>6094039</v>
      </c>
      <c r="O398" s="43" t="n">
        <f aca="false">N398-DatosMinisterio!L398</f>
        <v>-738</v>
      </c>
      <c r="P398" s="14" t="n">
        <f aca="false">N398+J398</f>
        <v>6325640</v>
      </c>
      <c r="Q398" s="43" t="n">
        <f aca="false">P398-DatosMinisterio!M398</f>
        <v>-738</v>
      </c>
      <c r="S398" s="14" t="n">
        <f aca="false">B398+DatosMinisterio!B398</f>
        <v>9876</v>
      </c>
      <c r="T398" s="14" t="n">
        <f aca="false">C398+DatosMinisterio!C398</f>
        <v>55</v>
      </c>
      <c r="U398" s="14" t="n">
        <f aca="false">D398+DatosMinisterio!D398</f>
        <v>644.886363636364</v>
      </c>
      <c r="V398" s="14" t="n">
        <f aca="false">E398+DatosMinisterio!E398</f>
        <v>331.909090909091</v>
      </c>
      <c r="W398" s="14" t="n">
        <f aca="false">F398+DatosMinisterio!F398</f>
        <v>70</v>
      </c>
      <c r="X398" s="14" t="n">
        <f aca="false">G398+DatosMinisterio!G398</f>
        <v>181</v>
      </c>
      <c r="Y398" s="14" t="n">
        <f aca="false">H398+DatosMinisterio!H398</f>
        <v>48</v>
      </c>
      <c r="Z398" s="14" t="n">
        <f aca="false">X398+0.33*Y398</f>
        <v>196.84</v>
      </c>
      <c r="AC398" s="49" t="n">
        <f aca="false">IF(T398&gt;0,S398/T398,0)</f>
        <v>179.563636363636</v>
      </c>
      <c r="AD398" s="50" t="n">
        <f aca="false">EXP((((AC398-AC$417)/AC$418+2)/4-1.9)^3)</f>
        <v>0.0447690799046873</v>
      </c>
      <c r="AE398" s="51" t="n">
        <f aca="false">S398/U398</f>
        <v>15.3143259911894</v>
      </c>
      <c r="AF398" s="50" t="n">
        <f aca="false">EXP((((AE398-AE$417)/AE$418+2)/4-1.9)^3)</f>
        <v>0.00796220122108135</v>
      </c>
      <c r="AG398" s="50" t="n">
        <f aca="false">V398/U398</f>
        <v>0.514678414096916</v>
      </c>
      <c r="AH398" s="50" t="n">
        <f aca="false">EXP((((AG398-AG$417)/AG$418+2)/4-1.9)^3)</f>
        <v>0.0627640592487606</v>
      </c>
      <c r="AI398" s="50" t="n">
        <f aca="false">W398/U398</f>
        <v>0.108546255506608</v>
      </c>
      <c r="AJ398" s="50" t="n">
        <f aca="false">EXP((((AI398-AI$417)/AI$418+2)/4-1.9)^3)</f>
        <v>0.137141779061409</v>
      </c>
      <c r="AK398" s="50" t="n">
        <f aca="false">Z398/U398</f>
        <v>0.305232070484581</v>
      </c>
      <c r="AL398" s="50" t="n">
        <f aca="false">EXP((((AK398-AK$417)/AK$418+2)/4-1.9)^3)</f>
        <v>0.157717252426136</v>
      </c>
      <c r="AM398" s="50" t="n">
        <f aca="false">0.01*AD398+0.15*AF398+0.24*AH398+0.25*AJ398+0.35*AL398</f>
        <v>0.106191878316412</v>
      </c>
      <c r="AO398" s="44" t="n">
        <f aca="false">0.01*AD398/$AM$417</f>
        <v>0.00015913397309592</v>
      </c>
      <c r="AP398" s="43" t="n">
        <f aca="false">AO398*$J$417</f>
        <v>976.400387466285</v>
      </c>
      <c r="AQ398" s="44" t="n">
        <f aca="false">0.15*AF398/$AM$417</f>
        <v>0.000424530742288228</v>
      </c>
      <c r="AR398" s="43" t="n">
        <f aca="false">AQ398*$J$417</f>
        <v>2604.79879435753</v>
      </c>
      <c r="AS398" s="44" t="n">
        <f aca="false">0.24*AH398/$AM$417</f>
        <v>0.00535435303319902</v>
      </c>
      <c r="AT398" s="43" t="n">
        <f aca="false">AS398*$J$417</f>
        <v>32852.7735123887</v>
      </c>
      <c r="AU398" s="44" t="n">
        <f aca="false">0.25*AJ398/$AM$417</f>
        <v>0.0121869358416276</v>
      </c>
      <c r="AV398" s="43" t="n">
        <f aca="false">AU398*$J$417</f>
        <v>74775.5406736401</v>
      </c>
      <c r="AW398" s="44" t="n">
        <f aca="false">0.35*AL398/$AM$417</f>
        <v>0.0196214900333487</v>
      </c>
      <c r="AX398" s="43" t="n">
        <f aca="false">AW398*$J$417</f>
        <v>120391.831476988</v>
      </c>
    </row>
    <row r="399" customFormat="false" ht="13.8" hidden="false" customHeight="false" outlineLevel="0" collapsed="false">
      <c r="A399" s="13" t="s">
        <v>29</v>
      </c>
      <c r="B399" s="41"/>
      <c r="C399" s="41"/>
      <c r="D399" s="41"/>
      <c r="E399" s="41"/>
      <c r="F399" s="41"/>
      <c r="G399" s="41"/>
      <c r="H399" s="41"/>
      <c r="I399" s="15" t="n">
        <f aca="false">AO399+AQ399+AS399+AU399+AW399</f>
        <v>0.0558083543174161</v>
      </c>
      <c r="J399" s="43" t="n">
        <f aca="false">ROUND(AP399+AR399+AT399+AV399+AX399,0)</f>
        <v>342424</v>
      </c>
      <c r="K399" s="15" t="n">
        <f aca="false">I399-DatosMinisterio!J399</f>
        <v>-2.56739074444567E-016</v>
      </c>
      <c r="L399" s="43" t="n">
        <f aca="false">J399-DatosMinisterio!K399</f>
        <v>0</v>
      </c>
      <c r="M399" s="44" t="n">
        <f aca="false">P433/P$451</f>
        <v>0.048540754437266</v>
      </c>
      <c r="N399" s="43" t="n">
        <f aca="false">ROUND(N$417*M399,0)</f>
        <v>5658810</v>
      </c>
      <c r="O399" s="43" t="n">
        <f aca="false">N399-DatosMinisterio!L399</f>
        <v>1070</v>
      </c>
      <c r="P399" s="14" t="n">
        <f aca="false">N399+J399</f>
        <v>6001234</v>
      </c>
      <c r="Q399" s="43" t="n">
        <f aca="false">P399-DatosMinisterio!M399</f>
        <v>1070</v>
      </c>
      <c r="S399" s="14" t="n">
        <f aca="false">B399+DatosMinisterio!B399</f>
        <v>8420</v>
      </c>
      <c r="T399" s="14" t="n">
        <f aca="false">C399+DatosMinisterio!C399</f>
        <v>34</v>
      </c>
      <c r="U399" s="14" t="n">
        <f aca="false">D399+DatosMinisterio!D399</f>
        <v>375.261363636364</v>
      </c>
      <c r="V399" s="14" t="n">
        <f aca="false">E399+DatosMinisterio!E399</f>
        <v>237.681818181818</v>
      </c>
      <c r="W399" s="14" t="n">
        <f aca="false">F399+DatosMinisterio!F399</f>
        <v>45</v>
      </c>
      <c r="X399" s="14" t="n">
        <f aca="false">G399+DatosMinisterio!G399</f>
        <v>108</v>
      </c>
      <c r="Y399" s="14" t="n">
        <f aca="false">H399+DatosMinisterio!H399</f>
        <v>6</v>
      </c>
      <c r="Z399" s="14" t="n">
        <f aca="false">X399+0.33*Y399</f>
        <v>109.98</v>
      </c>
      <c r="AC399" s="49" t="n">
        <f aca="false">IF(T399&gt;0,S399/T399,0)</f>
        <v>247.647058823529</v>
      </c>
      <c r="AD399" s="50" t="n">
        <f aca="false">EXP((((AC399-AC$417)/AC$418+2)/4-1.9)^3)</f>
        <v>0.137546388634356</v>
      </c>
      <c r="AE399" s="51" t="n">
        <f aca="false">S399/U399</f>
        <v>22.4376949398904</v>
      </c>
      <c r="AF399" s="50" t="n">
        <f aca="false">EXP((((AE399-AE$417)/AE$418+2)/4-1.9)^3)</f>
        <v>0.123569053995389</v>
      </c>
      <c r="AG399" s="50" t="n">
        <f aca="false">V399/U399</f>
        <v>0.63337673742543</v>
      </c>
      <c r="AH399" s="50" t="n">
        <f aca="false">EXP((((AG399-AG$417)/AG$418+2)/4-1.9)^3)</f>
        <v>0.184932641506847</v>
      </c>
      <c r="AI399" s="50" t="n">
        <f aca="false">W399/U399</f>
        <v>0.119916421887775</v>
      </c>
      <c r="AJ399" s="50" t="n">
        <f aca="false">EXP((((AI399-AI$417)/AI$418+2)/4-1.9)^3)</f>
        <v>0.16820893250963</v>
      </c>
      <c r="AK399" s="50" t="n">
        <f aca="false">Z399/U399</f>
        <v>0.293075735093722</v>
      </c>
      <c r="AL399" s="50" t="n">
        <f aca="false">EXP((((AK399-AK$417)/AK$418+2)/4-1.9)^3)</f>
        <v>0.14473848842442</v>
      </c>
      <c r="AM399" s="50" t="n">
        <f aca="false">0.01*AD399+0.15*AF399+0.24*AH399+0.25*AJ399+0.35*AL399</f>
        <v>0.15700536002325</v>
      </c>
      <c r="AO399" s="44" t="n">
        <f aca="false">0.01*AD399/$AM$417</f>
        <v>0.000488915638985218</v>
      </c>
      <c r="AP399" s="43" t="n">
        <f aca="false">AO399*$J$417</f>
        <v>2999.84604202491</v>
      </c>
      <c r="AQ399" s="44" t="n">
        <f aca="false">0.15*AF399/$AM$417</f>
        <v>0.00658848737427313</v>
      </c>
      <c r="AR399" s="43" t="n">
        <f aca="false">AQ399*$J$417</f>
        <v>40425.0676326635</v>
      </c>
      <c r="AS399" s="44" t="n">
        <f aca="false">0.24*AH399/$AM$417</f>
        <v>0.0157764596783827</v>
      </c>
      <c r="AT399" s="43" t="n">
        <f aca="false">AS399*$J$417</f>
        <v>96799.8287426286</v>
      </c>
      <c r="AU399" s="44" t="n">
        <f aca="false">0.25*AJ399/$AM$417</f>
        <v>0.0149476802948983</v>
      </c>
      <c r="AV399" s="43" t="n">
        <f aca="false">AU399*$J$417</f>
        <v>91714.676305251</v>
      </c>
      <c r="AW399" s="44" t="n">
        <f aca="false">0.35*AL399/$AM$417</f>
        <v>0.0180068113308768</v>
      </c>
      <c r="AX399" s="43" t="n">
        <f aca="false">AW399*$J$417</f>
        <v>110484.626371408</v>
      </c>
    </row>
    <row r="400" customFormat="false" ht="13.8" hidden="false" customHeight="false" outlineLevel="0" collapsed="false">
      <c r="A400" s="13" t="s">
        <v>30</v>
      </c>
      <c r="B400" s="41"/>
      <c r="C400" s="41"/>
      <c r="D400" s="41"/>
      <c r="E400" s="41"/>
      <c r="F400" s="41"/>
      <c r="G400" s="41"/>
      <c r="H400" s="41"/>
      <c r="I400" s="15" t="n">
        <f aca="false">AO400+AQ400+AS400+AU400+AW400</f>
        <v>0.0148527769909226</v>
      </c>
      <c r="J400" s="43" t="n">
        <f aca="false">ROUND(AP400+AR400+AT400+AV400+AX400,0)</f>
        <v>91132</v>
      </c>
      <c r="K400" s="15" t="n">
        <f aca="false">I400-DatosMinisterio!J400</f>
        <v>-7.97972798949331E-017</v>
      </c>
      <c r="L400" s="43" t="n">
        <f aca="false">J400-DatosMinisterio!K400</f>
        <v>0</v>
      </c>
      <c r="M400" s="44" t="n">
        <f aca="false">P434/P$451</f>
        <v>0.0217752683695734</v>
      </c>
      <c r="N400" s="43" t="n">
        <f aca="false">ROUND(N$417*M400,0)</f>
        <v>2538529</v>
      </c>
      <c r="O400" s="43" t="n">
        <f aca="false">N400-DatosMinisterio!L400</f>
        <v>278</v>
      </c>
      <c r="P400" s="14" t="n">
        <f aca="false">N400+J400</f>
        <v>2629661</v>
      </c>
      <c r="Q400" s="43" t="n">
        <f aca="false">P400-DatosMinisterio!M400</f>
        <v>278</v>
      </c>
      <c r="S400" s="14" t="n">
        <f aca="false">B400+DatosMinisterio!B400</f>
        <v>12948</v>
      </c>
      <c r="T400" s="14" t="n">
        <f aca="false">C400+DatosMinisterio!C400</f>
        <v>62</v>
      </c>
      <c r="U400" s="14" t="n">
        <f aca="false">D400+DatosMinisterio!D400</f>
        <v>573.602272727273</v>
      </c>
      <c r="V400" s="14" t="n">
        <f aca="false">E400+DatosMinisterio!E400</f>
        <v>191.181818181818</v>
      </c>
      <c r="W400" s="14" t="n">
        <f aca="false">F400+DatosMinisterio!F400</f>
        <v>26</v>
      </c>
      <c r="X400" s="14" t="n">
        <f aca="false">G400+DatosMinisterio!G400</f>
        <v>71</v>
      </c>
      <c r="Y400" s="14" t="n">
        <f aca="false">H400+DatosMinisterio!H400</f>
        <v>10</v>
      </c>
      <c r="Z400" s="14" t="n">
        <f aca="false">X400+0.33*Y400</f>
        <v>74.3</v>
      </c>
      <c r="AC400" s="49" t="n">
        <f aca="false">IF(T400&gt;0,S400/T400,0)</f>
        <v>208.838709677419</v>
      </c>
      <c r="AD400" s="50" t="n">
        <f aca="false">EXP((((AC400-AC$417)/AC$418+2)/4-1.9)^3)</f>
        <v>0.0755855602343514</v>
      </c>
      <c r="AE400" s="51" t="n">
        <f aca="false">S400/U400</f>
        <v>22.5731323176892</v>
      </c>
      <c r="AF400" s="50" t="n">
        <f aca="false">EXP((((AE400-AE$417)/AE$418+2)/4-1.9)^3)</f>
        <v>0.128379555036522</v>
      </c>
      <c r="AG400" s="50" t="n">
        <f aca="false">V400/U400</f>
        <v>0.333300314994948</v>
      </c>
      <c r="AH400" s="50" t="n">
        <f aca="false">EXP((((AG400-AG$417)/AG$418+2)/4-1.9)^3)</f>
        <v>0.005620435848018</v>
      </c>
      <c r="AI400" s="50" t="n">
        <f aca="false">W400/U400</f>
        <v>0.0453275749351189</v>
      </c>
      <c r="AJ400" s="50" t="n">
        <f aca="false">EXP((((AI400-AI$417)/AI$418+2)/4-1.9)^3)</f>
        <v>0.0330118450085676</v>
      </c>
      <c r="AK400" s="50" t="n">
        <f aca="false">Z400/U400</f>
        <v>0.129532262218436</v>
      </c>
      <c r="AL400" s="50" t="n">
        <f aca="false">EXP((((AK400-AK$417)/AK$418+2)/4-1.9)^3)</f>
        <v>0.0347731069439854</v>
      </c>
      <c r="AM400" s="50" t="n">
        <f aca="false">0.01*AD400+0.15*AF400+0.24*AH400+0.25*AJ400+0.35*AL400</f>
        <v>0.0417852421438829</v>
      </c>
      <c r="AO400" s="44" t="n">
        <f aca="false">0.01*AD400/$AM$417</f>
        <v>0.000268672720868538</v>
      </c>
      <c r="AP400" s="43" t="n">
        <f aca="false">AO400*$J$417</f>
        <v>1648.49870617846</v>
      </c>
      <c r="AQ400" s="44" t="n">
        <f aca="false">0.15*AF400/$AM$417</f>
        <v>0.00684497493607492</v>
      </c>
      <c r="AR400" s="43" t="n">
        <f aca="false">AQ400*$J$417</f>
        <v>41998.8016999491</v>
      </c>
      <c r="AS400" s="44" t="n">
        <f aca="false">0.24*AH400/$AM$417</f>
        <v>0.000479475006730543</v>
      </c>
      <c r="AT400" s="43" t="n">
        <f aca="false">AS400*$J$417</f>
        <v>2941.92103197168</v>
      </c>
      <c r="AU400" s="44" t="n">
        <f aca="false">0.25*AJ400/$AM$417</f>
        <v>0.00293355708148587</v>
      </c>
      <c r="AV400" s="43" t="n">
        <f aca="false">AU400*$J$417</f>
        <v>17999.4643211149</v>
      </c>
      <c r="AW400" s="44" t="n">
        <f aca="false">0.35*AL400/$AM$417</f>
        <v>0.00432609724576275</v>
      </c>
      <c r="AX400" s="43" t="n">
        <f aca="false">AW400*$J$417</f>
        <v>26543.6911100907</v>
      </c>
    </row>
    <row r="401" customFormat="false" ht="13.8" hidden="false" customHeight="false" outlineLevel="0" collapsed="false">
      <c r="A401" s="13" t="s">
        <v>31</v>
      </c>
      <c r="B401" s="41"/>
      <c r="C401" s="41"/>
      <c r="D401" s="41"/>
      <c r="E401" s="41"/>
      <c r="F401" s="41"/>
      <c r="G401" s="41"/>
      <c r="H401" s="41"/>
      <c r="I401" s="15" t="n">
        <f aca="false">AO401+AQ401+AS401+AU401+AW401</f>
        <v>0.0120008680773538</v>
      </c>
      <c r="J401" s="43" t="n">
        <f aca="false">ROUND(AP401+AR401+AT401+AV401+AX401,0)</f>
        <v>73634</v>
      </c>
      <c r="K401" s="15" t="n">
        <f aca="false">I401-DatosMinisterio!J401</f>
        <v>0</v>
      </c>
      <c r="L401" s="43" t="n">
        <f aca="false">J401-DatosMinisterio!K401</f>
        <v>0</v>
      </c>
      <c r="M401" s="44" t="n">
        <f aca="false">P435/P$451</f>
        <v>0.0211653978996549</v>
      </c>
      <c r="N401" s="43" t="n">
        <f aca="false">ROUND(N$417*M401,0)</f>
        <v>2467431</v>
      </c>
      <c r="O401" s="43" t="n">
        <f aca="false">N401-DatosMinisterio!L401</f>
        <v>-155</v>
      </c>
      <c r="P401" s="14" t="n">
        <f aca="false">N401+J401</f>
        <v>2541065</v>
      </c>
      <c r="Q401" s="43" t="n">
        <f aca="false">P401-DatosMinisterio!M401</f>
        <v>-155</v>
      </c>
      <c r="S401" s="14" t="n">
        <f aca="false">B401+DatosMinisterio!B401</f>
        <v>6038</v>
      </c>
      <c r="T401" s="14" t="n">
        <f aca="false">C401+DatosMinisterio!C401</f>
        <v>33</v>
      </c>
      <c r="U401" s="14" t="n">
        <f aca="false">D401+DatosMinisterio!D401</f>
        <v>360.275</v>
      </c>
      <c r="V401" s="14" t="n">
        <f aca="false">E401+DatosMinisterio!E401</f>
        <v>177.25</v>
      </c>
      <c r="W401" s="14" t="n">
        <f aca="false">F401+DatosMinisterio!F401</f>
        <v>15</v>
      </c>
      <c r="X401" s="14" t="n">
        <f aca="false">G401+DatosMinisterio!G401</f>
        <v>43</v>
      </c>
      <c r="Y401" s="14" t="n">
        <f aca="false">H401+DatosMinisterio!H401</f>
        <v>7</v>
      </c>
      <c r="Z401" s="14" t="n">
        <f aca="false">X401+0.33*Y401</f>
        <v>45.31</v>
      </c>
      <c r="AC401" s="49" t="n">
        <f aca="false">IF(T401&gt;0,S401/T401,0)</f>
        <v>182.969696969697</v>
      </c>
      <c r="AD401" s="50" t="n">
        <f aca="false">EXP((((AC401-AC$417)/AC$418+2)/4-1.9)^3)</f>
        <v>0.0477410894060609</v>
      </c>
      <c r="AE401" s="51" t="n">
        <f aca="false">S401/U401</f>
        <v>16.7594198875859</v>
      </c>
      <c r="AF401" s="50" t="n">
        <f aca="false">EXP((((AE401-AE$417)/AE$418+2)/4-1.9)^3)</f>
        <v>0.0157462965991514</v>
      </c>
      <c r="AG401" s="50" t="n">
        <f aca="false">V401/U401</f>
        <v>0.491985289015336</v>
      </c>
      <c r="AH401" s="50" t="n">
        <f aca="false">EXP((((AG401-AG$417)/AG$418+2)/4-1.9)^3)</f>
        <v>0.0489522720801136</v>
      </c>
      <c r="AI401" s="50" t="n">
        <f aca="false">W401/U401</f>
        <v>0.0416348622579974</v>
      </c>
      <c r="AJ401" s="50" t="n">
        <f aca="false">EXP((((AI401-AI$417)/AI$418+2)/4-1.9)^3)</f>
        <v>0.0298855377163028</v>
      </c>
      <c r="AK401" s="50" t="n">
        <f aca="false">Z401/U401</f>
        <v>0.125765040593991</v>
      </c>
      <c r="AL401" s="50" t="n">
        <f aca="false">EXP((((AK401-AK$417)/AK$418+2)/4-1.9)^3)</f>
        <v>0.0334362747314676</v>
      </c>
      <c r="AM401" s="50" t="n">
        <f aca="false">0.01*AD401+0.15*AF401+0.24*AH401+0.25*AJ401+0.35*AL401</f>
        <v>0.03376198126825</v>
      </c>
      <c r="AO401" s="44" t="n">
        <f aca="false">0.01*AD401/$AM$417</f>
        <v>0.000169698132132453</v>
      </c>
      <c r="AP401" s="43" t="n">
        <f aca="false">AO401*$J$417</f>
        <v>1041.21903540081</v>
      </c>
      <c r="AQ401" s="44" t="n">
        <f aca="false">0.15*AF401/$AM$417</f>
        <v>0.000839565190318123</v>
      </c>
      <c r="AR401" s="43" t="n">
        <f aca="false">AQ401*$J$417</f>
        <v>5151.33105258238</v>
      </c>
      <c r="AS401" s="44" t="n">
        <f aca="false">0.24*AH401/$AM$417</f>
        <v>0.0041760802222064</v>
      </c>
      <c r="AT401" s="43" t="n">
        <f aca="false">AS401*$J$417</f>
        <v>25623.2297084347</v>
      </c>
      <c r="AU401" s="44" t="n">
        <f aca="false">0.25*AJ401/$AM$417</f>
        <v>0.00265574162180028</v>
      </c>
      <c r="AV401" s="43" t="n">
        <f aca="false">AU401*$J$417</f>
        <v>16294.8683935211</v>
      </c>
      <c r="AW401" s="44" t="n">
        <f aca="false">0.35*AL401/$AM$417</f>
        <v>0.00415978291089655</v>
      </c>
      <c r="AX401" s="43" t="n">
        <f aca="false">AW401*$J$417</f>
        <v>25523.2340835658</v>
      </c>
    </row>
    <row r="402" customFormat="false" ht="13.8" hidden="false" customHeight="false" outlineLevel="0" collapsed="false">
      <c r="A402" s="13" t="s">
        <v>32</v>
      </c>
      <c r="B402" s="41"/>
      <c r="C402" s="41"/>
      <c r="D402" s="41"/>
      <c r="E402" s="41"/>
      <c r="F402" s="41"/>
      <c r="G402" s="41"/>
      <c r="H402" s="41"/>
      <c r="I402" s="15" t="n">
        <f aca="false">AO402+AQ402+AS402+AU402+AW402</f>
        <v>0.0238360007383351</v>
      </c>
      <c r="J402" s="43" t="n">
        <f aca="false">ROUND(AP402+AR402+AT402+AV402+AX402,0)</f>
        <v>146251</v>
      </c>
      <c r="K402" s="15" t="n">
        <f aca="false">I402-DatosMinisterio!J402</f>
        <v>0</v>
      </c>
      <c r="L402" s="43" t="n">
        <f aca="false">J402-DatosMinisterio!K402</f>
        <v>0</v>
      </c>
      <c r="M402" s="44" t="n">
        <f aca="false">P436/P$451</f>
        <v>0.0208412100206344</v>
      </c>
      <c r="N402" s="43" t="n">
        <f aca="false">ROUND(N$417*M402,0)</f>
        <v>2429638</v>
      </c>
      <c r="O402" s="43" t="n">
        <f aca="false">N402-DatosMinisterio!L402</f>
        <v>381</v>
      </c>
      <c r="P402" s="14" t="n">
        <f aca="false">N402+J402</f>
        <v>2575889</v>
      </c>
      <c r="Q402" s="43" t="n">
        <f aca="false">P402-DatosMinisterio!M402</f>
        <v>381</v>
      </c>
      <c r="S402" s="14" t="n">
        <f aca="false">B402+DatosMinisterio!B402</f>
        <v>8098</v>
      </c>
      <c r="T402" s="14" t="n">
        <f aca="false">C402+DatosMinisterio!C402</f>
        <v>39</v>
      </c>
      <c r="U402" s="14" t="n">
        <f aca="false">D402+DatosMinisterio!D402</f>
        <v>311.431818181818</v>
      </c>
      <c r="V402" s="14" t="n">
        <f aca="false">E402+DatosMinisterio!E402</f>
        <v>144</v>
      </c>
      <c r="W402" s="14" t="n">
        <f aca="false">F402+DatosMinisterio!F402</f>
        <v>8</v>
      </c>
      <c r="X402" s="14" t="n">
        <f aca="false">G402+DatosMinisterio!G402</f>
        <v>30</v>
      </c>
      <c r="Y402" s="14" t="n">
        <f aca="false">H402+DatosMinisterio!H402</f>
        <v>10</v>
      </c>
      <c r="Z402" s="14" t="n">
        <f aca="false">X402+0.33*Y402</f>
        <v>33.3</v>
      </c>
      <c r="AC402" s="49" t="n">
        <f aca="false">IF(T402&gt;0,S402/T402,0)</f>
        <v>207.641025641026</v>
      </c>
      <c r="AD402" s="50" t="n">
        <f aca="false">EXP((((AC402-AC$417)/AC$418+2)/4-1.9)^3)</f>
        <v>0.0740759016818012</v>
      </c>
      <c r="AE402" s="51" t="n">
        <f aca="false">S402/U402</f>
        <v>26.0024812084945</v>
      </c>
      <c r="AF402" s="50" t="n">
        <f aca="false">EXP((((AE402-AE$417)/AE$418+2)/4-1.9)^3)</f>
        <v>0.291163808817382</v>
      </c>
      <c r="AG402" s="50" t="n">
        <f aca="false">V402/U402</f>
        <v>0.462380500620302</v>
      </c>
      <c r="AH402" s="50" t="n">
        <f aca="false">EXP((((AG402-AG$417)/AG$418+2)/4-1.9)^3)</f>
        <v>0.0346338706036653</v>
      </c>
      <c r="AI402" s="50" t="n">
        <f aca="false">W402/U402</f>
        <v>0.0256878055900168</v>
      </c>
      <c r="AJ402" s="50" t="n">
        <f aca="false">EXP((((AI402-AI$417)/AI$418+2)/4-1.9)^3)</f>
        <v>0.0190197935123285</v>
      </c>
      <c r="AK402" s="50" t="n">
        <f aca="false">Z402/U402</f>
        <v>0.106925490768445</v>
      </c>
      <c r="AL402" s="50" t="n">
        <f aca="false">EXP((((AK402-AK$417)/AK$418+2)/4-1.9)^3)</f>
        <v>0.0273579779091212</v>
      </c>
      <c r="AM402" s="50" t="n">
        <f aca="false">0.01*AD402+0.15*AF402+0.24*AH402+0.25*AJ402+0.35*AL402</f>
        <v>0.0670576999305795</v>
      </c>
      <c r="AO402" s="44" t="n">
        <f aca="false">0.01*AD402/$AM$417</f>
        <v>0.000263306562707659</v>
      </c>
      <c r="AP402" s="43" t="n">
        <f aca="false">AO402*$J$417</f>
        <v>1615.5734997907</v>
      </c>
      <c r="AQ402" s="44" t="n">
        <f aca="false">0.15*AF402/$AM$417</f>
        <v>0.0155243486634621</v>
      </c>
      <c r="AR402" s="43" t="n">
        <f aca="false">AQ402*$J$417</f>
        <v>95252.9479109372</v>
      </c>
      <c r="AS402" s="44" t="n">
        <f aca="false">0.24*AH402/$AM$417</f>
        <v>0.0029545885390104</v>
      </c>
      <c r="AT402" s="43" t="n">
        <f aca="false">AS402*$J$417</f>
        <v>18128.5073084571</v>
      </c>
      <c r="AU402" s="44" t="n">
        <f aca="false">0.25*AJ402/$AM$417</f>
        <v>0.00169017060185547</v>
      </c>
      <c r="AV402" s="43" t="n">
        <f aca="false">AU402*$J$417</f>
        <v>10370.4017340224</v>
      </c>
      <c r="AW402" s="44" t="n">
        <f aca="false">0.35*AL402/$AM$417</f>
        <v>0.00340358637129946</v>
      </c>
      <c r="AX402" s="43" t="n">
        <f aca="false">AW402*$J$417</f>
        <v>20883.4291450049</v>
      </c>
    </row>
    <row r="403" customFormat="false" ht="13.8" hidden="false" customHeight="false" outlineLevel="0" collapsed="false">
      <c r="A403" s="13" t="s">
        <v>33</v>
      </c>
      <c r="B403" s="41"/>
      <c r="C403" s="41"/>
      <c r="D403" s="41"/>
      <c r="E403" s="41"/>
      <c r="F403" s="41"/>
      <c r="G403" s="41"/>
      <c r="H403" s="41"/>
      <c r="I403" s="15" t="n">
        <f aca="false">AO403+AQ403+AS403+AU403+AW403</f>
        <v>0.0229668660818655</v>
      </c>
      <c r="J403" s="43" t="n">
        <f aca="false">ROUND(AP403+AR403+AT403+AV403+AX403,0)</f>
        <v>140918</v>
      </c>
      <c r="K403" s="15" t="n">
        <f aca="false">I403-DatosMinisterio!J403</f>
        <v>0</v>
      </c>
      <c r="L403" s="43" t="n">
        <f aca="false">J403-DatosMinisterio!K403</f>
        <v>0</v>
      </c>
      <c r="M403" s="44" t="n">
        <f aca="false">P437/P$451</f>
        <v>0.0204093161777877</v>
      </c>
      <c r="N403" s="43" t="n">
        <f aca="false">ROUND(N$417*M403,0)</f>
        <v>2379288</v>
      </c>
      <c r="O403" s="43" t="n">
        <f aca="false">N403-DatosMinisterio!L403</f>
        <v>-963</v>
      </c>
      <c r="P403" s="14" t="n">
        <f aca="false">N403+J403</f>
        <v>2520206</v>
      </c>
      <c r="Q403" s="43" t="n">
        <f aca="false">P403-DatosMinisterio!M403</f>
        <v>-963</v>
      </c>
      <c r="S403" s="14" t="n">
        <f aca="false">B403+DatosMinisterio!B403</f>
        <v>8783</v>
      </c>
      <c r="T403" s="14" t="n">
        <f aca="false">C403+DatosMinisterio!C403</f>
        <v>36</v>
      </c>
      <c r="U403" s="14" t="n">
        <f aca="false">D403+DatosMinisterio!D403</f>
        <v>418.818181818182</v>
      </c>
      <c r="V403" s="14" t="n">
        <f aca="false">E403+DatosMinisterio!E403</f>
        <v>256.840909090909</v>
      </c>
      <c r="W403" s="14" t="n">
        <f aca="false">F403+DatosMinisterio!F403</f>
        <v>12</v>
      </c>
      <c r="X403" s="14" t="n">
        <f aca="false">G403+DatosMinisterio!G403</f>
        <v>36</v>
      </c>
      <c r="Y403" s="14" t="n">
        <f aca="false">H403+DatosMinisterio!H403</f>
        <v>11</v>
      </c>
      <c r="Z403" s="14" t="n">
        <f aca="false">X403+0.33*Y403</f>
        <v>39.63</v>
      </c>
      <c r="AC403" s="49" t="n">
        <f aca="false">IF(T403&gt;0,S403/T403,0)</f>
        <v>243.972222222222</v>
      </c>
      <c r="AD403" s="50" t="n">
        <f aca="false">EXP((((AC403-AC$417)/AC$418+2)/4-1.9)^3)</f>
        <v>0.130545567212538</v>
      </c>
      <c r="AE403" s="51" t="n">
        <f aca="false">S403/U403</f>
        <v>20.9709138267853</v>
      </c>
      <c r="AF403" s="50" t="n">
        <f aca="false">EXP((((AE403-AE$417)/AE$418+2)/4-1.9)^3)</f>
        <v>0.0792359817939242</v>
      </c>
      <c r="AG403" s="50" t="n">
        <f aca="false">V403/U403</f>
        <v>0.613251573692207</v>
      </c>
      <c r="AH403" s="50" t="n">
        <f aca="false">EXP((((AG403-AG$417)/AG$418+2)/4-1.9)^3)</f>
        <v>0.157796668591133</v>
      </c>
      <c r="AI403" s="50" t="n">
        <f aca="false">W403/U403</f>
        <v>0.0286520512263946</v>
      </c>
      <c r="AJ403" s="50" t="n">
        <f aca="false">EXP((((AI403-AI$417)/AI$418+2)/4-1.9)^3)</f>
        <v>0.0207438490641612</v>
      </c>
      <c r="AK403" s="50" t="n">
        <f aca="false">Z403/U403</f>
        <v>0.0946233991751682</v>
      </c>
      <c r="AL403" s="50" t="n">
        <f aca="false">EXP((((AK403-AK$417)/AK$418+2)/4-1.9)^3)</f>
        <v>0.0238987204071299</v>
      </c>
      <c r="AM403" s="50" t="n">
        <f aca="false">0.01*AD403+0.15*AF403+0.24*AH403+0.25*AJ403+0.35*AL403</f>
        <v>0.0646125678116217</v>
      </c>
      <c r="AO403" s="44" t="n">
        <f aca="false">0.01*AD403/$AM$417</f>
        <v>0.00046403086292637</v>
      </c>
      <c r="AP403" s="43" t="n">
        <f aca="false">AO403*$J$417</f>
        <v>2847.16019805855</v>
      </c>
      <c r="AQ403" s="44" t="n">
        <f aca="false">0.15*AF403/$AM$417</f>
        <v>0.00422472495141774</v>
      </c>
      <c r="AR403" s="43" t="n">
        <f aca="false">AQ403*$J$417</f>
        <v>25921.6998058382</v>
      </c>
      <c r="AS403" s="44" t="n">
        <f aca="false">0.24*AH403/$AM$417</f>
        <v>0.0134615109540787</v>
      </c>
      <c r="AT403" s="43" t="n">
        <f aca="false">AS403*$J$417</f>
        <v>82595.967760583</v>
      </c>
      <c r="AU403" s="44" t="n">
        <f aca="false">0.25*AJ403/$AM$417</f>
        <v>0.00184337668202582</v>
      </c>
      <c r="AV403" s="43" t="n">
        <f aca="false">AU403*$J$417</f>
        <v>11310.4302718027</v>
      </c>
      <c r="AW403" s="44" t="n">
        <f aca="false">0.35*AL403/$AM$417</f>
        <v>0.00297322263141693</v>
      </c>
      <c r="AX403" s="43" t="n">
        <f aca="false">AW403*$J$417</f>
        <v>18242.8407514791</v>
      </c>
    </row>
    <row r="404" customFormat="false" ht="13.8" hidden="false" customHeight="false" outlineLevel="0" collapsed="false">
      <c r="A404" s="13" t="s">
        <v>34</v>
      </c>
      <c r="B404" s="41"/>
      <c r="C404" s="41"/>
      <c r="D404" s="41"/>
      <c r="E404" s="41"/>
      <c r="F404" s="41"/>
      <c r="G404" s="41"/>
      <c r="H404" s="41"/>
      <c r="I404" s="15" t="n">
        <f aca="false">AO404+AQ404+AS404+AU404+AW404</f>
        <v>0.0255225406034653</v>
      </c>
      <c r="J404" s="43" t="n">
        <f aca="false">ROUND(AP404+AR404+AT404+AV404+AX404,0)</f>
        <v>156599</v>
      </c>
      <c r="K404" s="15" t="n">
        <f aca="false">I404-DatosMinisterio!J404</f>
        <v>0</v>
      </c>
      <c r="L404" s="43" t="n">
        <f aca="false">J404-DatosMinisterio!K404</f>
        <v>0</v>
      </c>
      <c r="M404" s="44" t="n">
        <f aca="false">P438/P$451</f>
        <v>0.0211906428362647</v>
      </c>
      <c r="N404" s="43" t="n">
        <f aca="false">ROUND(N$417*M404,0)</f>
        <v>2470374</v>
      </c>
      <c r="O404" s="43" t="n">
        <f aca="false">N404-DatosMinisterio!L404</f>
        <v>-541</v>
      </c>
      <c r="P404" s="14" t="n">
        <f aca="false">N404+J404</f>
        <v>2626973</v>
      </c>
      <c r="Q404" s="43" t="n">
        <f aca="false">P404-DatosMinisterio!M404</f>
        <v>-541</v>
      </c>
      <c r="S404" s="14" t="n">
        <f aca="false">B404+DatosMinisterio!B404</f>
        <v>7218</v>
      </c>
      <c r="T404" s="14" t="n">
        <f aca="false">C404+DatosMinisterio!C404</f>
        <v>43</v>
      </c>
      <c r="U404" s="14" t="n">
        <f aca="false">D404+DatosMinisterio!D404</f>
        <v>423.136363636364</v>
      </c>
      <c r="V404" s="14" t="n">
        <f aca="false">E404+DatosMinisterio!E404</f>
        <v>234.568181818182</v>
      </c>
      <c r="W404" s="14" t="n">
        <f aca="false">F404+DatosMinisterio!F404</f>
        <v>36</v>
      </c>
      <c r="X404" s="14" t="n">
        <f aca="false">G404+DatosMinisterio!G404</f>
        <v>76</v>
      </c>
      <c r="Y404" s="14" t="n">
        <f aca="false">H404+DatosMinisterio!H404</f>
        <v>31</v>
      </c>
      <c r="Z404" s="14" t="n">
        <f aca="false">X404+0.33*Y404</f>
        <v>86.23</v>
      </c>
      <c r="AC404" s="49" t="n">
        <f aca="false">IF(T404&gt;0,S404/T404,0)</f>
        <v>167.860465116279</v>
      </c>
      <c r="AD404" s="50" t="n">
        <f aca="false">EXP((((AC404-AC$417)/AC$418+2)/4-1.9)^3)</f>
        <v>0.0356511116599088</v>
      </c>
      <c r="AE404" s="51" t="n">
        <f aca="false">S404/U404</f>
        <v>17.0583306477602</v>
      </c>
      <c r="AF404" s="50" t="n">
        <f aca="false">EXP((((AE404-AE$417)/AE$418+2)/4-1.9)^3)</f>
        <v>0.0179776577712292</v>
      </c>
      <c r="AG404" s="50" t="n">
        <f aca="false">V404/U404</f>
        <v>0.554355999570308</v>
      </c>
      <c r="AH404" s="50" t="n">
        <f aca="false">EXP((((AG404-AG$417)/AG$418+2)/4-1.9)^3)</f>
        <v>0.0937326963281616</v>
      </c>
      <c r="AI404" s="50" t="n">
        <f aca="false">W404/U404</f>
        <v>0.0850789558491781</v>
      </c>
      <c r="AJ404" s="50" t="n">
        <f aca="false">EXP((((AI404-AI$417)/AI$418+2)/4-1.9)^3)</f>
        <v>0.0857525450688743</v>
      </c>
      <c r="AK404" s="50" t="n">
        <f aca="false">Z404/U404</f>
        <v>0.203787732302073</v>
      </c>
      <c r="AL404" s="50" t="n">
        <f aca="false">EXP((((AK404-AK$417)/AK$418+2)/4-1.9)^3)</f>
        <v>0.0709008308776981</v>
      </c>
      <c r="AM404" s="50" t="n">
        <f aca="false">0.01*AD404+0.15*AF404+0.24*AH404+0.25*AJ404+0.35*AL404</f>
        <v>0.0718024339754552</v>
      </c>
      <c r="AO404" s="44" t="n">
        <f aca="false">0.01*AD404/$AM$417</f>
        <v>0.000126723690900191</v>
      </c>
      <c r="AP404" s="43" t="n">
        <f aca="false">AO404*$J$417</f>
        <v>777.540197664285</v>
      </c>
      <c r="AQ404" s="44" t="n">
        <f aca="false">0.15*AF404/$AM$417</f>
        <v>0.000958537493126449</v>
      </c>
      <c r="AR404" s="43" t="n">
        <f aca="false">AQ404*$J$417</f>
        <v>5881.31095756337</v>
      </c>
      <c r="AS404" s="44" t="n">
        <f aca="false">0.24*AH404/$AM$417</f>
        <v>0.0079962633536091</v>
      </c>
      <c r="AT404" s="43" t="n">
        <f aca="false">AS404*$J$417</f>
        <v>49062.777010163</v>
      </c>
      <c r="AU404" s="44" t="n">
        <f aca="false">0.25*AJ404/$AM$417</f>
        <v>0.00762029464808598</v>
      </c>
      <c r="AV404" s="43" t="n">
        <f aca="false">AU404*$J$417</f>
        <v>46755.9409360916</v>
      </c>
      <c r="AW404" s="44" t="n">
        <f aca="false">0.35*AL404/$AM$417</f>
        <v>0.00882072141774358</v>
      </c>
      <c r="AX404" s="43" t="n">
        <f aca="false">AW404*$J$417</f>
        <v>54121.4150722277</v>
      </c>
    </row>
    <row r="405" customFormat="false" ht="13.8" hidden="false" customHeight="false" outlineLevel="0" collapsed="false">
      <c r="A405" s="13" t="s">
        <v>35</v>
      </c>
      <c r="B405" s="41"/>
      <c r="C405" s="41"/>
      <c r="D405" s="41"/>
      <c r="E405" s="41"/>
      <c r="F405" s="41"/>
      <c r="G405" s="41"/>
      <c r="H405" s="41"/>
      <c r="I405" s="15" t="n">
        <f aca="false">AO405+AQ405+AS405+AU405+AW405</f>
        <v>0.00814407965274951</v>
      </c>
      <c r="J405" s="43" t="n">
        <f aca="false">ROUND(AP405+AR405+AT405+AV405+AX405,0)</f>
        <v>49970</v>
      </c>
      <c r="K405" s="15" t="n">
        <f aca="false">I405-DatosMinisterio!J405</f>
        <v>0</v>
      </c>
      <c r="L405" s="43" t="n">
        <f aca="false">J405-DatosMinisterio!K405</f>
        <v>0</v>
      </c>
      <c r="M405" s="44" t="n">
        <f aca="false">P439/P$451</f>
        <v>0.0104967119527861</v>
      </c>
      <c r="N405" s="43" t="n">
        <f aca="false">ROUND(N$417*M405,0)</f>
        <v>1223691</v>
      </c>
      <c r="O405" s="43" t="n">
        <f aca="false">N405-DatosMinisterio!L405</f>
        <v>-185</v>
      </c>
      <c r="P405" s="14" t="n">
        <f aca="false">N405+J405</f>
        <v>1273661</v>
      </c>
      <c r="Q405" s="43" t="n">
        <f aca="false">P405-DatosMinisterio!M405</f>
        <v>-185</v>
      </c>
      <c r="S405" s="14" t="n">
        <f aca="false">B405+DatosMinisterio!B405</f>
        <v>3506</v>
      </c>
      <c r="T405" s="14" t="n">
        <f aca="false">C405+DatosMinisterio!C405</f>
        <v>63</v>
      </c>
      <c r="U405" s="14" t="n">
        <f aca="false">D405+DatosMinisterio!D405</f>
        <v>210.440284119643</v>
      </c>
      <c r="V405" s="14" t="n">
        <f aca="false">E405+DatosMinisterio!E405</f>
        <v>48.1306818181818</v>
      </c>
      <c r="W405" s="14" t="n">
        <f aca="false">F405+DatosMinisterio!F405</f>
        <v>8</v>
      </c>
      <c r="X405" s="14" t="n">
        <f aca="false">G405+DatosMinisterio!G405</f>
        <v>26</v>
      </c>
      <c r="Y405" s="14" t="n">
        <f aca="false">H405+DatosMinisterio!H405</f>
        <v>11</v>
      </c>
      <c r="Z405" s="14" t="n">
        <f aca="false">X405+0.33*Y405</f>
        <v>29.63</v>
      </c>
      <c r="AC405" s="49" t="n">
        <f aca="false">IF(T405&gt;0,S405/T405,0)</f>
        <v>55.6507936507937</v>
      </c>
      <c r="AD405" s="50" t="n">
        <f aca="false">EXP((((AC405-AC$417)/AC$418+2)/4-1.9)^3)</f>
        <v>0.00222955652481611</v>
      </c>
      <c r="AE405" s="51" t="n">
        <f aca="false">S405/U405</f>
        <v>16.6603082421553</v>
      </c>
      <c r="AF405" s="50" t="n">
        <f aca="false">EXP((((AE405-AE$417)/AE$418+2)/4-1.9)^3)</f>
        <v>0.0150597938446326</v>
      </c>
      <c r="AG405" s="50" t="n">
        <f aca="false">V405/U405</f>
        <v>0.22871420279407</v>
      </c>
      <c r="AH405" s="50" t="n">
        <f aca="false">EXP((((AG405-AG$417)/AG$418+2)/4-1.9)^3)</f>
        <v>0.000857288261474258</v>
      </c>
      <c r="AI405" s="50" t="n">
        <f aca="false">W405/U405</f>
        <v>0.0380155350648154</v>
      </c>
      <c r="AJ405" s="50" t="n">
        <f aca="false">EXP((((AI405-AI$417)/AI$418+2)/4-1.9)^3)</f>
        <v>0.0270584905511943</v>
      </c>
      <c r="AK405" s="50" t="n">
        <f aca="false">Z405/U405</f>
        <v>0.14080003799631</v>
      </c>
      <c r="AL405" s="50" t="n">
        <f aca="false">EXP((((AK405-AK$417)/AK$418+2)/4-1.9)^3)</f>
        <v>0.0390287471445666</v>
      </c>
      <c r="AM405" s="50" t="n">
        <f aca="false">0.01*AD405+0.15*AF405+0.24*AH405+0.25*AJ405+0.35*AL405</f>
        <v>0.0229116979630938</v>
      </c>
      <c r="AO405" s="44" t="n">
        <f aca="false">0.01*AD405/$AM$417</f>
        <v>7.92507214334716E-006</v>
      </c>
      <c r="AP405" s="43" t="n">
        <f aca="false">AO405*$J$417</f>
        <v>48.625968175873</v>
      </c>
      <c r="AQ405" s="44" t="n">
        <f aca="false">0.15*AF405/$AM$417</f>
        <v>0.000802962055598652</v>
      </c>
      <c r="AR405" s="43" t="n">
        <f aca="false">AQ405*$J$417</f>
        <v>4926.74472304337</v>
      </c>
      <c r="AS405" s="44" t="n">
        <f aca="false">0.24*AH405/$AM$417</f>
        <v>7.31345941943877E-005</v>
      </c>
      <c r="AT405" s="43" t="n">
        <f aca="false">AS405*$J$417</f>
        <v>448.732880348229</v>
      </c>
      <c r="AU405" s="44" t="n">
        <f aca="false">0.25*AJ405/$AM$417</f>
        <v>0.00240451954594399</v>
      </c>
      <c r="AV405" s="43" t="n">
        <f aca="false">AU405*$J$417</f>
        <v>14753.4418368026</v>
      </c>
      <c r="AW405" s="44" t="n">
        <f aca="false">0.35*AL405/$AM$417</f>
        <v>0.00485553838486913</v>
      </c>
      <c r="AX405" s="43" t="n">
        <f aca="false">AW405*$J$417</f>
        <v>29792.1899900405</v>
      </c>
    </row>
    <row r="406" customFormat="false" ht="13.8" hidden="false" customHeight="false" outlineLevel="0" collapsed="false">
      <c r="A406" s="13" t="s">
        <v>36</v>
      </c>
      <c r="B406" s="41"/>
      <c r="C406" s="41"/>
      <c r="D406" s="41"/>
      <c r="E406" s="41"/>
      <c r="F406" s="41"/>
      <c r="G406" s="41"/>
      <c r="H406" s="41"/>
      <c r="I406" s="15" t="n">
        <f aca="false">AO406+AQ406+AS406+AU406+AW406</f>
        <v>0.098736299012478</v>
      </c>
      <c r="J406" s="43" t="n">
        <f aca="false">ROUND(AP406+AR406+AT406+AV406+AX406,0)</f>
        <v>605818</v>
      </c>
      <c r="K406" s="15" t="n">
        <f aca="false">I406-DatosMinisterio!J406</f>
        <v>4.44089209850063E-016</v>
      </c>
      <c r="L406" s="43" t="n">
        <f aca="false">J406-DatosMinisterio!K406</f>
        <v>0</v>
      </c>
      <c r="M406" s="44" t="n">
        <f aca="false">P440/P$451</f>
        <v>0.0525760519646895</v>
      </c>
      <c r="N406" s="43" t="n">
        <f aca="false">ROUND(N$417*M406,0)</f>
        <v>6129239</v>
      </c>
      <c r="O406" s="43" t="n">
        <f aca="false">N406-DatosMinisterio!L406</f>
        <v>-674</v>
      </c>
      <c r="P406" s="14" t="n">
        <f aca="false">N406+J406</f>
        <v>6735057</v>
      </c>
      <c r="Q406" s="43" t="n">
        <f aca="false">P406-DatosMinisterio!M406</f>
        <v>-674</v>
      </c>
      <c r="S406" s="14" t="n">
        <f aca="false">B406+DatosMinisterio!B406</f>
        <v>5729</v>
      </c>
      <c r="T406" s="14" t="n">
        <f aca="false">C406+DatosMinisterio!C406</f>
        <v>23</v>
      </c>
      <c r="U406" s="14" t="n">
        <f aca="false">D406+DatosMinisterio!D406</f>
        <v>256.863636363636</v>
      </c>
      <c r="V406" s="14" t="n">
        <f aca="false">E406+DatosMinisterio!E406</f>
        <v>221.363636363636</v>
      </c>
      <c r="W406" s="14" t="n">
        <f aca="false">F406+DatosMinisterio!F406</f>
        <v>27</v>
      </c>
      <c r="X406" s="14" t="n">
        <f aca="false">G406+DatosMinisterio!G406</f>
        <v>76</v>
      </c>
      <c r="Y406" s="14" t="n">
        <f aca="false">H406+DatosMinisterio!H406</f>
        <v>47</v>
      </c>
      <c r="Z406" s="14" t="n">
        <f aca="false">X406+0.33*Y406</f>
        <v>91.51</v>
      </c>
      <c r="AC406" s="49" t="n">
        <f aca="false">IF(T406&gt;0,S406/T406,0)</f>
        <v>249.086956521739</v>
      </c>
      <c r="AD406" s="50" t="n">
        <f aca="false">EXP((((AC406-AC$417)/AC$418+2)/4-1.9)^3)</f>
        <v>0.140356219621174</v>
      </c>
      <c r="AE406" s="51" t="n">
        <f aca="false">S406/U406</f>
        <v>22.3036630684835</v>
      </c>
      <c r="AF406" s="50" t="n">
        <f aca="false">EXP((((AE406-AE$417)/AE$418+2)/4-1.9)^3)</f>
        <v>0.118930822476125</v>
      </c>
      <c r="AG406" s="50" t="n">
        <f aca="false">V406/U406</f>
        <v>0.861794372677402</v>
      </c>
      <c r="AH406" s="50" t="n">
        <f aca="false">EXP((((AG406-AG$417)/AG$418+2)/4-1.9)^3)</f>
        <v>0.622476424987194</v>
      </c>
      <c r="AI406" s="50" t="n">
        <f aca="false">W406/U406</f>
        <v>0.105114139090427</v>
      </c>
      <c r="AJ406" s="50" t="n">
        <f aca="false">EXP((((AI406-AI$417)/AI$418+2)/4-1.9)^3)</f>
        <v>0.128567152955804</v>
      </c>
      <c r="AK406" s="50" t="n">
        <f aca="false">Z406/U406</f>
        <v>0.356259069191294</v>
      </c>
      <c r="AL406" s="50" t="n">
        <f aca="false">EXP((((AK406-AK$417)/AK$418+2)/4-1.9)^3)</f>
        <v>0.219985752025959</v>
      </c>
      <c r="AM406" s="50" t="n">
        <f aca="false">0.01*AD406+0.15*AF406+0.24*AH406+0.25*AJ406+0.35*AL406</f>
        <v>0.277774329012594</v>
      </c>
      <c r="AO406" s="44" t="n">
        <f aca="false">0.01*AD406/$AM$417</f>
        <v>0.000498903326237501</v>
      </c>
      <c r="AP406" s="43" t="n">
        <f aca="false">AO406*$J$417</f>
        <v>3061.12762453867</v>
      </c>
      <c r="AQ406" s="44" t="n">
        <f aca="false">0.15*AF406/$AM$417</f>
        <v>0.00634118492422145</v>
      </c>
      <c r="AR406" s="43" t="n">
        <f aca="false">AQ406*$J$417</f>
        <v>38907.6907749496</v>
      </c>
      <c r="AS406" s="44" t="n">
        <f aca="false">0.24*AH406/$AM$417</f>
        <v>0.0531029792227927</v>
      </c>
      <c r="AT406" s="43" t="n">
        <f aca="false">AS406*$J$417</f>
        <v>325824.639956019</v>
      </c>
      <c r="AU406" s="44" t="n">
        <f aca="false">0.25*AJ406/$AM$417</f>
        <v>0.0114249622189275</v>
      </c>
      <c r="AV406" s="43" t="n">
        <f aca="false">AU406*$J$417</f>
        <v>70100.2892111822</v>
      </c>
      <c r="AW406" s="44" t="n">
        <f aca="false">0.35*AL406/$AM$417</f>
        <v>0.0273682693202989</v>
      </c>
      <c r="AX406" s="43" t="n">
        <f aca="false">AW406*$J$417</f>
        <v>167923.845856059</v>
      </c>
    </row>
    <row r="407" customFormat="false" ht="13.8" hidden="false" customHeight="false" outlineLevel="0" collapsed="false">
      <c r="A407" s="13" t="s">
        <v>37</v>
      </c>
      <c r="B407" s="41"/>
      <c r="C407" s="41"/>
      <c r="D407" s="41"/>
      <c r="E407" s="41"/>
      <c r="F407" s="41"/>
      <c r="G407" s="41"/>
      <c r="H407" s="41"/>
      <c r="I407" s="15" t="n">
        <f aca="false">AO407+AQ407+AS407+AU407+AW407</f>
        <v>0.00809239359714034</v>
      </c>
      <c r="J407" s="43" t="n">
        <f aca="false">ROUND(AP407+AR407+AT407+AV407+AX407,0)</f>
        <v>49653</v>
      </c>
      <c r="K407" s="15" t="n">
        <f aca="false">I407-DatosMinisterio!J407</f>
        <v>-1.02348685082632E-016</v>
      </c>
      <c r="L407" s="43" t="n">
        <f aca="false">J407-DatosMinisterio!K407</f>
        <v>0</v>
      </c>
      <c r="M407" s="44" t="n">
        <f aca="false">P441/P$451</f>
        <v>0.0101484550037417</v>
      </c>
      <c r="N407" s="43" t="n">
        <f aca="false">ROUND(N$417*M407,0)</f>
        <v>1183092</v>
      </c>
      <c r="O407" s="43" t="n">
        <f aca="false">N407-DatosMinisterio!L407</f>
        <v>-23</v>
      </c>
      <c r="P407" s="14" t="n">
        <f aca="false">N407+J407</f>
        <v>1232745</v>
      </c>
      <c r="Q407" s="43" t="n">
        <f aca="false">P407-DatosMinisterio!M407</f>
        <v>-23</v>
      </c>
      <c r="S407" s="14" t="n">
        <f aca="false">B407+DatosMinisterio!B407</f>
        <v>3627</v>
      </c>
      <c r="T407" s="14" t="n">
        <f aca="false">C407+DatosMinisterio!C407</f>
        <v>30</v>
      </c>
      <c r="U407" s="14" t="n">
        <f aca="false">D407+DatosMinisterio!D407</f>
        <v>164.636363636364</v>
      </c>
      <c r="V407" s="14" t="n">
        <f aca="false">E407+DatosMinisterio!E407</f>
        <v>43.2272727272727</v>
      </c>
      <c r="W407" s="14" t="n">
        <f aca="false">F407+DatosMinisterio!F407</f>
        <v>1</v>
      </c>
      <c r="X407" s="14" t="n">
        <f aca="false">G407+DatosMinisterio!G407</f>
        <v>2</v>
      </c>
      <c r="Y407" s="14" t="n">
        <f aca="false">H407+DatosMinisterio!H407</f>
        <v>1</v>
      </c>
      <c r="Z407" s="14" t="n">
        <f aca="false">X407+0.33*Y407</f>
        <v>2.33</v>
      </c>
      <c r="AC407" s="49" t="n">
        <f aca="false">IF(T407&gt;0,S407/T407,0)</f>
        <v>120.9</v>
      </c>
      <c r="AD407" s="50" t="n">
        <f aca="false">EXP((((AC407-AC$417)/AC$418+2)/4-1.9)^3)</f>
        <v>0.0127828064266567</v>
      </c>
      <c r="AE407" s="51" t="n">
        <f aca="false">S407/U407</f>
        <v>22.0303699613473</v>
      </c>
      <c r="AF407" s="50" t="n">
        <f aca="false">EXP((((AE407-AE$417)/AE$418+2)/4-1.9)^3)</f>
        <v>0.109847484931326</v>
      </c>
      <c r="AG407" s="50" t="n">
        <f aca="false">V407/U407</f>
        <v>0.262562120375482</v>
      </c>
      <c r="AH407" s="50" t="n">
        <f aca="false">EXP((((AG407-AG$417)/AG$418+2)/4-1.9)^3)</f>
        <v>0.00164418699866952</v>
      </c>
      <c r="AI407" s="50" t="n">
        <f aca="false">W407/U407</f>
        <v>0.00607399226946437</v>
      </c>
      <c r="AJ407" s="50" t="n">
        <f aca="false">EXP((((AI407-AI$417)/AI$418+2)/4-1.9)^3)</f>
        <v>0.0103656973163609</v>
      </c>
      <c r="AK407" s="50" t="n">
        <f aca="false">Z407/U407</f>
        <v>0.014152401987852</v>
      </c>
      <c r="AL407" s="50" t="n">
        <f aca="false">EXP((((AK407-AK$417)/AK$418+2)/4-1.9)^3)</f>
        <v>0.00907231380678035</v>
      </c>
      <c r="AM407" s="50" t="n">
        <f aca="false">0.01*AD407+0.15*AF407+0.24*AH407+0.25*AJ407+0.35*AL407</f>
        <v>0.0227662898451094</v>
      </c>
      <c r="AO407" s="44" t="n">
        <f aca="false">0.01*AD407/$AM$417</f>
        <v>4.54371360394423E-005</v>
      </c>
      <c r="AP407" s="43" t="n">
        <f aca="false">AO407*$J$417</f>
        <v>278.789226279974</v>
      </c>
      <c r="AQ407" s="44" t="n">
        <f aca="false">0.15*AF407/$AM$417</f>
        <v>0.00585687714007022</v>
      </c>
      <c r="AR407" s="43" t="n">
        <f aca="false">AQ407*$J$417</f>
        <v>35936.1172077317</v>
      </c>
      <c r="AS407" s="44" t="n">
        <f aca="false">0.24*AH407/$AM$417</f>
        <v>0.00014026431287021</v>
      </c>
      <c r="AT407" s="43" t="n">
        <f aca="false">AS407*$J$417</f>
        <v>860.621567913814</v>
      </c>
      <c r="AU407" s="44" t="n">
        <f aca="false">0.25*AJ407/$AM$417</f>
        <v>0.000921134967132483</v>
      </c>
      <c r="AV407" s="43" t="n">
        <f aca="false">AU407*$J$417</f>
        <v>5651.81979258935</v>
      </c>
      <c r="AW407" s="44" t="n">
        <f aca="false">0.35*AL407/$AM$417</f>
        <v>0.00112868004102798</v>
      </c>
      <c r="AX407" s="43" t="n">
        <f aca="false">AW407*$J$417</f>
        <v>6925.25680057592</v>
      </c>
    </row>
    <row r="408" customFormat="false" ht="13.8" hidden="false" customHeight="false" outlineLevel="0" collapsed="false">
      <c r="A408" s="13" t="s">
        <v>38</v>
      </c>
      <c r="B408" s="41"/>
      <c r="C408" s="41"/>
      <c r="D408" s="41"/>
      <c r="E408" s="41"/>
      <c r="F408" s="41"/>
      <c r="G408" s="41"/>
      <c r="H408" s="41"/>
      <c r="I408" s="15" t="n">
        <f aca="false">AO408+AQ408+AS408+AU408+AW408</f>
        <v>0.0716741124714108</v>
      </c>
      <c r="J408" s="43" t="n">
        <f aca="false">ROUND(AP408+AR408+AT408+AV408+AX408,0)</f>
        <v>439772</v>
      </c>
      <c r="K408" s="15" t="n">
        <f aca="false">I408-DatosMinisterio!J408</f>
        <v>0</v>
      </c>
      <c r="L408" s="43" t="n">
        <f aca="false">J408-DatosMinisterio!K408</f>
        <v>0</v>
      </c>
      <c r="M408" s="44" t="n">
        <f aca="false">P442/P$451</f>
        <v>0.0343263559590589</v>
      </c>
      <c r="N408" s="43" t="n">
        <f aca="false">ROUND(N$417*M408,0)</f>
        <v>4001716</v>
      </c>
      <c r="O408" s="43" t="n">
        <f aca="false">N408-DatosMinisterio!L408</f>
        <v>-15</v>
      </c>
      <c r="P408" s="14" t="n">
        <f aca="false">N408+J408</f>
        <v>4441488</v>
      </c>
      <c r="Q408" s="43" t="n">
        <f aca="false">P408-DatosMinisterio!M408</f>
        <v>-15</v>
      </c>
      <c r="S408" s="14" t="n">
        <f aca="false">B408+DatosMinisterio!B408</f>
        <v>7689</v>
      </c>
      <c r="T408" s="14" t="n">
        <f aca="false">C408+DatosMinisterio!C408</f>
        <v>48</v>
      </c>
      <c r="U408" s="14" t="n">
        <f aca="false">D408+DatosMinisterio!D408</f>
        <v>248.5</v>
      </c>
      <c r="V408" s="14" t="n">
        <f aca="false">E408+DatosMinisterio!E408</f>
        <v>171.409090909091</v>
      </c>
      <c r="W408" s="14" t="n">
        <f aca="false">F408+DatosMinisterio!F408</f>
        <v>14</v>
      </c>
      <c r="X408" s="14" t="n">
        <f aca="false">G408+DatosMinisterio!G408</f>
        <v>54</v>
      </c>
      <c r="Y408" s="14" t="n">
        <f aca="false">H408+DatosMinisterio!H408</f>
        <v>13</v>
      </c>
      <c r="Z408" s="14" t="n">
        <f aca="false">X408+0.33*Y408</f>
        <v>58.29</v>
      </c>
      <c r="AC408" s="49" t="n">
        <f aca="false">IF(T408&gt;0,S408/T408,0)</f>
        <v>160.1875</v>
      </c>
      <c r="AD408" s="50" t="n">
        <f aca="false">EXP((((AC408-AC$417)/AC$418+2)/4-1.9)^3)</f>
        <v>0.0305262197269737</v>
      </c>
      <c r="AE408" s="51" t="n">
        <f aca="false">S408/U408</f>
        <v>30.9416498993964</v>
      </c>
      <c r="AF408" s="50" t="n">
        <f aca="false">EXP((((AE408-AE$417)/AE$418+2)/4-1.9)^3)</f>
        <v>0.614308951691788</v>
      </c>
      <c r="AG408" s="50" t="n">
        <f aca="false">V408/U408</f>
        <v>0.689775013718676</v>
      </c>
      <c r="AH408" s="50" t="n">
        <f aca="false">EXP((((AG408-AG$417)/AG$418+2)/4-1.9)^3)</f>
        <v>0.274709607150018</v>
      </c>
      <c r="AI408" s="50" t="n">
        <f aca="false">W408/U408</f>
        <v>0.0563380281690141</v>
      </c>
      <c r="AJ408" s="50" t="n">
        <f aca="false">EXP((((AI408-AI$417)/AI$418+2)/4-1.9)^3)</f>
        <v>0.0439179903529635</v>
      </c>
      <c r="AK408" s="50" t="n">
        <f aca="false">Z408/U408</f>
        <v>0.234567404426559</v>
      </c>
      <c r="AL408" s="50" t="n">
        <f aca="false">EXP((((AK408-AK$417)/AK$418+2)/4-1.9)^3)</f>
        <v>0.0922257390798242</v>
      </c>
      <c r="AM408" s="50" t="n">
        <f aca="false">0.01*AD408+0.15*AF408+0.24*AH408+0.25*AJ408+0.35*AL408</f>
        <v>0.201640416933222</v>
      </c>
      <c r="AO408" s="44" t="n">
        <f aca="false">0.01*AD408/$AM$417</f>
        <v>0.000108507001687202</v>
      </c>
      <c r="AP408" s="43" t="n">
        <f aca="false">AO408*$J$417</f>
        <v>665.767820843185</v>
      </c>
      <c r="AQ408" s="44" t="n">
        <f aca="false">0.15*AF408/$AM$417</f>
        <v>0.0327538865214209</v>
      </c>
      <c r="AR408" s="43" t="n">
        <f aca="false">AQ408*$J$417</f>
        <v>200968.447330007</v>
      </c>
      <c r="AS408" s="44" t="n">
        <f aca="false">0.24*AH408/$AM$417</f>
        <v>0.0234352627267596</v>
      </c>
      <c r="AT408" s="43" t="n">
        <f aca="false">AS408*$J$417</f>
        <v>143792.046170994</v>
      </c>
      <c r="AU408" s="44" t="n">
        <f aca="false">0.25*AJ408/$AM$417</f>
        <v>0.00390271829917797</v>
      </c>
      <c r="AV408" s="43" t="n">
        <f aca="false">AU408*$J$417</f>
        <v>23945.9594036042</v>
      </c>
      <c r="AW408" s="44" t="n">
        <f aca="false">0.35*AL408/$AM$417</f>
        <v>0.0114737379223651</v>
      </c>
      <c r="AX408" s="43" t="n">
        <f aca="false">AW408*$J$417</f>
        <v>70399.5629288483</v>
      </c>
    </row>
    <row r="409" customFormat="false" ht="13.8" hidden="false" customHeight="false" outlineLevel="0" collapsed="false">
      <c r="A409" s="13" t="s">
        <v>39</v>
      </c>
      <c r="B409" s="41"/>
      <c r="C409" s="41"/>
      <c r="D409" s="41"/>
      <c r="E409" s="41"/>
      <c r="F409" s="41"/>
      <c r="G409" s="41"/>
      <c r="H409" s="41"/>
      <c r="I409" s="15" t="n">
        <f aca="false">AO409+AQ409+AS409+AU409+AW409</f>
        <v>0.00441698722175284</v>
      </c>
      <c r="J409" s="43" t="n">
        <f aca="false">ROUND(AP409+AR409+AT409+AV409+AX409,0)</f>
        <v>27101</v>
      </c>
      <c r="K409" s="15" t="n">
        <f aca="false">I409-DatosMinisterio!J409</f>
        <v>0</v>
      </c>
      <c r="L409" s="43" t="n">
        <f aca="false">J409-DatosMinisterio!K409</f>
        <v>0</v>
      </c>
      <c r="M409" s="44" t="n">
        <f aca="false">P443/P$451</f>
        <v>0.0139588281021538</v>
      </c>
      <c r="N409" s="43" t="n">
        <f aca="false">ROUND(N$417*M409,0)</f>
        <v>1627300</v>
      </c>
      <c r="O409" s="43" t="n">
        <f aca="false">N409-DatosMinisterio!L409</f>
        <v>-508</v>
      </c>
      <c r="P409" s="14" t="n">
        <f aca="false">N409+J409</f>
        <v>1654401</v>
      </c>
      <c r="Q409" s="43" t="n">
        <f aca="false">P409-DatosMinisterio!M409</f>
        <v>-508</v>
      </c>
      <c r="S409" s="14" t="n">
        <f aca="false">B409+DatosMinisterio!B409</f>
        <v>6639</v>
      </c>
      <c r="T409" s="14" t="n">
        <f aca="false">C409+DatosMinisterio!C409</f>
        <v>58</v>
      </c>
      <c r="U409" s="14" t="n">
        <f aca="false">D409+DatosMinisterio!D409</f>
        <v>420.272727272727</v>
      </c>
      <c r="V409" s="14" t="n">
        <f aca="false">E409+DatosMinisterio!E409</f>
        <v>130.795454545455</v>
      </c>
      <c r="W409" s="14" t="n">
        <f aca="false">F409+DatosMinisterio!F409</f>
        <v>9</v>
      </c>
      <c r="X409" s="14" t="n">
        <f aca="false">G409+DatosMinisterio!G409</f>
        <v>23</v>
      </c>
      <c r="Y409" s="14" t="n">
        <f aca="false">H409+DatosMinisterio!H409</f>
        <v>8</v>
      </c>
      <c r="Z409" s="14" t="n">
        <f aca="false">X409+0.33*Y409</f>
        <v>25.64</v>
      </c>
      <c r="AC409" s="49" t="n">
        <f aca="false">IF(T409&gt;0,S409/T409,0)</f>
        <v>114.465517241379</v>
      </c>
      <c r="AD409" s="50" t="n">
        <f aca="false">EXP((((AC409-AC$417)/AC$418+2)/4-1.9)^3)</f>
        <v>0.0109465525137244</v>
      </c>
      <c r="AE409" s="51" t="n">
        <f aca="false">S409/U409</f>
        <v>15.7968851395198</v>
      </c>
      <c r="AF409" s="50" t="n">
        <f aca="false">EXP((((AE409-AE$417)/AE$418+2)/4-1.9)^3)</f>
        <v>0.0100756260146432</v>
      </c>
      <c r="AG409" s="50" t="n">
        <f aca="false">V409/U409</f>
        <v>0.311215660826304</v>
      </c>
      <c r="AH409" s="50" t="n">
        <f aca="false">EXP((((AG409-AG$417)/AG$418+2)/4-1.9)^3)</f>
        <v>0.00390122687698858</v>
      </c>
      <c r="AI409" s="50" t="n">
        <f aca="false">W409/U409</f>
        <v>0.0214146658014277</v>
      </c>
      <c r="AJ409" s="50" t="n">
        <f aca="false">EXP((((AI409-AI$417)/AI$418+2)/4-1.9)^3)</f>
        <v>0.0167455370831125</v>
      </c>
      <c r="AK409" s="50" t="n">
        <f aca="false">Z409/U409</f>
        <v>0.0610080034609561</v>
      </c>
      <c r="AL409" s="50" t="n">
        <f aca="false">EXP((((AK409-AK$417)/AK$418+2)/4-1.9)^3)</f>
        <v>0.0162365702573504</v>
      </c>
      <c r="AM409" s="50" t="n">
        <f aca="false">0.01*AD409+0.15*AF409+0.24*AH409+0.25*AJ409+0.35*AL409</f>
        <v>0.0124262877386617</v>
      </c>
      <c r="AO409" s="44" t="n">
        <f aca="false">0.01*AD409/$AM$417</f>
        <v>3.89100780476326E-005</v>
      </c>
      <c r="AP409" s="43" t="n">
        <f aca="false">AO409*$J$417</f>
        <v>238.741071707874</v>
      </c>
      <c r="AQ409" s="44" t="n">
        <f aca="false">0.15*AF409/$AM$417</f>
        <v>0.000537214882197382</v>
      </c>
      <c r="AR409" s="43" t="n">
        <f aca="false">AQ409*$J$417</f>
        <v>3296.19633649194</v>
      </c>
      <c r="AS409" s="44" t="n">
        <f aca="false">0.24*AH409/$AM$417</f>
        <v>0.000332810627802309</v>
      </c>
      <c r="AT409" s="43" t="n">
        <f aca="false">AS409*$J$417</f>
        <v>2042.03049554479</v>
      </c>
      <c r="AU409" s="44" t="n">
        <f aca="false">0.25*AJ409/$AM$417</f>
        <v>0.0014880715961407</v>
      </c>
      <c r="AV409" s="43" t="n">
        <f aca="false">AU409*$J$417</f>
        <v>9130.38023737126</v>
      </c>
      <c r="AW409" s="44" t="n">
        <f aca="false">0.35*AL409/$AM$417</f>
        <v>0.00201998003756481</v>
      </c>
      <c r="AX409" s="43" t="n">
        <f aca="false">AW409*$J$417</f>
        <v>12394.0177762269</v>
      </c>
    </row>
    <row r="410" customFormat="false" ht="13.8" hidden="false" customHeight="false" outlineLevel="0" collapsed="false">
      <c r="A410" s="13" t="s">
        <v>40</v>
      </c>
      <c r="B410" s="41"/>
      <c r="C410" s="41"/>
      <c r="D410" s="41"/>
      <c r="E410" s="41"/>
      <c r="F410" s="41"/>
      <c r="G410" s="41"/>
      <c r="H410" s="41"/>
      <c r="I410" s="15" t="n">
        <f aca="false">AO410+AQ410+AS410+AU410+AW410</f>
        <v>0.0128547581610164</v>
      </c>
      <c r="J410" s="43" t="n">
        <f aca="false">ROUND(AP410+AR410+AT410+AV410+AX410,0)</f>
        <v>78873</v>
      </c>
      <c r="K410" s="15" t="n">
        <f aca="false">I410-DatosMinisterio!J410</f>
        <v>0</v>
      </c>
      <c r="L410" s="43" t="n">
        <f aca="false">J410-DatosMinisterio!K410</f>
        <v>0</v>
      </c>
      <c r="M410" s="44" t="n">
        <f aca="false">P444/P$451</f>
        <v>0.0274140052336926</v>
      </c>
      <c r="N410" s="43" t="n">
        <f aca="false">ROUND(N$417*M410,0)</f>
        <v>3195885</v>
      </c>
      <c r="O410" s="43" t="n">
        <f aca="false">N410-DatosMinisterio!L410</f>
        <v>98</v>
      </c>
      <c r="P410" s="14" t="n">
        <f aca="false">N410+J410</f>
        <v>3274758</v>
      </c>
      <c r="Q410" s="43" t="n">
        <f aca="false">P410-DatosMinisterio!M410</f>
        <v>98</v>
      </c>
      <c r="S410" s="14" t="n">
        <f aca="false">B410+DatosMinisterio!B410</f>
        <v>6793</v>
      </c>
      <c r="T410" s="14" t="n">
        <f aca="false">C410+DatosMinisterio!C410</f>
        <v>38</v>
      </c>
      <c r="U410" s="14" t="n">
        <f aca="false">D410+DatosMinisterio!D410</f>
        <v>326.568181818182</v>
      </c>
      <c r="V410" s="14" t="n">
        <f aca="false">E410+DatosMinisterio!E410</f>
        <v>172.045454545455</v>
      </c>
      <c r="W410" s="14" t="n">
        <f aca="false">F410+DatosMinisterio!F410</f>
        <v>7</v>
      </c>
      <c r="X410" s="14" t="n">
        <f aca="false">G410+DatosMinisterio!G410</f>
        <v>3</v>
      </c>
      <c r="Y410" s="14" t="n">
        <f aca="false">H410+DatosMinisterio!H410</f>
        <v>5</v>
      </c>
      <c r="Z410" s="14" t="n">
        <f aca="false">X410+0.33*Y410</f>
        <v>4.65</v>
      </c>
      <c r="AC410" s="49" t="n">
        <f aca="false">IF(T410&gt;0,S410/T410,0)</f>
        <v>178.763157894737</v>
      </c>
      <c r="AD410" s="50" t="n">
        <f aca="false">EXP((((AC410-AC$417)/AC$418+2)/4-1.9)^3)</f>
        <v>0.0440921557308525</v>
      </c>
      <c r="AE410" s="51" t="n">
        <f aca="false">S410/U410</f>
        <v>20.8011691836593</v>
      </c>
      <c r="AF410" s="50" t="n">
        <f aca="false">EXP((((AE410-AE$417)/AE$418+2)/4-1.9)^3)</f>
        <v>0.074983937188667</v>
      </c>
      <c r="AG410" s="50" t="n">
        <f aca="false">V410/U410</f>
        <v>0.526828589324241</v>
      </c>
      <c r="AH410" s="50" t="n">
        <f aca="false">EXP((((AG410-AG$417)/AG$418+2)/4-1.9)^3)</f>
        <v>0.0712828441619903</v>
      </c>
      <c r="AI410" s="50" t="n">
        <f aca="false">W410/U410</f>
        <v>0.0214350337532187</v>
      </c>
      <c r="AJ410" s="50" t="n">
        <f aca="false">EXP((((AI410-AI$417)/AI$418+2)/4-1.9)^3)</f>
        <v>0.0167558117526559</v>
      </c>
      <c r="AK410" s="50" t="n">
        <f aca="false">Z410/U410</f>
        <v>0.0142389867074953</v>
      </c>
      <c r="AL410" s="50" t="n">
        <f aca="false">EXP((((AK410-AK$417)/AK$418+2)/4-1.9)^3)</f>
        <v>0.00908250924352102</v>
      </c>
      <c r="AM410" s="50" t="n">
        <f aca="false">0.01*AD410+0.15*AF410+0.24*AH410+0.25*AJ410+0.35*AL410</f>
        <v>0.0361642259078826</v>
      </c>
      <c r="AO410" s="44" t="n">
        <f aca="false">0.01*AD410/$AM$417</f>
        <v>0.000156727811667176</v>
      </c>
      <c r="AP410" s="43" t="n">
        <f aca="false">AO410*$J$417</f>
        <v>961.636871507844</v>
      </c>
      <c r="AQ410" s="44" t="n">
        <f aca="false">0.15*AF410/$AM$417</f>
        <v>0.00399801331698515</v>
      </c>
      <c r="AR410" s="43" t="n">
        <f aca="false">AQ410*$J$417</f>
        <v>24530.6622831989</v>
      </c>
      <c r="AS410" s="44" t="n">
        <f aca="false">0.24*AH410/$AM$417</f>
        <v>0.00608108394234145</v>
      </c>
      <c r="AT410" s="43" t="n">
        <f aca="false">AS410*$J$417</f>
        <v>37311.7857991157</v>
      </c>
      <c r="AU410" s="44" t="n">
        <f aca="false">0.25*AJ410/$AM$417</f>
        <v>0.00148898464203654</v>
      </c>
      <c r="AV410" s="43" t="n">
        <f aca="false">AU410*$J$417</f>
        <v>9135.98242494392</v>
      </c>
      <c r="AW410" s="44" t="n">
        <f aca="false">0.35*AL410/$AM$417</f>
        <v>0.0011299484479861</v>
      </c>
      <c r="AX410" s="43" t="n">
        <f aca="false">AW410*$J$417</f>
        <v>6933.03938163814</v>
      </c>
    </row>
    <row r="411" customFormat="false" ht="13.8" hidden="false" customHeight="false" outlineLevel="0" collapsed="false">
      <c r="A411" s="13" t="s">
        <v>41</v>
      </c>
      <c r="B411" s="41"/>
      <c r="C411" s="41"/>
      <c r="D411" s="41"/>
      <c r="E411" s="41"/>
      <c r="F411" s="41"/>
      <c r="G411" s="41"/>
      <c r="H411" s="41"/>
      <c r="I411" s="15" t="n">
        <f aca="false">AO411+AQ411+AS411+AU411+AW411</f>
        <v>0.0113776612409623</v>
      </c>
      <c r="J411" s="43" t="n">
        <f aca="false">ROUND(AP411+AR411+AT411+AV411+AX411,0)</f>
        <v>69810</v>
      </c>
      <c r="K411" s="15" t="n">
        <f aca="false">I411-DatosMinisterio!J411</f>
        <v>0</v>
      </c>
      <c r="L411" s="43" t="n">
        <f aca="false">J411-DatosMinisterio!K411</f>
        <v>0</v>
      </c>
      <c r="M411" s="44" t="n">
        <f aca="false">P445/P$451</f>
        <v>0.0112567447599011</v>
      </c>
      <c r="N411" s="43" t="n">
        <f aca="false">ROUND(N$417*M411,0)</f>
        <v>1312295</v>
      </c>
      <c r="O411" s="43" t="n">
        <f aca="false">N411-DatosMinisterio!L411</f>
        <v>507</v>
      </c>
      <c r="P411" s="14" t="n">
        <f aca="false">N411+J411</f>
        <v>1382105</v>
      </c>
      <c r="Q411" s="43" t="n">
        <f aca="false">P411-DatosMinisterio!M411</f>
        <v>507</v>
      </c>
      <c r="S411" s="14" t="n">
        <f aca="false">B411+DatosMinisterio!B411</f>
        <v>8513</v>
      </c>
      <c r="T411" s="14" t="n">
        <f aca="false">C411+DatosMinisterio!C411</f>
        <v>67</v>
      </c>
      <c r="U411" s="14" t="n">
        <f aca="false">D411+DatosMinisterio!D411</f>
        <v>379.068181818182</v>
      </c>
      <c r="V411" s="14" t="n">
        <f aca="false">E411+DatosMinisterio!E411</f>
        <v>172.477272727273</v>
      </c>
      <c r="W411" s="14" t="n">
        <f aca="false">F411+DatosMinisterio!F411</f>
        <v>2</v>
      </c>
      <c r="X411" s="14" t="n">
        <f aca="false">G411+DatosMinisterio!G411</f>
        <v>4</v>
      </c>
      <c r="Y411" s="14" t="n">
        <f aca="false">H411+DatosMinisterio!H411</f>
        <v>2</v>
      </c>
      <c r="Z411" s="14" t="n">
        <f aca="false">X411+0.33*Y411</f>
        <v>4.66</v>
      </c>
      <c r="AC411" s="49" t="n">
        <f aca="false">IF(T411&gt;0,S411/T411,0)</f>
        <v>127.059701492537</v>
      </c>
      <c r="AD411" s="50" t="n">
        <f aca="false">EXP((((AC411-AC$417)/AC$418+2)/4-1.9)^3)</f>
        <v>0.014778728116503</v>
      </c>
      <c r="AE411" s="51" t="n">
        <f aca="false">S411/U411</f>
        <v>22.4577013010372</v>
      </c>
      <c r="AF411" s="50" t="n">
        <f aca="false">EXP((((AE411-AE$417)/AE$418+2)/4-1.9)^3)</f>
        <v>0.12427180664348</v>
      </c>
      <c r="AG411" s="50" t="n">
        <f aca="false">V411/U411</f>
        <v>0.455003297559806</v>
      </c>
      <c r="AH411" s="50" t="n">
        <f aca="false">EXP((((AG411-AG$417)/AG$418+2)/4-1.9)^3)</f>
        <v>0.0316480493700071</v>
      </c>
      <c r="AI411" s="50" t="n">
        <f aca="false">W411/U411</f>
        <v>0.00527609568919</v>
      </c>
      <c r="AJ411" s="50" t="n">
        <f aca="false">EXP((((AI411-AI$417)/AI$418+2)/4-1.9)^3)</f>
        <v>0.0101004411067555</v>
      </c>
      <c r="AK411" s="50" t="n">
        <f aca="false">Z411/U411</f>
        <v>0.0122933029558127</v>
      </c>
      <c r="AL411" s="50" t="n">
        <f aca="false">EXP((((AK411-AK$417)/AK$418+2)/4-1.9)^3)</f>
        <v>0.00885576066992695</v>
      </c>
      <c r="AM411" s="50" t="n">
        <f aca="false">0.01*AD411+0.15*AF411+0.24*AH411+0.25*AJ411+0.35*AL411</f>
        <v>0.032008716637652</v>
      </c>
      <c r="AO411" s="44" t="n">
        <f aca="false">0.01*AD411/$AM$417</f>
        <v>5.2531741270771E-005</v>
      </c>
      <c r="AP411" s="43" t="n">
        <f aca="false">AO411*$J$417</f>
        <v>322.319687827706</v>
      </c>
      <c r="AQ411" s="44" t="n">
        <f aca="false">0.15*AF411/$AM$417</f>
        <v>0.006625956925099</v>
      </c>
      <c r="AR411" s="43" t="n">
        <f aca="false">AQ411*$J$417</f>
        <v>40654.97004277</v>
      </c>
      <c r="AS411" s="44" t="n">
        <f aca="false">0.24*AH411/$AM$417</f>
        <v>0.00269987045400471</v>
      </c>
      <c r="AT411" s="43" t="n">
        <f aca="false">AS411*$J$417</f>
        <v>16565.6302429526</v>
      </c>
      <c r="AU411" s="44" t="n">
        <f aca="false">0.25*AJ411/$AM$417</f>
        <v>0.000897563299693291</v>
      </c>
      <c r="AV411" s="43" t="n">
        <f aca="false">AU411*$J$417</f>
        <v>5507.19080625102</v>
      </c>
      <c r="AW411" s="44" t="n">
        <f aca="false">0.35*AL411/$AM$417</f>
        <v>0.00110173882089451</v>
      </c>
      <c r="AX411" s="43" t="n">
        <f aca="false">AW411*$J$417</f>
        <v>6759.9532059671</v>
      </c>
    </row>
    <row r="412" customFormat="false" ht="13.8" hidden="false" customHeight="false" outlineLevel="0" collapsed="false">
      <c r="A412" s="13" t="s">
        <v>42</v>
      </c>
      <c r="B412" s="41"/>
      <c r="C412" s="41"/>
      <c r="D412" s="41"/>
      <c r="E412" s="41"/>
      <c r="F412" s="41"/>
      <c r="G412" s="41"/>
      <c r="H412" s="41"/>
      <c r="I412" s="15" t="n">
        <f aca="false">AO412+AQ412+AS412+AU412+AW412</f>
        <v>0.0137482298398071</v>
      </c>
      <c r="J412" s="43" t="n">
        <f aca="false">ROUND(AP412+AR412+AT412+AV412+AX412,0)</f>
        <v>84355</v>
      </c>
      <c r="K412" s="15" t="n">
        <f aca="false">I412-DatosMinisterio!J412</f>
        <v>-8.15320033709099E-017</v>
      </c>
      <c r="L412" s="43" t="n">
        <f aca="false">J412-DatosMinisterio!K412</f>
        <v>0</v>
      </c>
      <c r="M412" s="44" t="n">
        <f aca="false">P446/P$451</f>
        <v>0.014041083837835</v>
      </c>
      <c r="N412" s="43" t="n">
        <f aca="false">ROUND(N$417*M412,0)</f>
        <v>1636889</v>
      </c>
      <c r="O412" s="43" t="n">
        <f aca="false">N412-DatosMinisterio!L412</f>
        <v>478</v>
      </c>
      <c r="P412" s="14" t="n">
        <f aca="false">N412+J412</f>
        <v>1721244</v>
      </c>
      <c r="Q412" s="43" t="n">
        <f aca="false">P412-DatosMinisterio!M412</f>
        <v>478</v>
      </c>
      <c r="S412" s="14" t="n">
        <f aca="false">B412+DatosMinisterio!B412</f>
        <v>7917</v>
      </c>
      <c r="T412" s="14" t="n">
        <f aca="false">C412+DatosMinisterio!C412</f>
        <v>34</v>
      </c>
      <c r="U412" s="14" t="n">
        <f aca="false">D412+DatosMinisterio!D412</f>
        <v>348.272727272727</v>
      </c>
      <c r="V412" s="14" t="n">
        <f aca="false">E412+DatosMinisterio!E412</f>
        <v>162.613636363636</v>
      </c>
      <c r="W412" s="14" t="n">
        <f aca="false">F412+DatosMinisterio!F412</f>
        <v>2</v>
      </c>
      <c r="X412" s="14" t="n">
        <f aca="false">G412+DatosMinisterio!G412</f>
        <v>23</v>
      </c>
      <c r="Y412" s="14" t="n">
        <f aca="false">H412+DatosMinisterio!H412</f>
        <v>1</v>
      </c>
      <c r="Z412" s="14" t="n">
        <f aca="false">X412+0.33*Y412</f>
        <v>23.33</v>
      </c>
      <c r="AC412" s="49" t="n">
        <f aca="false">IF(T412&gt;0,S412/T412,0)</f>
        <v>232.852941176471</v>
      </c>
      <c r="AD412" s="50" t="n">
        <f aca="false">EXP((((AC412-AC$417)/AC$418+2)/4-1.9)^3)</f>
        <v>0.110840163754269</v>
      </c>
      <c r="AE412" s="51" t="n">
        <f aca="false">S412/U412</f>
        <v>22.7321848081441</v>
      </c>
      <c r="AF412" s="50" t="n">
        <f aca="false">EXP((((AE412-AE$417)/AE$418+2)/4-1.9)^3)</f>
        <v>0.134188301900266</v>
      </c>
      <c r="AG412" s="50" t="n">
        <f aca="false">V412/U412</f>
        <v>0.466914643696162</v>
      </c>
      <c r="AH412" s="50" t="n">
        <f aca="false">EXP((((AG412-AG$417)/AG$418+2)/4-1.9)^3)</f>
        <v>0.0365783587382725</v>
      </c>
      <c r="AI412" s="50" t="n">
        <f aca="false">W412/U412</f>
        <v>0.00574262594622814</v>
      </c>
      <c r="AJ412" s="50" t="n">
        <f aca="false">EXP((((AI412-AI$417)/AI$418+2)/4-1.9)^3)</f>
        <v>0.0102548227154158</v>
      </c>
      <c r="AK412" s="50" t="n">
        <f aca="false">Z412/U412</f>
        <v>0.0669877316627513</v>
      </c>
      <c r="AL412" s="50" t="n">
        <f aca="false">EXP((((AK412-AK$417)/AK$418+2)/4-1.9)^3)</f>
        <v>0.0174247615703588</v>
      </c>
      <c r="AM412" s="50" t="n">
        <f aca="false">0.01*AD412+0.15*AF412+0.24*AH412+0.25*AJ412+0.35*AL412</f>
        <v>0.0386778252482475</v>
      </c>
      <c r="AO412" s="44" t="n">
        <f aca="false">0.01*AD412/$AM$417</f>
        <v>0.000393987003404386</v>
      </c>
      <c r="AP412" s="43" t="n">
        <f aca="false">AO412*$J$417</f>
        <v>2417.39117861934</v>
      </c>
      <c r="AQ412" s="44" t="n">
        <f aca="false">0.15*AF412/$AM$417</f>
        <v>0.00715468723162714</v>
      </c>
      <c r="AR412" s="43" t="n">
        <f aca="false">AQ412*$J$417</f>
        <v>43899.1074580287</v>
      </c>
      <c r="AS412" s="44" t="n">
        <f aca="false">0.24*AH412/$AM$417</f>
        <v>0.00312047130800544</v>
      </c>
      <c r="AT412" s="43" t="n">
        <f aca="false">AS412*$J$417</f>
        <v>19146.316370656</v>
      </c>
      <c r="AU412" s="44" t="n">
        <f aca="false">0.25*AJ412/$AM$417</f>
        <v>0.000911282231828686</v>
      </c>
      <c r="AV412" s="43" t="n">
        <f aca="false">AU412*$J$417</f>
        <v>5591.36623650028</v>
      </c>
      <c r="AW412" s="44" t="n">
        <f aca="false">0.35*AL412/$AM$417</f>
        <v>0.00216780206494146</v>
      </c>
      <c r="AX412" s="43" t="n">
        <f aca="false">AW412*$J$417</f>
        <v>13301.0113112882</v>
      </c>
    </row>
    <row r="413" customFormat="false" ht="13.8" hidden="false" customHeight="false" outlineLevel="0" collapsed="false">
      <c r="A413" s="13" t="s">
        <v>43</v>
      </c>
      <c r="B413" s="41"/>
      <c r="C413" s="41"/>
      <c r="D413" s="41"/>
      <c r="E413" s="41"/>
      <c r="F413" s="41"/>
      <c r="G413" s="41"/>
      <c r="H413" s="41"/>
      <c r="I413" s="15" t="n">
        <f aca="false">AO413+AQ413+AS413+AU413+AW413</f>
        <v>0.0189252999085364</v>
      </c>
      <c r="J413" s="43" t="n">
        <f aca="false">ROUND(AP413+AR413+AT413+AV413+AX413,0)</f>
        <v>116120</v>
      </c>
      <c r="K413" s="15" t="n">
        <f aca="false">I413-DatosMinisterio!J413</f>
        <v>0</v>
      </c>
      <c r="L413" s="43" t="n">
        <f aca="false">J413-DatosMinisterio!K413</f>
        <v>0</v>
      </c>
      <c r="M413" s="44" t="n">
        <f aca="false">P447/P$451</f>
        <v>0.0134421754972424</v>
      </c>
      <c r="N413" s="43" t="n">
        <f aca="false">ROUND(N$417*M413,0)</f>
        <v>1567069</v>
      </c>
      <c r="O413" s="43" t="n">
        <f aca="false">N413-DatosMinisterio!L413</f>
        <v>865</v>
      </c>
      <c r="P413" s="14" t="n">
        <f aca="false">N413+J413</f>
        <v>1683189</v>
      </c>
      <c r="Q413" s="43" t="n">
        <f aca="false">P413-DatosMinisterio!M413</f>
        <v>865</v>
      </c>
      <c r="S413" s="14" t="n">
        <f aca="false">B413+DatosMinisterio!B413</f>
        <v>4514</v>
      </c>
      <c r="T413" s="14" t="n">
        <f aca="false">C413+DatosMinisterio!C413</f>
        <v>36</v>
      </c>
      <c r="U413" s="14" t="n">
        <f aca="false">D413+DatosMinisterio!D413</f>
        <v>260.704545454545</v>
      </c>
      <c r="V413" s="14" t="n">
        <f aca="false">E413+DatosMinisterio!E413</f>
        <v>144.022727272727</v>
      </c>
      <c r="W413" s="14" t="n">
        <f aca="false">F413+DatosMinisterio!F413</f>
        <v>20</v>
      </c>
      <c r="X413" s="14" t="n">
        <f aca="false">G413+DatosMinisterio!G413</f>
        <v>27</v>
      </c>
      <c r="Y413" s="14" t="n">
        <f aca="false">H413+DatosMinisterio!H413</f>
        <v>7</v>
      </c>
      <c r="Z413" s="14" t="n">
        <f aca="false">X413+0.33*Y413</f>
        <v>29.31</v>
      </c>
      <c r="AC413" s="49" t="n">
        <f aca="false">IF(T413&gt;0,S413/T413,0)</f>
        <v>125.388888888889</v>
      </c>
      <c r="AD413" s="50" t="n">
        <f aca="false">EXP((((AC413-AC$417)/AC$418+2)/4-1.9)^3)</f>
        <v>0.0142130025072217</v>
      </c>
      <c r="AE413" s="51" t="n">
        <f aca="false">S413/U413</f>
        <v>17.3146194751984</v>
      </c>
      <c r="AF413" s="50" t="n">
        <f aca="false">EXP((((AE413-AE$417)/AE$418+2)/4-1.9)^3)</f>
        <v>0.0200953040072567</v>
      </c>
      <c r="AG413" s="50" t="n">
        <f aca="false">V413/U413</f>
        <v>0.552436579199721</v>
      </c>
      <c r="AH413" s="50" t="n">
        <f aca="false">EXP((((AG413-AG$417)/AG$418+2)/4-1.9)^3)</f>
        <v>0.0920195089388798</v>
      </c>
      <c r="AI413" s="50" t="n">
        <f aca="false">W413/U413</f>
        <v>0.0767151948391598</v>
      </c>
      <c r="AJ413" s="50" t="n">
        <f aca="false">EXP((((AI413-AI$417)/AI$418+2)/4-1.9)^3)</f>
        <v>0.0713612628007132</v>
      </c>
      <c r="AK413" s="50" t="n">
        <f aca="false">Z413/U413</f>
        <v>0.112426118036789</v>
      </c>
      <c r="AL413" s="50" t="n">
        <f aca="false">EXP((((AK413-AK$417)/AK$418+2)/4-1.9)^3)</f>
        <v>0.0290315049482605</v>
      </c>
      <c r="AM413" s="50" t="n">
        <f aca="false">0.01*AD413+0.15*AF413+0.24*AH413+0.25*AJ413+0.35*AL413</f>
        <v>0.0532424502035613</v>
      </c>
      <c r="AO413" s="44" t="n">
        <f aca="false">0.01*AD413/$AM$417</f>
        <v>5.05208407993137E-005</v>
      </c>
      <c r="AP413" s="43" t="n">
        <f aca="false">AO413*$J$417</f>
        <v>309.981379663279</v>
      </c>
      <c r="AQ413" s="44" t="n">
        <f aca="false">0.15*AF413/$AM$417</f>
        <v>0.00107144671301709</v>
      </c>
      <c r="AR413" s="43" t="n">
        <f aca="false">AQ413*$J$417</f>
        <v>6574.08952586626</v>
      </c>
      <c r="AS413" s="44" t="n">
        <f aca="false">0.24*AH413/$AM$417</f>
        <v>0.007850112671132</v>
      </c>
      <c r="AT413" s="43" t="n">
        <f aca="false">AS413*$J$417</f>
        <v>48166.0383677293</v>
      </c>
      <c r="AU413" s="44" t="n">
        <f aca="false">0.25*AJ413/$AM$417</f>
        <v>0.00634143101600274</v>
      </c>
      <c r="AV413" s="43" t="n">
        <f aca="false">AU413*$J$417</f>
        <v>38909.2007234912</v>
      </c>
      <c r="AW413" s="44" t="n">
        <f aca="false">0.35*AL413/$AM$417</f>
        <v>0.00361178866758528</v>
      </c>
      <c r="AX413" s="43" t="n">
        <f aca="false">AW413*$J$417</f>
        <v>22160.8986809556</v>
      </c>
    </row>
    <row r="414" customFormat="false" ht="13.8" hidden="false" customHeight="false" outlineLevel="0" collapsed="false">
      <c r="A414" s="13" t="s">
        <v>44</v>
      </c>
      <c r="B414" s="41"/>
      <c r="C414" s="41"/>
      <c r="D414" s="41"/>
      <c r="E414" s="41"/>
      <c r="F414" s="41"/>
      <c r="G414" s="41"/>
      <c r="H414" s="41"/>
      <c r="I414" s="15" t="n">
        <f aca="false">AO414+AQ414+AS414+AU414+AW414</f>
        <v>0.0253629945198953</v>
      </c>
      <c r="J414" s="43" t="n">
        <f aca="false">ROUND(AP414+AR414+AT414+AV414+AX414,0)</f>
        <v>155620</v>
      </c>
      <c r="K414" s="15" t="n">
        <f aca="false">I414-DatosMinisterio!J414</f>
        <v>1.07552855510562E-016</v>
      </c>
      <c r="L414" s="43" t="n">
        <f aca="false">J414-DatosMinisterio!K414</f>
        <v>0</v>
      </c>
      <c r="M414" s="44" t="n">
        <f aca="false">P448/P$451</f>
        <v>0.00708790542969424</v>
      </c>
      <c r="N414" s="43" t="n">
        <f aca="false">ROUND(N$417*M414,0)</f>
        <v>826298</v>
      </c>
      <c r="O414" s="43" t="n">
        <f aca="false">N414-DatosMinisterio!L414</f>
        <v>-988</v>
      </c>
      <c r="P414" s="14" t="n">
        <f aca="false">N414+J414</f>
        <v>981918</v>
      </c>
      <c r="Q414" s="43" t="n">
        <f aca="false">P414-DatosMinisterio!M414</f>
        <v>-988</v>
      </c>
      <c r="S414" s="14" t="n">
        <f aca="false">B414+DatosMinisterio!B414</f>
        <v>4666</v>
      </c>
      <c r="T414" s="14" t="n">
        <f aca="false">C414+DatosMinisterio!C414</f>
        <v>22</v>
      </c>
      <c r="U414" s="14" t="n">
        <f aca="false">D414+DatosMinisterio!D414</f>
        <v>197.090909090909</v>
      </c>
      <c r="V414" s="14" t="n">
        <f aca="false">E414+DatosMinisterio!E414</f>
        <v>120.159090909091</v>
      </c>
      <c r="W414" s="14" t="n">
        <f aca="false">F414+DatosMinisterio!F414</f>
        <v>1</v>
      </c>
      <c r="X414" s="14" t="n">
        <f aca="false">G414+DatosMinisterio!G414</f>
        <v>10</v>
      </c>
      <c r="Y414" s="14" t="n">
        <f aca="false">H414+DatosMinisterio!H414</f>
        <v>4</v>
      </c>
      <c r="Z414" s="14" t="n">
        <f aca="false">X414+0.33*Y414</f>
        <v>11.32</v>
      </c>
      <c r="AC414" s="49" t="n">
        <f aca="false">IF(T414&gt;0,S414/T414,0)</f>
        <v>212.090909090909</v>
      </c>
      <c r="AD414" s="50" t="n">
        <f aca="false">EXP((((AC414-AC$417)/AC$418+2)/4-1.9)^3)</f>
        <v>0.0797998859660394</v>
      </c>
      <c r="AE414" s="51" t="n">
        <f aca="false">S414/U414</f>
        <v>23.6743542435424</v>
      </c>
      <c r="AF414" s="50" t="n">
        <f aca="false">EXP((((AE414-AE$417)/AE$418+2)/4-1.9)^3)</f>
        <v>0.172156293468881</v>
      </c>
      <c r="AG414" s="50" t="n">
        <f aca="false">V414/U414</f>
        <v>0.609663284132842</v>
      </c>
      <c r="AH414" s="50" t="n">
        <f aca="false">EXP((((AG414-AG$417)/AG$418+2)/4-1.9)^3)</f>
        <v>0.153240549154318</v>
      </c>
      <c r="AI414" s="50" t="n">
        <f aca="false">W414/U414</f>
        <v>0.00507380073800738</v>
      </c>
      <c r="AJ414" s="50" t="n">
        <f aca="false">EXP((((AI414-AI$417)/AI$418+2)/4-1.9)^3)</f>
        <v>0.0100341189138978</v>
      </c>
      <c r="AK414" s="50" t="n">
        <f aca="false">Z414/U414</f>
        <v>0.0574354243542436</v>
      </c>
      <c r="AL414" s="50" t="n">
        <f aca="false">EXP((((AK414-AK$417)/AK$418+2)/4-1.9)^3)</f>
        <v>0.0155596553788557</v>
      </c>
      <c r="AM414" s="50" t="n">
        <f aca="false">0.01*AD414+0.15*AF414+0.24*AH414+0.25*AJ414+0.35*AL414</f>
        <v>0.0713535837881027</v>
      </c>
      <c r="AO414" s="44" t="n">
        <f aca="false">0.01*AD414/$AM$417</f>
        <v>0.000283652756174862</v>
      </c>
      <c r="AP414" s="43" t="n">
        <f aca="false">AO414*$J$417</f>
        <v>1740.41190354793</v>
      </c>
      <c r="AQ414" s="44" t="n">
        <f aca="false">0.15*AF414/$AM$417</f>
        <v>0.00917907460846715</v>
      </c>
      <c r="AR414" s="43" t="n">
        <f aca="false">AQ414*$J$417</f>
        <v>56320.1674031418</v>
      </c>
      <c r="AS414" s="44" t="n">
        <f aca="false">0.24*AH414/$AM$417</f>
        <v>0.0130728319518261</v>
      </c>
      <c r="AT414" s="43" t="n">
        <f aca="false">AS414*$J$417</f>
        <v>80211.1449536348</v>
      </c>
      <c r="AU414" s="44" t="n">
        <f aca="false">0.25*AJ414/$AM$417</f>
        <v>0.000891669659441837</v>
      </c>
      <c r="AV414" s="43" t="n">
        <f aca="false">AU414*$J$417</f>
        <v>5471.02912114285</v>
      </c>
      <c r="AW414" s="44" t="n">
        <f aca="false">0.35*AL414/$AM$417</f>
        <v>0.00193576554398536</v>
      </c>
      <c r="AX414" s="43" t="n">
        <f aca="false">AW414*$J$417</f>
        <v>11877.3018131831</v>
      </c>
    </row>
    <row r="415" customFormat="false" ht="13.8" hidden="false" customHeight="false" outlineLevel="0" collapsed="false">
      <c r="A415" s="13" t="s">
        <v>45</v>
      </c>
      <c r="B415" s="41"/>
      <c r="C415" s="41"/>
      <c r="D415" s="41"/>
      <c r="E415" s="41"/>
      <c r="F415" s="41"/>
      <c r="G415" s="41"/>
      <c r="H415" s="41"/>
      <c r="I415" s="15" t="n">
        <f aca="false">AO415+AQ415+AS415+AU415+AW415</f>
        <v>0.00589849143880245</v>
      </c>
      <c r="J415" s="43" t="n">
        <f aca="false">ROUND(AP415+AR415+AT415+AV415+AX415,0)</f>
        <v>36191</v>
      </c>
      <c r="K415" s="15" t="n">
        <f aca="false">I415-DatosMinisterio!J415</f>
        <v>-3.81639164714898E-017</v>
      </c>
      <c r="L415" s="43" t="n">
        <f aca="false">J415-DatosMinisterio!K415</f>
        <v>0</v>
      </c>
      <c r="M415" s="44" t="n">
        <f aca="false">P449/P$451</f>
        <v>0.00519168171180469</v>
      </c>
      <c r="N415" s="43" t="n">
        <f aca="false">ROUND(N$417*M415,0)</f>
        <v>605239</v>
      </c>
      <c r="O415" s="43" t="n">
        <f aca="false">N415-DatosMinisterio!L415</f>
        <v>513</v>
      </c>
      <c r="P415" s="14" t="n">
        <f aca="false">N415+J415</f>
        <v>641430</v>
      </c>
      <c r="Q415" s="43" t="n">
        <f aca="false">P415-DatosMinisterio!M415</f>
        <v>513</v>
      </c>
      <c r="S415" s="14" t="n">
        <f aca="false">B415+DatosMinisterio!B415</f>
        <v>5084</v>
      </c>
      <c r="T415" s="14" t="n">
        <f aca="false">C415+DatosMinisterio!C415</f>
        <v>25</v>
      </c>
      <c r="U415" s="14" t="n">
        <f aca="false">D415+DatosMinisterio!D415</f>
        <v>288.102272727273</v>
      </c>
      <c r="V415" s="14" t="n">
        <f aca="false">E415+DatosMinisterio!E415</f>
        <v>111.822727272727</v>
      </c>
      <c r="W415" s="14" t="n">
        <f aca="false">F415+DatosMinisterio!F415</f>
        <v>5</v>
      </c>
      <c r="X415" s="14" t="n">
        <f aca="false">G415+DatosMinisterio!G415</f>
        <v>15</v>
      </c>
      <c r="Y415" s="14" t="n">
        <f aca="false">H415+DatosMinisterio!H415</f>
        <v>7</v>
      </c>
      <c r="Z415" s="14" t="n">
        <f aca="false">X415+0.33*Y415</f>
        <v>17.31</v>
      </c>
      <c r="AC415" s="49" t="n">
        <f aca="false">IF(T415&gt;0,S415/T415,0)</f>
        <v>203.36</v>
      </c>
      <c r="AD415" s="50" t="n">
        <f aca="false">EXP((((AC415-AC$417)/AC$418+2)/4-1.9)^3)</f>
        <v>0.0688629054047633</v>
      </c>
      <c r="AE415" s="51" t="n">
        <f aca="false">S415/U415</f>
        <v>17.6465112609947</v>
      </c>
      <c r="AF415" s="50" t="n">
        <f aca="false">EXP((((AE415-AE$417)/AE$418+2)/4-1.9)^3)</f>
        <v>0.0231410733017649</v>
      </c>
      <c r="AG415" s="50" t="n">
        <f aca="false">V415/U415</f>
        <v>0.388135526367687</v>
      </c>
      <c r="AH415" s="50" t="n">
        <f aca="false">EXP((((AG415-AG$417)/AG$418+2)/4-1.9)^3)</f>
        <v>0.012973812074727</v>
      </c>
      <c r="AI415" s="50" t="n">
        <f aca="false">W415/U415</f>
        <v>0.0173549481323709</v>
      </c>
      <c r="AJ415" s="50" t="n">
        <f aca="false">EXP((((AI415-AI$417)/AI$418+2)/4-1.9)^3)</f>
        <v>0.0148002380786709</v>
      </c>
      <c r="AK415" s="50" t="n">
        <f aca="false">Z415/U415</f>
        <v>0.0600828304342681</v>
      </c>
      <c r="AL415" s="50" t="n">
        <f aca="false">EXP((((AK415-AK$417)/AK$418+2)/4-1.9)^3)</f>
        <v>0.0160589473378627</v>
      </c>
      <c r="AM415" s="50" t="n">
        <f aca="false">0.01*AD415+0.15*AF415+0.24*AH415+0.25*AJ415+0.35*AL415</f>
        <v>0.0165941960351665</v>
      </c>
      <c r="AO415" s="44" t="n">
        <f aca="false">0.01*AD415/$AM$417</f>
        <v>0.000244776702119383</v>
      </c>
      <c r="AP415" s="43" t="n">
        <f aca="false">AO415*$J$417</f>
        <v>1501.87959329102</v>
      </c>
      <c r="AQ415" s="44" t="n">
        <f aca="false">0.15*AF415/$AM$417</f>
        <v>0.00123384184264692</v>
      </c>
      <c r="AR415" s="43" t="n">
        <f aca="false">AQ415*$J$417</f>
        <v>7570.49943387265</v>
      </c>
      <c r="AS415" s="44" t="n">
        <f aca="false">0.24*AH415/$AM$417</f>
        <v>0.00110678580808714</v>
      </c>
      <c r="AT415" s="43" t="n">
        <f aca="false">AS415*$J$417</f>
        <v>6790.92007089576</v>
      </c>
      <c r="AU415" s="44" t="n">
        <f aca="false">0.25*AJ415/$AM$417</f>
        <v>0.00131520498815179</v>
      </c>
      <c r="AV415" s="43" t="n">
        <f aca="false">AU415*$J$417</f>
        <v>8069.72034346776</v>
      </c>
      <c r="AW415" s="44" t="n">
        <f aca="false">0.35*AL415/$AM$417</f>
        <v>0.00199788209779723</v>
      </c>
      <c r="AX415" s="43" t="n">
        <f aca="false">AW415*$J$417</f>
        <v>12258.4311599217</v>
      </c>
    </row>
    <row r="416" customFormat="false" ht="13.8" hidden="false" customHeight="false" outlineLevel="0" collapsed="false">
      <c r="A416" s="16" t="s">
        <v>46</v>
      </c>
      <c r="B416" s="41"/>
      <c r="C416" s="41"/>
      <c r="D416" s="41"/>
      <c r="E416" s="41"/>
      <c r="F416" s="41"/>
      <c r="G416" s="41"/>
      <c r="H416" s="41"/>
      <c r="I416" s="18" t="n">
        <f aca="false">AO416+AQ416+AS416+AU416+AW416</f>
        <v>0.00954046566263904</v>
      </c>
      <c r="J416" s="52" t="n">
        <f aca="false">ROUND(AP416+AR416+AT416+AV416+AX416,0)</f>
        <v>58538</v>
      </c>
      <c r="K416" s="15" t="n">
        <f aca="false">I416-DatosMinisterio!J416</f>
        <v>0</v>
      </c>
      <c r="L416" s="43" t="n">
        <f aca="false">J416-DatosMinisterio!K416</f>
        <v>0</v>
      </c>
      <c r="M416" s="44" t="n">
        <f aca="false">P450/P$451</f>
        <v>0.00585433612585509</v>
      </c>
      <c r="N416" s="43" t="n">
        <f aca="false">ROUND(N$417*M416,0)</f>
        <v>682490</v>
      </c>
      <c r="O416" s="43" t="n">
        <f aca="false">N416-DatosMinisterio!L416</f>
        <v>1004</v>
      </c>
      <c r="P416" s="14" t="n">
        <f aca="false">N416+J416</f>
        <v>741028</v>
      </c>
      <c r="Q416" s="43" t="n">
        <f aca="false">P416-DatosMinisterio!M416</f>
        <v>1004</v>
      </c>
      <c r="S416" s="17" t="n">
        <f aca="false">B416+DatosMinisterio!B416</f>
        <v>5051</v>
      </c>
      <c r="T416" s="17" t="n">
        <f aca="false">C416+DatosMinisterio!C416</f>
        <v>35</v>
      </c>
      <c r="U416" s="17" t="n">
        <f aca="false">D416+DatosMinisterio!D416</f>
        <v>259.403181818182</v>
      </c>
      <c r="V416" s="17" t="n">
        <f aca="false">E416+DatosMinisterio!E416</f>
        <v>122.663181818182</v>
      </c>
      <c r="W416" s="17" t="n">
        <f aca="false">F416+DatosMinisterio!F416</f>
        <v>5</v>
      </c>
      <c r="X416" s="17" t="n">
        <f aca="false">G416+DatosMinisterio!G416</f>
        <v>16</v>
      </c>
      <c r="Y416" s="17" t="n">
        <f aca="false">H416+DatosMinisterio!H416</f>
        <v>5</v>
      </c>
      <c r="Z416" s="17" t="n">
        <f aca="false">X416+0.33*Y416</f>
        <v>17.65</v>
      </c>
      <c r="AC416" s="49" t="n">
        <f aca="false">IF(T416&gt;0,S416/T416,0)</f>
        <v>144.314285714286</v>
      </c>
      <c r="AD416" s="50" t="n">
        <f aca="false">EXP((((AC416-AC$417)/AC$418+2)/4-1.9)^3)</f>
        <v>0.0218106170846601</v>
      </c>
      <c r="AE416" s="51" t="n">
        <f aca="false">S416/U416</f>
        <v>19.4716192939387</v>
      </c>
      <c r="AF416" s="50" t="n">
        <f aca="false">EXP((((AE416-AE$417)/AE$418+2)/4-1.9)^3)</f>
        <v>0.0473388515215884</v>
      </c>
      <c r="AG416" s="50" t="n">
        <f aca="false">V416/U416</f>
        <v>0.472866913036393</v>
      </c>
      <c r="AH416" s="50" t="n">
        <f aca="false">EXP((((AG416-AG$417)/AG$418+2)/4-1.9)^3)</f>
        <v>0.0392622626996111</v>
      </c>
      <c r="AI416" s="50" t="n">
        <f aca="false">W416/U416</f>
        <v>0.0192750141496126</v>
      </c>
      <c r="AJ416" s="50" t="n">
        <f aca="false">EXP((((AI416-AI$417)/AI$418+2)/4-1.9)^3)</f>
        <v>0.015695171330335</v>
      </c>
      <c r="AK416" s="50" t="n">
        <f aca="false">Z416/U416</f>
        <v>0.0680407999481326</v>
      </c>
      <c r="AL416" s="50" t="n">
        <f aca="false">EXP((((AK416-AK$417)/AK$418+2)/4-1.9)^3)</f>
        <v>0.0176413538849123</v>
      </c>
      <c r="AM416" s="50" t="n">
        <f aca="false">0.01*AD416+0.15*AF416+0.24*AH416+0.25*AJ416+0.35*AL416</f>
        <v>0.0268401436392946</v>
      </c>
      <c r="AO416" s="44" t="n">
        <f aca="false">0.01*AD416/$AM$417</f>
        <v>7.75269485043028E-005</v>
      </c>
      <c r="AP416" s="43" t="n">
        <f aca="false">AO416*$J$417</f>
        <v>475.683105788181</v>
      </c>
      <c r="AQ416" s="44" t="n">
        <f aca="false">0.15*AF416/$AM$417</f>
        <v>0.00252402535649593</v>
      </c>
      <c r="AR416" s="43" t="n">
        <f aca="false">AQ416*$J$417</f>
        <v>15486.6951921817</v>
      </c>
      <c r="AS416" s="44" t="n">
        <f aca="false">0.24*AH416/$AM$417</f>
        <v>0.0033494330655497</v>
      </c>
      <c r="AT416" s="43" t="n">
        <f aca="false">AS416*$J$417</f>
        <v>20551.1600029232</v>
      </c>
      <c r="AU416" s="44" t="n">
        <f aca="false">0.25*AJ416/$AM$417</f>
        <v>0.00139473213294466</v>
      </c>
      <c r="AV416" s="43" t="n">
        <f aca="false">AU416*$J$417</f>
        <v>8557.67607962627</v>
      </c>
      <c r="AW416" s="44" t="n">
        <f aca="false">0.35*AL416/$AM$417</f>
        <v>0.00219474815914445</v>
      </c>
      <c r="AX416" s="43" t="n">
        <f aca="false">AW416*$J$417</f>
        <v>13466.3448117887</v>
      </c>
    </row>
    <row r="417" customFormat="false" ht="13.8" hidden="false" customHeight="false" outlineLevel="0" collapsed="false">
      <c r="A417" s="19" t="s">
        <v>49</v>
      </c>
      <c r="B417" s="41"/>
      <c r="C417" s="41"/>
      <c r="D417" s="41"/>
      <c r="E417" s="41"/>
      <c r="F417" s="41"/>
      <c r="G417" s="41"/>
      <c r="H417" s="41"/>
      <c r="I417" s="20" t="n">
        <f aca="false">SUM(I390:I416)</f>
        <v>1</v>
      </c>
      <c r="J417" s="59" t="n">
        <f aca="false">DatosMinisterio!K417</f>
        <v>6135713</v>
      </c>
      <c r="K417" s="57" t="n">
        <f aca="false">I417-DatosMinisterio!J417</f>
        <v>0</v>
      </c>
      <c r="L417" s="59" t="n">
        <f aca="false">J417-DatosMinisterio!K417</f>
        <v>0</v>
      </c>
      <c r="M417" s="60"/>
      <c r="N417" s="59" t="n">
        <f aca="false">DatosMinisterio!L417</f>
        <v>116578533</v>
      </c>
      <c r="O417" s="59"/>
      <c r="P417" s="20" t="n">
        <f aca="false">DatosMinisterio!M417</f>
        <v>122714246</v>
      </c>
      <c r="Q417" s="59"/>
      <c r="S417" s="20"/>
      <c r="T417" s="20"/>
      <c r="U417" s="20"/>
      <c r="V417" s="20"/>
      <c r="W417" s="20"/>
      <c r="X417" s="20"/>
      <c r="Y417" s="20"/>
      <c r="Z417" s="20"/>
      <c r="AB417" s="62" t="s">
        <v>207</v>
      </c>
      <c r="AC417" s="62" t="n">
        <f aca="false">AVERAGE(AC392:AC416)</f>
        <v>199.419495632315</v>
      </c>
      <c r="AD417" s="20"/>
      <c r="AE417" s="62" t="n">
        <f aca="false">AVERAGE(AE392:AE416)</f>
        <v>20.341056992056</v>
      </c>
      <c r="AF417" s="20"/>
      <c r="AG417" s="64" t="n">
        <f aca="false">AVERAGE(AG392:AG416)</f>
        <v>0.516975887204628</v>
      </c>
      <c r="AH417" s="20"/>
      <c r="AI417" s="64" t="n">
        <f aca="false">AVERAGE(AI392:AI416)</f>
        <v>0.0721514096088919</v>
      </c>
      <c r="AJ417" s="20"/>
      <c r="AK417" s="64" t="n">
        <f aca="false">AVERAGE(AK392:AK416)</f>
        <v>0.192891664879424</v>
      </c>
      <c r="AL417" s="20"/>
      <c r="AM417" s="64" t="n">
        <f aca="false">SUM(AM392:AM416)</f>
        <v>2.81329492588627</v>
      </c>
      <c r="AO417" s="60" t="n">
        <f aca="false">SUM(AO390:AO416)</f>
        <v>0.00963546262616399</v>
      </c>
      <c r="AP417" s="59" t="n">
        <f aca="false">SUM(AP390:AP416)</f>
        <v>59120.4332963685</v>
      </c>
      <c r="AQ417" s="60" t="n">
        <f aca="false">SUM(AQ390:AQ416)</f>
        <v>0.149856642073763</v>
      </c>
      <c r="AR417" s="59" t="n">
        <f aca="false">SUM(AR390:AR416)</f>
        <v>919477.346908332</v>
      </c>
      <c r="AS417" s="60" t="n">
        <f aca="false">SUM(AS390:AS416)</f>
        <v>0.232780108481916</v>
      </c>
      <c r="AT417" s="59" t="n">
        <f aca="false">SUM(AT390:AT416)</f>
        <v>1428271.9377539</v>
      </c>
      <c r="AU417" s="60" t="n">
        <f aca="false">SUM(AU390:AU416)</f>
        <v>0.256061849074068</v>
      </c>
      <c r="AV417" s="59" t="n">
        <f aca="false">SUM(AV390:AV416)</f>
        <v>1571122.0161678</v>
      </c>
      <c r="AW417" s="60" t="n">
        <f aca="false">SUM(AW390:AW416)</f>
        <v>0.35166593774409</v>
      </c>
      <c r="AX417" s="59" t="n">
        <f aca="false">SUM(AX390:AX416)</f>
        <v>2157721.2658736</v>
      </c>
    </row>
    <row r="418" customFormat="false" ht="13.8" hidden="false" customHeight="false" outlineLevel="0" collapsed="false">
      <c r="A418" s="23" t="s">
        <v>50</v>
      </c>
      <c r="B418" s="22"/>
      <c r="C418" s="22"/>
      <c r="D418" s="22"/>
      <c r="E418" s="22"/>
      <c r="F418" s="22"/>
      <c r="G418" s="22"/>
      <c r="H418" s="22"/>
      <c r="I418" s="22"/>
      <c r="S418" s="22"/>
      <c r="T418" s="22"/>
      <c r="U418" s="22"/>
      <c r="V418" s="22"/>
      <c r="W418" s="22"/>
      <c r="X418" s="22"/>
      <c r="Y418" s="22"/>
      <c r="Z418" s="22"/>
      <c r="AB418" s="62" t="s">
        <v>208</v>
      </c>
      <c r="AC418" s="62" t="n">
        <f aca="false">_xlfn.STDEV.P(AC392:AC416)</f>
        <v>84.0252858783607</v>
      </c>
      <c r="AD418" s="20"/>
      <c r="AE418" s="62" t="n">
        <f aca="false">_xlfn.STDEV.P(AE392:AE416)</f>
        <v>4.3225370882458</v>
      </c>
      <c r="AF418" s="20"/>
      <c r="AG418" s="64" t="n">
        <f aca="false">_xlfn.STDEV.P(AG392:AG416)</f>
        <v>0.138977979437086</v>
      </c>
      <c r="AH418" s="20"/>
      <c r="AI418" s="64" t="n">
        <f aca="false">_xlfn.STDEV.P(AI392:AI416)</f>
        <v>0.0636854487947213</v>
      </c>
      <c r="AJ418" s="20"/>
      <c r="AK418" s="64" t="n">
        <f aca="false">_xlfn.STDEV.P(AK392:AK416)</f>
        <v>0.162272529891504</v>
      </c>
      <c r="AL418" s="20"/>
      <c r="AM418" s="64"/>
    </row>
    <row r="419" customFormat="false" ht="13.8" hidden="false" customHeight="false" outlineLevel="0" collapsed="false">
      <c r="A419" s="23" t="s">
        <v>149</v>
      </c>
      <c r="B419" s="22"/>
      <c r="C419" s="22"/>
      <c r="D419" s="22"/>
      <c r="E419" s="22"/>
      <c r="F419" s="22"/>
      <c r="G419" s="22"/>
      <c r="H419" s="22"/>
      <c r="I419" s="22"/>
      <c r="S419" s="22"/>
      <c r="T419" s="22"/>
      <c r="U419" s="22"/>
      <c r="V419" s="22"/>
      <c r="W419" s="22"/>
      <c r="X419" s="22"/>
      <c r="Y419" s="22"/>
      <c r="Z419" s="22"/>
    </row>
    <row r="420" customFormat="false" ht="13.8" hidden="false" customHeight="false" outlineLevel="0" collapsed="false">
      <c r="B420" s="22"/>
      <c r="C420" s="22"/>
      <c r="D420" s="22"/>
      <c r="E420" s="22"/>
      <c r="F420" s="22"/>
      <c r="G420" s="22"/>
      <c r="H420" s="22"/>
      <c r="I420" s="22"/>
      <c r="S420" s="22"/>
      <c r="T420" s="22"/>
      <c r="U420" s="22"/>
      <c r="V420" s="22"/>
      <c r="W420" s="22"/>
      <c r="X420" s="22"/>
      <c r="Y420" s="22"/>
      <c r="Z420" s="22"/>
    </row>
    <row r="421" customFormat="false" ht="13.8" hidden="false" customHeight="false" outlineLevel="0" collapsed="false">
      <c r="A421" s="6" t="s">
        <v>177</v>
      </c>
      <c r="B421" s="6"/>
      <c r="C421" s="6"/>
      <c r="D421" s="6"/>
      <c r="E421" s="6"/>
      <c r="F421" s="6"/>
      <c r="G421" s="6"/>
      <c r="H421" s="6"/>
      <c r="I421" s="6"/>
      <c r="J421" s="6"/>
      <c r="S421" s="24"/>
      <c r="T421" s="24"/>
      <c r="U421" s="24"/>
      <c r="V421" s="24"/>
      <c r="W421" s="24"/>
      <c r="X421" s="24"/>
      <c r="Y421" s="24"/>
      <c r="Z421" s="24"/>
    </row>
    <row r="422" customFormat="false" ht="13.8" hidden="false" customHeight="false" outlineLevel="0" collapsed="false">
      <c r="A422" s="6" t="s">
        <v>178</v>
      </c>
      <c r="B422" s="6"/>
      <c r="C422" s="6"/>
      <c r="D422" s="6"/>
      <c r="E422" s="6"/>
      <c r="F422" s="6"/>
      <c r="G422" s="6"/>
      <c r="H422" s="6"/>
      <c r="I422" s="6"/>
      <c r="J422" s="6"/>
      <c r="S422" s="24"/>
      <c r="T422" s="24"/>
      <c r="U422" s="24"/>
      <c r="V422" s="24"/>
      <c r="W422" s="24"/>
      <c r="X422" s="24"/>
      <c r="Y422" s="24"/>
      <c r="Z422" s="24"/>
    </row>
    <row r="423" customFormat="false" ht="13.8" hidden="false" customHeight="false" outlineLevel="0" collapsed="false">
      <c r="A423" s="29"/>
      <c r="B423" s="29"/>
      <c r="C423" s="29"/>
      <c r="D423" s="29"/>
      <c r="E423" s="29"/>
      <c r="F423" s="29"/>
      <c r="G423" s="29"/>
      <c r="H423" s="29"/>
      <c r="S423" s="73"/>
      <c r="T423" s="73"/>
      <c r="U423" s="73"/>
      <c r="V423" s="73"/>
      <c r="W423" s="73"/>
      <c r="X423" s="73"/>
      <c r="Y423" s="73"/>
      <c r="Z423" s="73"/>
    </row>
    <row r="424" customFormat="false" ht="15.8" hidden="false" customHeight="true" outlineLevel="0" collapsed="false">
      <c r="A424" s="7" t="s">
        <v>8</v>
      </c>
      <c r="B424" s="8" t="s">
        <v>188</v>
      </c>
      <c r="C424" s="8"/>
      <c r="D424" s="8"/>
      <c r="E424" s="8"/>
      <c r="F424" s="8"/>
      <c r="G424" s="8"/>
      <c r="H424" s="8"/>
      <c r="I424" s="7" t="s">
        <v>10</v>
      </c>
      <c r="J424" s="37" t="s">
        <v>11</v>
      </c>
      <c r="K424" s="38" t="s">
        <v>189</v>
      </c>
      <c r="L424" s="37" t="s">
        <v>190</v>
      </c>
      <c r="M424" s="38" t="s">
        <v>191</v>
      </c>
      <c r="N424" s="37" t="s">
        <v>12</v>
      </c>
      <c r="O424" s="37" t="s">
        <v>192</v>
      </c>
      <c r="P424" s="7" t="s">
        <v>193</v>
      </c>
      <c r="Q424" s="37" t="s">
        <v>194</v>
      </c>
      <c r="S424" s="8" t="s">
        <v>188</v>
      </c>
      <c r="T424" s="8"/>
      <c r="U424" s="8"/>
      <c r="V424" s="8"/>
      <c r="W424" s="8"/>
      <c r="X424" s="8"/>
      <c r="Y424" s="8"/>
      <c r="Z424" s="8"/>
      <c r="AC424" s="9" t="s">
        <v>196</v>
      </c>
      <c r="AD424" s="9"/>
      <c r="AE424" s="9" t="s">
        <v>197</v>
      </c>
      <c r="AF424" s="9"/>
      <c r="AG424" s="9" t="s">
        <v>198</v>
      </c>
      <c r="AH424" s="9"/>
      <c r="AI424" s="9" t="s">
        <v>199</v>
      </c>
      <c r="AJ424" s="9"/>
      <c r="AK424" s="9" t="s">
        <v>200</v>
      </c>
      <c r="AL424" s="9"/>
      <c r="AM424" s="39" t="s">
        <v>201</v>
      </c>
      <c r="AO424" s="9" t="s">
        <v>196</v>
      </c>
      <c r="AP424" s="9"/>
      <c r="AQ424" s="9" t="s">
        <v>197</v>
      </c>
      <c r="AR424" s="9"/>
      <c r="AS424" s="9" t="s">
        <v>198</v>
      </c>
      <c r="AT424" s="9"/>
      <c r="AU424" s="9" t="s">
        <v>199</v>
      </c>
      <c r="AV424" s="9"/>
      <c r="AW424" s="39" t="s">
        <v>200</v>
      </c>
      <c r="AX424" s="39"/>
    </row>
    <row r="425" customFormat="false" ht="55.8" hidden="false" customHeight="false" outlineLevel="0" collapsed="false">
      <c r="A425" s="7"/>
      <c r="B425" s="9" t="s">
        <v>179</v>
      </c>
      <c r="C425" s="9" t="s">
        <v>180</v>
      </c>
      <c r="D425" s="9" t="s">
        <v>181</v>
      </c>
      <c r="E425" s="9" t="s">
        <v>182</v>
      </c>
      <c r="F425" s="9" t="s">
        <v>183</v>
      </c>
      <c r="G425" s="9" t="s">
        <v>184</v>
      </c>
      <c r="H425" s="9" t="s">
        <v>185</v>
      </c>
      <c r="I425" s="7"/>
      <c r="J425" s="37"/>
      <c r="K425" s="38"/>
      <c r="L425" s="37"/>
      <c r="M425" s="38"/>
      <c r="N425" s="37"/>
      <c r="O425" s="37"/>
      <c r="P425" s="7"/>
      <c r="Q425" s="37"/>
      <c r="S425" s="9" t="s">
        <v>179</v>
      </c>
      <c r="T425" s="9" t="s">
        <v>180</v>
      </c>
      <c r="U425" s="9" t="s">
        <v>181</v>
      </c>
      <c r="V425" s="9" t="s">
        <v>182</v>
      </c>
      <c r="W425" s="9" t="s">
        <v>183</v>
      </c>
      <c r="X425" s="9" t="s">
        <v>184</v>
      </c>
      <c r="Y425" s="9" t="s">
        <v>185</v>
      </c>
      <c r="Z425" s="7" t="s">
        <v>21</v>
      </c>
      <c r="AC425" s="9" t="s">
        <v>202</v>
      </c>
      <c r="AD425" s="9" t="s">
        <v>203</v>
      </c>
      <c r="AE425" s="9" t="s">
        <v>202</v>
      </c>
      <c r="AF425" s="9" t="s">
        <v>203</v>
      </c>
      <c r="AG425" s="9" t="s">
        <v>202</v>
      </c>
      <c r="AH425" s="9" t="s">
        <v>203</v>
      </c>
      <c r="AI425" s="9" t="s">
        <v>202</v>
      </c>
      <c r="AJ425" s="9" t="s">
        <v>203</v>
      </c>
      <c r="AK425" s="9" t="s">
        <v>202</v>
      </c>
      <c r="AL425" s="9" t="s">
        <v>203</v>
      </c>
      <c r="AM425" s="40" t="s">
        <v>204</v>
      </c>
      <c r="AO425" s="9" t="s">
        <v>205</v>
      </c>
      <c r="AP425" s="9" t="s">
        <v>206</v>
      </c>
      <c r="AQ425" s="9" t="s">
        <v>205</v>
      </c>
      <c r="AR425" s="9" t="s">
        <v>206</v>
      </c>
      <c r="AS425" s="9" t="s">
        <v>205</v>
      </c>
      <c r="AT425" s="9" t="s">
        <v>206</v>
      </c>
      <c r="AU425" s="9" t="s">
        <v>205</v>
      </c>
      <c r="AV425" s="9" t="s">
        <v>206</v>
      </c>
      <c r="AW425" s="9" t="s">
        <v>205</v>
      </c>
      <c r="AX425" s="40" t="s">
        <v>206</v>
      </c>
      <c r="AY425" s="76"/>
      <c r="AZ425" s="76" t="s">
        <v>210</v>
      </c>
    </row>
    <row r="426" customFormat="false" ht="13.8" hidden="false" customHeight="false" outlineLevel="0" collapsed="false">
      <c r="A426" s="10" t="s">
        <v>22</v>
      </c>
      <c r="B426" s="41" t="n">
        <v>0</v>
      </c>
      <c r="C426" s="41"/>
      <c r="D426" s="41"/>
      <c r="E426" s="41"/>
      <c r="F426" s="41"/>
      <c r="G426" s="41"/>
      <c r="H426" s="41"/>
      <c r="I426" s="12" t="n">
        <f aca="false">AO426+AQ426+AS426+AU426+AW426</f>
        <v>0.151118265477428</v>
      </c>
      <c r="J426" s="42" t="n">
        <f aca="false">AP426+AR426+AT426+AV426+AX426</f>
        <v>881386.100645456</v>
      </c>
      <c r="K426" s="12" t="n">
        <f aca="false">I426-DatosMinisterio!J426</f>
        <v>-7.73090570796164E-005</v>
      </c>
      <c r="L426" s="42" t="n">
        <f aca="false">J426-DatosMinisterio!K426</f>
        <v>-450.899354544235</v>
      </c>
      <c r="M426" s="44" t="n">
        <f aca="false">N426/N$451</f>
        <v>0.212129461661152</v>
      </c>
      <c r="N426" s="43" t="n">
        <f aca="false">DatosMinisterio!L426</f>
        <v>23507359</v>
      </c>
      <c r="O426" s="43" t="n">
        <f aca="false">N426-DatosMinisterio!L426</f>
        <v>0</v>
      </c>
      <c r="P426" s="14" t="n">
        <f aca="false">N426+J426</f>
        <v>24388745.1006455</v>
      </c>
      <c r="Q426" s="43" t="n">
        <f aca="false">P426-DatosMinisterio!M426</f>
        <v>-450.899354543537</v>
      </c>
      <c r="S426" s="11" t="n">
        <f aca="false">B426+DatosMinisterio!B426</f>
        <v>24019</v>
      </c>
      <c r="T426" s="11" t="n">
        <f aca="false">C426+DatosMinisterio!C426</f>
        <v>63</v>
      </c>
      <c r="U426" s="11" t="n">
        <f aca="false">D426+DatosMinisterio!D426</f>
        <v>1650.49772727273</v>
      </c>
      <c r="V426" s="11" t="n">
        <f aca="false">E426+DatosMinisterio!E426</f>
        <v>869.384090909091</v>
      </c>
      <c r="W426" s="11" t="n">
        <f aca="false">F426+DatosMinisterio!F426</f>
        <v>387</v>
      </c>
      <c r="X426" s="11" t="n">
        <f aca="false">G426+DatosMinisterio!G426</f>
        <v>1041</v>
      </c>
      <c r="Y426" s="11" t="n">
        <f aca="false">H426+DatosMinisterio!H426</f>
        <v>238</v>
      </c>
      <c r="Z426" s="11" t="n">
        <f aca="false">X426+0.33*Y426</f>
        <v>1119.54</v>
      </c>
      <c r="AC426" s="45" t="n">
        <f aca="false">IF(T426&gt;0,S426/T426,0)</f>
        <v>381.253968253968</v>
      </c>
      <c r="AD426" s="46" t="n">
        <f aca="false">EXP((((AC426-AC$451)/AC$452+2)/4-1.9)^3)</f>
        <v>0.491227726551053</v>
      </c>
      <c r="AE426" s="47" t="n">
        <f aca="false">S426/U426</f>
        <v>14.5525798691579</v>
      </c>
      <c r="AF426" s="46" t="n">
        <f aca="false">EXP((((AE426-AE$451)/AE$452+2)/4-1.9)^3)</f>
        <v>0.00666877206525537</v>
      </c>
      <c r="AG426" s="46" t="n">
        <f aca="false">V426/U426</f>
        <v>0.526740556223397</v>
      </c>
      <c r="AH426" s="46" t="n">
        <f aca="false">EXP((((AG426-AG$451)/AG$452+2)/4-1.9)^3)</f>
        <v>0.080794922609226</v>
      </c>
      <c r="AI426" s="46" t="n">
        <f aca="false">W426/U426</f>
        <v>0.234474724566556</v>
      </c>
      <c r="AJ426" s="46" t="n">
        <f aca="false">EXP((((AI426-AI$451)/AI$452+2)/4-1.9)^3)</f>
        <v>0.624021558874429</v>
      </c>
      <c r="AK426" s="46" t="n">
        <f aca="false">Z426/U426</f>
        <v>0.678304478401142</v>
      </c>
      <c r="AL426" s="46" t="n">
        <f aca="false">EXP((((AK426-AK$451)/AK$452+2)/4-1.9)^3)</f>
        <v>0.709406038950477</v>
      </c>
      <c r="AM426" s="46" t="n">
        <f aca="false">0.01*AD426+0.15*AF426+0.24*AH426+0.25*AJ426+0.35*AL426</f>
        <v>0.429600877852787</v>
      </c>
      <c r="AO426" s="48" t="n">
        <f aca="false">0.01*AD426/$AM$451*$AY426</f>
        <v>0.00172796392693251</v>
      </c>
      <c r="AP426" s="42" t="n">
        <f aca="false">AO426*$J$451</f>
        <v>10078.2217345033</v>
      </c>
      <c r="AQ426" s="48" t="n">
        <f aca="false">0.15*AF426/$AM$451*$AY426</f>
        <v>0.000351875421811076</v>
      </c>
      <c r="AR426" s="42" t="n">
        <f aca="false">AQ426*$J$451</f>
        <v>2052.28735893189</v>
      </c>
      <c r="AS426" s="48" t="n">
        <f aca="false">0.24*AH426/$AM$451*$AY426</f>
        <v>0.00682098525968461</v>
      </c>
      <c r="AT426" s="42" t="n">
        <f aca="false">AS426*$J$451</f>
        <v>39782.8917742013</v>
      </c>
      <c r="AU426" s="48" t="n">
        <f aca="false">0.25*AJ426/$AM$451*$AY426</f>
        <v>0.0548771315767301</v>
      </c>
      <c r="AV426" s="42" t="n">
        <f aca="false">AU426*$J$451</f>
        <v>320066.809013542</v>
      </c>
      <c r="AW426" s="48" t="n">
        <f aca="false">0.35*AL426/$AM$451*$AY426</f>
        <v>0.0873403092922701</v>
      </c>
      <c r="AX426" s="42" t="n">
        <f aca="false">AW426*$J$451</f>
        <v>509405.890764278</v>
      </c>
      <c r="AY426" s="35" t="n">
        <v>1</v>
      </c>
      <c r="AZ426" s="35" t="n">
        <v>1.00051157983342</v>
      </c>
    </row>
    <row r="427" customFormat="false" ht="13.8" hidden="false" customHeight="false" outlineLevel="0" collapsed="false">
      <c r="A427" s="13" t="s">
        <v>23</v>
      </c>
      <c r="B427" s="41"/>
      <c r="C427" s="41"/>
      <c r="D427" s="41"/>
      <c r="E427" s="41"/>
      <c r="F427" s="41"/>
      <c r="G427" s="41"/>
      <c r="H427" s="41"/>
      <c r="I427" s="15" t="n">
        <f aca="false">AO427+AQ427+AS427+AU427+AW427</f>
        <v>0.105743484707453</v>
      </c>
      <c r="J427" s="43" t="n">
        <f aca="false">AP427+AR427+AT427+AV427+AX427</f>
        <v>616741.04953835</v>
      </c>
      <c r="K427" s="15" t="n">
        <f aca="false">I427-DatosMinisterio!J427</f>
        <v>-9.34346122262453E-005</v>
      </c>
      <c r="L427" s="43" t="n">
        <f aca="false">J427-DatosMinisterio!K427</f>
        <v>-544.950461650034</v>
      </c>
      <c r="M427" s="44" t="n">
        <f aca="false">N427/N$451</f>
        <v>0.13179147610658</v>
      </c>
      <c r="N427" s="43" t="n">
        <f aca="false">DatosMinisterio!L427</f>
        <v>14604617</v>
      </c>
      <c r="O427" s="43" t="n">
        <f aca="false">N427-DatosMinisterio!L427</f>
        <v>0</v>
      </c>
      <c r="P427" s="14" t="n">
        <f aca="false">N427+J427</f>
        <v>15221358.0495384</v>
      </c>
      <c r="Q427" s="43" t="n">
        <f aca="false">P427-DatosMinisterio!M427</f>
        <v>-544.950461650267</v>
      </c>
      <c r="S427" s="14" t="n">
        <f aca="false">B427+DatosMinisterio!B427</f>
        <v>17877</v>
      </c>
      <c r="T427" s="14" t="n">
        <f aca="false">C427+DatosMinisterio!C427</f>
        <v>36</v>
      </c>
      <c r="U427" s="14" t="n">
        <f aca="false">D427+DatosMinisterio!D427</f>
        <v>1489.27272727273</v>
      </c>
      <c r="V427" s="14" t="n">
        <f aca="false">E427+DatosMinisterio!E427</f>
        <v>833.590909090909</v>
      </c>
      <c r="W427" s="14" t="n">
        <f aca="false">F427+DatosMinisterio!F427</f>
        <v>285</v>
      </c>
      <c r="X427" s="14" t="n">
        <f aca="false">G427+DatosMinisterio!G427</f>
        <v>704</v>
      </c>
      <c r="Y427" s="14" t="n">
        <f aca="false">H427+DatosMinisterio!H427</f>
        <v>193</v>
      </c>
      <c r="Z427" s="14" t="n">
        <f aca="false">X427+0.33*Y427</f>
        <v>767.69</v>
      </c>
      <c r="AC427" s="49" t="n">
        <f aca="false">IF(T427&gt;0,S427/T427,0)</f>
        <v>496.583333333333</v>
      </c>
      <c r="AD427" s="50" t="n">
        <f aca="false">EXP((((AC427-AC$451)/AC$452+2)/4-1.9)^3)</f>
        <v>0.839250461831259</v>
      </c>
      <c r="AE427" s="51" t="n">
        <f aca="false">S427/U427</f>
        <v>12.0038456842876</v>
      </c>
      <c r="AF427" s="50" t="n">
        <f aca="false">EXP((((AE427-AE$451)/AE$452+2)/4-1.9)^3)</f>
        <v>0.0016537816603025</v>
      </c>
      <c r="AG427" s="50" t="n">
        <f aca="false">V427/U427</f>
        <v>0.559730191673787</v>
      </c>
      <c r="AH427" s="50" t="n">
        <f aca="false">EXP((((AG427-AG$451)/AG$452+2)/4-1.9)^3)</f>
        <v>0.113573586873818</v>
      </c>
      <c r="AI427" s="50" t="n">
        <f aca="false">W427/U427</f>
        <v>0.191368575265535</v>
      </c>
      <c r="AJ427" s="50" t="n">
        <f aca="false">EXP((((AI427-AI$451)/AI$452+2)/4-1.9)^3)</f>
        <v>0.433164689704535</v>
      </c>
      <c r="AK427" s="50" t="n">
        <f aca="false">Z427/U427</f>
        <v>0.515479794896837</v>
      </c>
      <c r="AL427" s="50" t="n">
        <f aca="false">EXP((((AK427-AK$451)/AK$452+2)/4-1.9)^3)</f>
        <v>0.446912810353092</v>
      </c>
      <c r="AM427" s="50" t="n">
        <f aca="false">0.01*AD427+0.15*AF427+0.24*AH427+0.25*AJ427+0.35*AL427</f>
        <v>0.30060888876679</v>
      </c>
      <c r="AO427" s="44" t="n">
        <f aca="false">0.01*AD427/$AM$451*$AY427</f>
        <v>0.00295218377408741</v>
      </c>
      <c r="AP427" s="43" t="n">
        <f aca="false">AO427*$J$451</f>
        <v>17218.3934007655</v>
      </c>
      <c r="AQ427" s="44" t="n">
        <f aca="false">0.15*AF427/$AM$451*$AY427</f>
        <v>8.72612099511127E-005</v>
      </c>
      <c r="AR427" s="43" t="n">
        <f aca="false">AQ427*$J$451</f>
        <v>508.944549710328</v>
      </c>
      <c r="AS427" s="44" t="n">
        <f aca="false">0.24*AH427/$AM$451*$AY427</f>
        <v>0.00958827283866174</v>
      </c>
      <c r="AT427" s="43" t="n">
        <f aca="false">AS427*$J$451</f>
        <v>55922.8917993045</v>
      </c>
      <c r="AU427" s="44" t="n">
        <f aca="false">0.25*AJ427/$AM$451*$AY427</f>
        <v>0.0380929718424882</v>
      </c>
      <c r="AV427" s="43" t="n">
        <f aca="false">AU427*$J$451</f>
        <v>222174.439391396</v>
      </c>
      <c r="AW427" s="44" t="n">
        <f aca="false">0.35*AL427/$AM$451*$AY427</f>
        <v>0.0550227950422643</v>
      </c>
      <c r="AX427" s="43" t="n">
        <f aca="false">AW427*$J$451</f>
        <v>320916.380397173</v>
      </c>
      <c r="AY427" s="35" t="n">
        <v>1</v>
      </c>
      <c r="AZ427" s="35" t="n">
        <v>1.0008835968711</v>
      </c>
    </row>
    <row r="428" customFormat="false" ht="13.8" hidden="false" customHeight="false" outlineLevel="0" collapsed="false">
      <c r="A428" s="13" t="s">
        <v>24</v>
      </c>
      <c r="B428" s="41"/>
      <c r="C428" s="41"/>
      <c r="D428" s="41"/>
      <c r="E428" s="41"/>
      <c r="F428" s="41"/>
      <c r="G428" s="41"/>
      <c r="H428" s="41"/>
      <c r="I428" s="15" t="n">
        <f aca="false">AO428+AQ428+AS428+AU428+AW428</f>
        <v>0.0756948814818477</v>
      </c>
      <c r="J428" s="43" t="n">
        <f aca="false">AP428+AR428+AT428+AV428+AX428</f>
        <v>441484.794821647</v>
      </c>
      <c r="K428" s="15" t="n">
        <f aca="false">I428-DatosMinisterio!J428</f>
        <v>9.71799422139485E-005</v>
      </c>
      <c r="L428" s="43" t="n">
        <f aca="false">J428-DatosMinisterio!K428</f>
        <v>566.794821647345</v>
      </c>
      <c r="M428" s="44" t="n">
        <f aca="false">N428/N$451</f>
        <v>0.0751344815907025</v>
      </c>
      <c r="N428" s="43" t="n">
        <f aca="false">DatosMinisterio!L428</f>
        <v>8326110</v>
      </c>
      <c r="O428" s="43" t="n">
        <f aca="false">N428-DatosMinisterio!L428</f>
        <v>0</v>
      </c>
      <c r="P428" s="14" t="n">
        <f aca="false">N428+J428</f>
        <v>8767594.79482165</v>
      </c>
      <c r="Q428" s="43" t="n">
        <f aca="false">P428-DatosMinisterio!M428</f>
        <v>566.794821647927</v>
      </c>
      <c r="S428" s="14" t="n">
        <f aca="false">B428+DatosMinisterio!B428</f>
        <v>18363</v>
      </c>
      <c r="T428" s="14" t="n">
        <f aca="false">C428+DatosMinisterio!C428</f>
        <v>83</v>
      </c>
      <c r="U428" s="14" t="n">
        <f aca="false">D428+DatosMinisterio!D428</f>
        <v>1126.97727272727</v>
      </c>
      <c r="V428" s="14" t="n">
        <f aca="false">E428+DatosMinisterio!E428</f>
        <v>699.727272727273</v>
      </c>
      <c r="W428" s="14" t="n">
        <f aca="false">F428+DatosMinisterio!F428</f>
        <v>143</v>
      </c>
      <c r="X428" s="14" t="n">
        <f aca="false">G428+DatosMinisterio!G428</f>
        <v>481</v>
      </c>
      <c r="Y428" s="14" t="n">
        <f aca="false">H428+DatosMinisterio!H428</f>
        <v>67</v>
      </c>
      <c r="Z428" s="14" t="n">
        <f aca="false">X428+0.33*Y428</f>
        <v>503.11</v>
      </c>
      <c r="AC428" s="49" t="n">
        <f aca="false">IF(T428&gt;0,S428/T428,0)</f>
        <v>221.240963855422</v>
      </c>
      <c r="AD428" s="50" t="n">
        <f aca="false">EXP((((AC428-AC$451)/AC$452+2)/4-1.9)^3)</f>
        <v>0.0834159036775313</v>
      </c>
      <c r="AE428" s="51" t="n">
        <f aca="false">S428/U428</f>
        <v>16.294028676871</v>
      </c>
      <c r="AF428" s="50" t="n">
        <f aca="false">EXP((((AE428-AE$451)/AE$452+2)/4-1.9)^3)</f>
        <v>0.0152301924653474</v>
      </c>
      <c r="AG428" s="50" t="n">
        <f aca="false">V428/U428</f>
        <v>0.620888539334908</v>
      </c>
      <c r="AH428" s="50" t="n">
        <f aca="false">EXP((((AG428-AG$451)/AG$452+2)/4-1.9)^3)</f>
        <v>0.196324887975696</v>
      </c>
      <c r="AI428" s="50" t="n">
        <f aca="false">W428/U428</f>
        <v>0.126888095670236</v>
      </c>
      <c r="AJ428" s="50" t="n">
        <f aca="false">EXP((((AI428-AI$451)/AI$452+2)/4-1.9)^3)</f>
        <v>0.187413537705507</v>
      </c>
      <c r="AK428" s="50" t="n">
        <f aca="false">Z428/U428</f>
        <v>0.446424264424145</v>
      </c>
      <c r="AL428" s="50" t="n">
        <f aca="false">EXP((((AK428-AK$451)/AK$452+2)/4-1.9)^3)</f>
        <v>0.337418004824392</v>
      </c>
      <c r="AM428" s="50" t="n">
        <f aca="false">0.01*AD428+0.15*AF428+0.24*AH428+0.25*AJ428+0.35*AL428</f>
        <v>0.215186347135658</v>
      </c>
      <c r="AO428" s="44" t="n">
        <f aca="false">0.01*AD428/$AM$451*$AY428</f>
        <v>0.000293427395679121</v>
      </c>
      <c r="AP428" s="43" t="n">
        <f aca="false">AO428*$J$451</f>
        <v>1711.39357167119</v>
      </c>
      <c r="AQ428" s="44" t="n">
        <f aca="false">0.15*AF428/$AM$451*$AY428</f>
        <v>0.000803615769975002</v>
      </c>
      <c r="AR428" s="43" t="n">
        <f aca="false">AQ428*$J$451</f>
        <v>4687.02951081222</v>
      </c>
      <c r="AS428" s="44" t="n">
        <f aca="false">0.24*AH428/$AM$451*$AY428</f>
        <v>0.0165744222996327</v>
      </c>
      <c r="AT428" s="43" t="n">
        <f aca="false">AS428*$J$451</f>
        <v>96669.0915553577</v>
      </c>
      <c r="AU428" s="44" t="n">
        <f aca="false">0.25*AJ428/$AM$451*$AY428</f>
        <v>0.0164813494368311</v>
      </c>
      <c r="AV428" s="43" t="n">
        <f aca="false">AU428*$J$451</f>
        <v>96126.2509704593</v>
      </c>
      <c r="AW428" s="44" t="n">
        <f aca="false">0.35*AL428/$AM$451*$AY428</f>
        <v>0.0415420665797298</v>
      </c>
      <c r="AX428" s="43" t="n">
        <f aca="false">AW428*$J$451</f>
        <v>242291.029213347</v>
      </c>
      <c r="AY428" s="35" t="n">
        <v>1</v>
      </c>
      <c r="AZ428" s="35" t="n">
        <v>0.998716162304353</v>
      </c>
    </row>
    <row r="429" customFormat="false" ht="13.8" hidden="false" customHeight="false" outlineLevel="0" collapsed="false">
      <c r="A429" s="13" t="s">
        <v>186</v>
      </c>
      <c r="B429" s="41"/>
      <c r="C429" s="41"/>
      <c r="D429" s="41"/>
      <c r="E429" s="41"/>
      <c r="F429" s="41"/>
      <c r="G429" s="41"/>
      <c r="H429" s="41"/>
      <c r="I429" s="15" t="n">
        <f aca="false">AO429+AQ429+AS429+AU429+AW429</f>
        <v>0.0659824230826959</v>
      </c>
      <c r="J429" s="43" t="n">
        <f aca="false">AP429+AR429+AT429+AV429+AX429</f>
        <v>384837.599930515</v>
      </c>
      <c r="K429" s="15" t="n">
        <f aca="false">I429-DatosMinisterio!J429</f>
        <v>-0.000121801814456743</v>
      </c>
      <c r="L429" s="43" t="n">
        <f aca="false">J429-DatosMinisterio!K429</f>
        <v>-710.400069484487</v>
      </c>
      <c r="M429" s="44" t="n">
        <f aca="false">N429/N$451</f>
        <v>0.0554994460777661</v>
      </c>
      <c r="N429" s="43" t="n">
        <f aca="false">DatosMinisterio!L429</f>
        <v>6150232</v>
      </c>
      <c r="O429" s="43" t="n">
        <f aca="false">N429-DatosMinisterio!L429</f>
        <v>0</v>
      </c>
      <c r="P429" s="14" t="n">
        <f aca="false">N429+J429</f>
        <v>6535069.59993052</v>
      </c>
      <c r="Q429" s="43" t="n">
        <f aca="false">P429-DatosMinisterio!M429</f>
        <v>-710.400069484487</v>
      </c>
      <c r="S429" s="14" t="n">
        <f aca="false">B429+DatosMinisterio!B429</f>
        <v>13592</v>
      </c>
      <c r="T429" s="14" t="n">
        <f aca="false">C429+DatosMinisterio!C429</f>
        <v>57</v>
      </c>
      <c r="U429" s="14" t="n">
        <f aca="false">D429+DatosMinisterio!D429</f>
        <v>491.892045454545</v>
      </c>
      <c r="V429" s="14" t="n">
        <f aca="false">E429+DatosMinisterio!E429</f>
        <v>325.642045454545</v>
      </c>
      <c r="W429" s="14" t="n">
        <f aca="false">F429+DatosMinisterio!F429</f>
        <v>54</v>
      </c>
      <c r="X429" s="14" t="n">
        <f aca="false">G429+DatosMinisterio!G429</f>
        <v>89</v>
      </c>
      <c r="Y429" s="14" t="n">
        <f aca="false">H429+DatosMinisterio!H429</f>
        <v>27</v>
      </c>
      <c r="Z429" s="14" t="n">
        <f aca="false">X429+0.33*Y429</f>
        <v>97.91</v>
      </c>
      <c r="AC429" s="49" t="n">
        <f aca="false">IF(T429&gt;0,S429/T429,0)</f>
        <v>238.456140350877</v>
      </c>
      <c r="AD429" s="50" t="n">
        <f aca="false">EXP((((AC429-AC$451)/AC$452+2)/4-1.9)^3)</f>
        <v>0.108561815506207</v>
      </c>
      <c r="AE429" s="51" t="n">
        <f aca="false">S429/U429</f>
        <v>27.6320792856896</v>
      </c>
      <c r="AF429" s="50" t="n">
        <f aca="false">EXP((((AE429-AE$451)/AE$452+2)/4-1.9)^3)</f>
        <v>0.410274025495576</v>
      </c>
      <c r="AG429" s="50" t="n">
        <f aca="false">V429/U429</f>
        <v>0.662019336282674</v>
      </c>
      <c r="AH429" s="50" t="n">
        <f aca="false">EXP((((AG429-AG$451)/AG$452+2)/4-1.9)^3)</f>
        <v>0.26792751226554</v>
      </c>
      <c r="AI429" s="50" t="n">
        <f aca="false">W429/U429</f>
        <v>0.109780185508184</v>
      </c>
      <c r="AJ429" s="50" t="n">
        <f aca="false">EXP((((AI429-AI$451)/AI$452+2)/4-1.9)^3)</f>
        <v>0.140157780670307</v>
      </c>
      <c r="AK429" s="50" t="n">
        <f aca="false">Z429/U429</f>
        <v>0.199047740057524</v>
      </c>
      <c r="AL429" s="50" t="n">
        <f aca="false">EXP((((AK429-AK$451)/AK$452+2)/4-1.9)^3)</f>
        <v>0.0731625141282558</v>
      </c>
      <c r="AM429" s="50" t="n">
        <f aca="false">0.01*AD429+0.15*AF429+0.24*AH429+0.25*AJ429+0.35*AL429</f>
        <v>0.187575650035594</v>
      </c>
      <c r="AO429" s="44" t="n">
        <f aca="false">0.01*AD429/$AM$451*$AY429</f>
        <v>0.000381881744245419</v>
      </c>
      <c r="AP429" s="43" t="n">
        <f aca="false">AO429*$J$451</f>
        <v>2227.29701406233</v>
      </c>
      <c r="AQ429" s="44" t="n">
        <f aca="false">0.15*AF429/$AM$451*$AY429</f>
        <v>0.0216479652275918</v>
      </c>
      <c r="AR429" s="43" t="n">
        <f aca="false">AQ429*$J$451</f>
        <v>126260.155240502</v>
      </c>
      <c r="AS429" s="44" t="n">
        <f aca="false">0.24*AH429/$AM$451*$AY429</f>
        <v>0.0226193621184127</v>
      </c>
      <c r="AT429" s="43" t="n">
        <f aca="false">AS429*$J$451</f>
        <v>131925.755722846</v>
      </c>
      <c r="AU429" s="44" t="n">
        <f aca="false">0.25*AJ429/$AM$451*$AY429</f>
        <v>0.0123256269947152</v>
      </c>
      <c r="AV429" s="43" t="n">
        <f aca="false">AU429*$J$451</f>
        <v>71888.3073502789</v>
      </c>
      <c r="AW429" s="44" t="n">
        <f aca="false">0.35*AL429/$AM$451*$AY429</f>
        <v>0.00900758699773068</v>
      </c>
      <c r="AX429" s="43" t="n">
        <f aca="false">AW429*$J$451</f>
        <v>52536.0846028264</v>
      </c>
      <c r="AY429" s="35" t="n">
        <v>1</v>
      </c>
      <c r="AZ429" s="35" t="n">
        <v>1.00184597365126</v>
      </c>
    </row>
    <row r="430" customFormat="false" ht="13.8" hidden="false" customHeight="false" outlineLevel="0" collapsed="false">
      <c r="A430" s="13" t="s">
        <v>26</v>
      </c>
      <c r="B430" s="41"/>
      <c r="C430" s="41"/>
      <c r="D430" s="41"/>
      <c r="E430" s="41"/>
      <c r="F430" s="41"/>
      <c r="G430" s="41"/>
      <c r="H430" s="41"/>
      <c r="I430" s="15" t="n">
        <f aca="false">AO430+AQ430+AS430+AU430+AW430</f>
        <v>0.0928043870354527</v>
      </c>
      <c r="J430" s="43" t="n">
        <f aca="false">AP430+AR430+AT430+AV430+AX430</f>
        <v>541274.719859637</v>
      </c>
      <c r="K430" s="15" t="n">
        <f aca="false">I430-DatosMinisterio!J430</f>
        <v>-2.26801232219159E-005</v>
      </c>
      <c r="L430" s="43" t="n">
        <f aca="false">J430-DatosMinisterio!K430</f>
        <v>-132.280140362796</v>
      </c>
      <c r="M430" s="44" t="n">
        <f aca="false">N430/N$451</f>
        <v>0.046033447649758</v>
      </c>
      <c r="N430" s="43" t="n">
        <f aca="false">DatosMinisterio!L430</f>
        <v>5101247</v>
      </c>
      <c r="O430" s="43" t="n">
        <f aca="false">N430-DatosMinisterio!L430</f>
        <v>0</v>
      </c>
      <c r="P430" s="14" t="n">
        <f aca="false">N430+J430</f>
        <v>5642521.71985964</v>
      </c>
      <c r="Q430" s="43" t="n">
        <f aca="false">P430-DatosMinisterio!M430</f>
        <v>-132.28014036268</v>
      </c>
      <c r="S430" s="14" t="n">
        <f aca="false">B430+DatosMinisterio!B430</f>
        <v>8704</v>
      </c>
      <c r="T430" s="14" t="n">
        <f aca="false">C430+DatosMinisterio!C430</f>
        <v>72</v>
      </c>
      <c r="U430" s="14" t="n">
        <f aca="false">D430+DatosMinisterio!D430</f>
        <v>347</v>
      </c>
      <c r="V430" s="14" t="n">
        <f aca="false">E430+DatosMinisterio!E430</f>
        <v>194.681818181818</v>
      </c>
      <c r="W430" s="14" t="n">
        <f aca="false">F430+DatosMinisterio!F430</f>
        <v>63</v>
      </c>
      <c r="X430" s="14" t="n">
        <f aca="false">G430+DatosMinisterio!G430</f>
        <v>138</v>
      </c>
      <c r="Y430" s="14" t="n">
        <f aca="false">H430+DatosMinisterio!H430</f>
        <v>14</v>
      </c>
      <c r="Z430" s="14" t="n">
        <f aca="false">X430+0.33*Y430</f>
        <v>142.62</v>
      </c>
      <c r="AC430" s="49" t="n">
        <f aca="false">IF(T430&gt;0,S430/T430,0)</f>
        <v>120.888888888889</v>
      </c>
      <c r="AD430" s="50" t="n">
        <f aca="false">EXP((((AC430-AC$451)/AC$452+2)/4-1.9)^3)</f>
        <v>0.0117642148455389</v>
      </c>
      <c r="AE430" s="51" t="n">
        <f aca="false">S430/U430</f>
        <v>25.0835734870317</v>
      </c>
      <c r="AF430" s="50" t="n">
        <f aca="false">EXP((((AE430-AE$451)/AE$452+2)/4-1.9)^3)</f>
        <v>0.256445487080314</v>
      </c>
      <c r="AG430" s="50" t="n">
        <f aca="false">V430/U430</f>
        <v>0.561042703694</v>
      </c>
      <c r="AH430" s="50" t="n">
        <f aca="false">EXP((((AG430-AG$451)/AG$452+2)/4-1.9)^3)</f>
        <v>0.115044923786988</v>
      </c>
      <c r="AI430" s="50" t="n">
        <f aca="false">W430/U430</f>
        <v>0.181556195965418</v>
      </c>
      <c r="AJ430" s="50" t="n">
        <f aca="false">EXP((((AI430-AI$451)/AI$452+2)/4-1.9)^3)</f>
        <v>0.390622886422082</v>
      </c>
      <c r="AK430" s="50" t="n">
        <f aca="false">Z430/U430</f>
        <v>0.411008645533141</v>
      </c>
      <c r="AL430" s="50" t="n">
        <f aca="false">EXP((((AK430-AK$451)/AK$452+2)/4-1.9)^3)</f>
        <v>0.285641408658312</v>
      </c>
      <c r="AM430" s="50" t="n">
        <f aca="false">0.01*AD430+0.15*AF430+0.24*AH430+0.25*AJ430+0.35*AL430</f>
        <v>0.263825461555309</v>
      </c>
      <c r="AO430" s="44" t="n">
        <f aca="false">0.01*AD430/$AM$451*$AY430</f>
        <v>4.13823116714126E-005</v>
      </c>
      <c r="AP430" s="43" t="n">
        <f aca="false">AO430*$J$451</f>
        <v>241.35927053245</v>
      </c>
      <c r="AQ430" s="44" t="n">
        <f aca="false">0.15*AF430/$AM$451*$AY430</f>
        <v>0.0135312562875062</v>
      </c>
      <c r="AR430" s="43" t="n">
        <f aca="false">AQ430*$J$451</f>
        <v>78920.0509839144</v>
      </c>
      <c r="AS430" s="44" t="n">
        <f aca="false">0.24*AH430/$AM$451*$AY430</f>
        <v>0.00971248816151449</v>
      </c>
      <c r="AT430" s="43" t="n">
        <f aca="false">AS430*$J$451</f>
        <v>56647.3684779093</v>
      </c>
      <c r="AU430" s="44" t="n">
        <f aca="false">0.25*AJ430/$AM$451*$AY430</f>
        <v>0.0343517995976486</v>
      </c>
      <c r="AV430" s="43" t="n">
        <f aca="false">AU430*$J$451</f>
        <v>200354.329120115</v>
      </c>
      <c r="AW430" s="44" t="n">
        <f aca="false">0.35*AL430/$AM$451*$AY430</f>
        <v>0.035167460677112</v>
      </c>
      <c r="AX430" s="43" t="n">
        <f aca="false">AW430*$J$451</f>
        <v>205111.612007166</v>
      </c>
      <c r="AY430" s="35" t="n">
        <v>1</v>
      </c>
      <c r="AZ430" s="35" t="n">
        <v>1.00024438632641</v>
      </c>
    </row>
    <row r="431" customFormat="false" ht="13.8" hidden="false" customHeight="false" outlineLevel="0" collapsed="false">
      <c r="A431" s="13" t="s">
        <v>27</v>
      </c>
      <c r="B431" s="41"/>
      <c r="C431" s="41"/>
      <c r="D431" s="41"/>
      <c r="E431" s="41"/>
      <c r="F431" s="41"/>
      <c r="G431" s="41"/>
      <c r="H431" s="41"/>
      <c r="I431" s="15" t="n">
        <f aca="false">AO431+AQ431+AS431+AU431+AW431</f>
        <v>0.0433977445929969</v>
      </c>
      <c r="J431" s="43" t="n">
        <f aca="false">AP431+AR431+AT431+AV431+AX431</f>
        <v>253114.133905555</v>
      </c>
      <c r="K431" s="15" t="n">
        <f aca="false">I431-DatosMinisterio!J431</f>
        <v>0.000148846107186705</v>
      </c>
      <c r="L431" s="43" t="n">
        <f aca="false">J431-DatosMinisterio!K431</f>
        <v>868.133905554569</v>
      </c>
      <c r="M431" s="44" t="n">
        <f aca="false">N431/N$451</f>
        <v>0.0702242202231685</v>
      </c>
      <c r="N431" s="43" t="n">
        <f aca="false">DatosMinisterio!L431</f>
        <v>7781974</v>
      </c>
      <c r="O431" s="43" t="n">
        <f aca="false">N431-DatosMinisterio!L431</f>
        <v>0</v>
      </c>
      <c r="P431" s="14" t="n">
        <f aca="false">N431+J431</f>
        <v>8035088.13390555</v>
      </c>
      <c r="Q431" s="43" t="n">
        <f aca="false">P431-DatosMinisterio!M431</f>
        <v>868.13390555419</v>
      </c>
      <c r="S431" s="14" t="n">
        <f aca="false">B431+DatosMinisterio!B431</f>
        <v>15846</v>
      </c>
      <c r="T431" s="14" t="n">
        <f aca="false">C431+DatosMinisterio!C431</f>
        <v>77</v>
      </c>
      <c r="U431" s="14" t="n">
        <f aca="false">D431+DatosMinisterio!D431</f>
        <v>814.026893939394</v>
      </c>
      <c r="V431" s="14" t="n">
        <f aca="false">E431+DatosMinisterio!E431</f>
        <v>464.068181818182</v>
      </c>
      <c r="W431" s="14" t="n">
        <f aca="false">F431+DatosMinisterio!F431</f>
        <v>110</v>
      </c>
      <c r="X431" s="14" t="n">
        <f aca="false">G431+DatosMinisterio!G431</f>
        <v>175</v>
      </c>
      <c r="Y431" s="14" t="n">
        <f aca="false">H431+DatosMinisterio!H431</f>
        <v>23</v>
      </c>
      <c r="Z431" s="14" t="n">
        <f aca="false">X431+0.33*Y431</f>
        <v>182.59</v>
      </c>
      <c r="AC431" s="49" t="n">
        <f aca="false">IF(T431&gt;0,S431/T431,0)</f>
        <v>205.792207792208</v>
      </c>
      <c r="AD431" s="50" t="n">
        <f aca="false">EXP((((AC431-AC$451)/AC$452+2)/4-1.9)^3)</f>
        <v>0.0647372556525413</v>
      </c>
      <c r="AE431" s="51" t="n">
        <f aca="false">S431/U431</f>
        <v>19.4661873188428</v>
      </c>
      <c r="AF431" s="50" t="n">
        <f aca="false">EXP((((AE431-AE$451)/AE$452+2)/4-1.9)^3)</f>
        <v>0.0537717810381345</v>
      </c>
      <c r="AG431" s="50" t="n">
        <f aca="false">V431/U431</f>
        <v>0.57008949614966</v>
      </c>
      <c r="AH431" s="50" t="n">
        <f aca="false">EXP((((AG431-AG$451)/AG$452+2)/4-1.9)^3)</f>
        <v>0.125545155501201</v>
      </c>
      <c r="AI431" s="50" t="n">
        <f aca="false">W431/U431</f>
        <v>0.135130670520807</v>
      </c>
      <c r="AJ431" s="50" t="n">
        <f aca="false">EXP((((AI431-AI$451)/AI$452+2)/4-1.9)^3)</f>
        <v>0.213244290735774</v>
      </c>
      <c r="AK431" s="50" t="n">
        <f aca="false">Z431/U431</f>
        <v>0.224304628458128</v>
      </c>
      <c r="AL431" s="50" t="n">
        <f aca="false">EXP((((AK431-AK$451)/AK$452+2)/4-1.9)^3)</f>
        <v>0.0891902754997622</v>
      </c>
      <c r="AM431" s="50" t="n">
        <f aca="false">0.01*AD431+0.15*AF431+0.24*AH431+0.25*AJ431+0.35*AL431</f>
        <v>0.123371646141394</v>
      </c>
      <c r="AO431" s="44" t="n">
        <f aca="false">0.01*AD431/$AM$451*$AY431</f>
        <v>0.000227722574378287</v>
      </c>
      <c r="AP431" s="43" t="n">
        <f aca="false">AO431*$J$451</f>
        <v>1328.17506359086</v>
      </c>
      <c r="AQ431" s="44" t="n">
        <f aca="false">0.15*AF431/$AM$451*$AY431</f>
        <v>0.00283724918908318</v>
      </c>
      <c r="AR431" s="43" t="n">
        <f aca="false">AQ431*$J$451</f>
        <v>16548.0459388877</v>
      </c>
      <c r="AS431" s="44" t="n">
        <f aca="false">0.24*AH431/$AM$451*$AY431</f>
        <v>0.0105989538382294</v>
      </c>
      <c r="AT431" s="43" t="n">
        <f aca="false">AS431*$J$451</f>
        <v>61817.6139388889</v>
      </c>
      <c r="AU431" s="44" t="n">
        <f aca="false">0.25*AJ431/$AM$451*$AY431</f>
        <v>0.0187529338278012</v>
      </c>
      <c r="AV431" s="43" t="n">
        <f aca="false">AU431*$J$451</f>
        <v>109375.098833548</v>
      </c>
      <c r="AW431" s="44" t="n">
        <f aca="false">0.35*AL431/$AM$451*$AY431</f>
        <v>0.0109808851635048</v>
      </c>
      <c r="AX431" s="43" t="n">
        <f aca="false">AW431*$J$451</f>
        <v>64045.2001306397</v>
      </c>
      <c r="AY431" s="35" t="n">
        <v>1</v>
      </c>
      <c r="AZ431" s="35" t="n">
        <v>0.996570187953714</v>
      </c>
    </row>
    <row r="432" customFormat="false" ht="13.8" hidden="false" customHeight="false" outlineLevel="0" collapsed="false">
      <c r="A432" s="13" t="s">
        <v>28</v>
      </c>
      <c r="B432" s="41"/>
      <c r="C432" s="41"/>
      <c r="D432" s="41"/>
      <c r="E432" s="41"/>
      <c r="F432" s="41"/>
      <c r="G432" s="41"/>
      <c r="H432" s="41"/>
      <c r="I432" s="15" t="n">
        <f aca="false">AO432+AQ432+AS432+AU432+AW432</f>
        <v>0.0431222898776555</v>
      </c>
      <c r="J432" s="43" t="n">
        <f aca="false">AP432+AR432+AT432+AV432+AX432</f>
        <v>251507.564661975</v>
      </c>
      <c r="K432" s="15" t="n">
        <f aca="false">I432-DatosMinisterio!J432</f>
        <v>-0.000126608608154735</v>
      </c>
      <c r="L432" s="43" t="n">
        <f aca="false">J432-DatosMinisterio!K432</f>
        <v>-738.435338025447</v>
      </c>
      <c r="M432" s="44" t="n">
        <f aca="false">N432/N$451</f>
        <v>0.0527557833046583</v>
      </c>
      <c r="N432" s="43" t="n">
        <f aca="false">DatosMinisterio!L432</f>
        <v>5846190</v>
      </c>
      <c r="O432" s="43" t="n">
        <f aca="false">N432-DatosMinisterio!L432</f>
        <v>0</v>
      </c>
      <c r="P432" s="14" t="n">
        <f aca="false">N432+J432</f>
        <v>6097697.56466197</v>
      </c>
      <c r="Q432" s="43" t="n">
        <f aca="false">P432-DatosMinisterio!M432</f>
        <v>-738.435338025913</v>
      </c>
      <c r="S432" s="14" t="n">
        <f aca="false">B432+DatosMinisterio!B432</f>
        <v>9493</v>
      </c>
      <c r="T432" s="14" t="n">
        <f aca="false">C432+DatosMinisterio!C432</f>
        <v>55</v>
      </c>
      <c r="U432" s="14" t="n">
        <f aca="false">D432+DatosMinisterio!D432</f>
        <v>583.204545454545</v>
      </c>
      <c r="V432" s="14" t="n">
        <f aca="false">E432+DatosMinisterio!E432</f>
        <v>316.272727272727</v>
      </c>
      <c r="W432" s="14" t="n">
        <f aca="false">F432+DatosMinisterio!F432</f>
        <v>62</v>
      </c>
      <c r="X432" s="14" t="n">
        <f aca="false">G432+DatosMinisterio!G432</f>
        <v>174</v>
      </c>
      <c r="Y432" s="14" t="n">
        <f aca="false">H432+DatosMinisterio!H432</f>
        <v>56</v>
      </c>
      <c r="Z432" s="14" t="n">
        <f aca="false">X432+0.33*Y432</f>
        <v>192.48</v>
      </c>
      <c r="AC432" s="49" t="n">
        <f aca="false">IF(T432&gt;0,S432/T432,0)</f>
        <v>172.6</v>
      </c>
      <c r="AD432" s="50" t="n">
        <f aca="false">EXP((((AC432-AC$451)/AC$452+2)/4-1.9)^3)</f>
        <v>0.0354651328911071</v>
      </c>
      <c r="AE432" s="51" t="n">
        <f aca="false">S432/U432</f>
        <v>16.2773079770859</v>
      </c>
      <c r="AF432" s="50" t="n">
        <f aca="false">EXP((((AE432-AE$451)/AE$452+2)/4-1.9)^3)</f>
        <v>0.0151169552515597</v>
      </c>
      <c r="AG432" s="50" t="n">
        <f aca="false">V432/U432</f>
        <v>0.542301547094813</v>
      </c>
      <c r="AH432" s="50" t="n">
        <f aca="false">EXP((((AG432-AG$451)/AG$452+2)/4-1.9)^3)</f>
        <v>0.0952645150393859</v>
      </c>
      <c r="AI432" s="50" t="n">
        <f aca="false">W432/U432</f>
        <v>0.106309185144772</v>
      </c>
      <c r="AJ432" s="50" t="n">
        <f aca="false">EXP((((AI432-AI$451)/AI$452+2)/4-1.9)^3)</f>
        <v>0.131629650093355</v>
      </c>
      <c r="AK432" s="50" t="n">
        <f aca="false">Z432/U432</f>
        <v>0.330038579946222</v>
      </c>
      <c r="AL432" s="50" t="n">
        <f aca="false">EXP((((AK432-AK$451)/AK$452+2)/4-1.9)^3)</f>
        <v>0.183415683753071</v>
      </c>
      <c r="AM432" s="50" t="n">
        <f aca="false">0.01*AD432+0.15*AF432+0.24*AH432+0.25*AJ432+0.35*AL432</f>
        <v>0.122588580063011</v>
      </c>
      <c r="AO432" s="44" t="n">
        <f aca="false">0.01*AD432/$AM$451*$AY432</f>
        <v>0.000124753687520795</v>
      </c>
      <c r="AP432" s="43" t="n">
        <f aca="false">AO432*$J$451</f>
        <v>727.616650692162</v>
      </c>
      <c r="AQ432" s="44" t="n">
        <f aca="false">0.15*AF432/$AM$451*$AY432</f>
        <v>0.000797640848058887</v>
      </c>
      <c r="AR432" s="43" t="n">
        <f aca="false">AQ432*$J$451</f>
        <v>4652.1812208807</v>
      </c>
      <c r="AS432" s="44" t="n">
        <f aca="false">0.24*AH432/$AM$451*$AY432</f>
        <v>0.00804255802060083</v>
      </c>
      <c r="AT432" s="43" t="n">
        <f aca="false">AS432*$J$451</f>
        <v>46907.6245058608</v>
      </c>
      <c r="AU432" s="44" t="n">
        <f aca="false">0.25*AJ432/$AM$451*$AY432</f>
        <v>0.0115756539575351</v>
      </c>
      <c r="AV432" s="43" t="n">
        <f aca="false">AU432*$J$451</f>
        <v>67514.1451089307</v>
      </c>
      <c r="AW432" s="44" t="n">
        <f aca="false">0.35*AL432/$AM$451*$AY432</f>
        <v>0.0225816833639398</v>
      </c>
      <c r="AX432" s="43" t="n">
        <f aca="false">AW432*$J$451</f>
        <v>131705.99717561</v>
      </c>
      <c r="AY432" s="35" t="n">
        <v>1</v>
      </c>
      <c r="AZ432" s="35" t="n">
        <v>1.00293603629385</v>
      </c>
    </row>
    <row r="433" customFormat="false" ht="13.8" hidden="false" customHeight="false" outlineLevel="0" collapsed="false">
      <c r="A433" s="13" t="s">
        <v>29</v>
      </c>
      <c r="B433" s="41"/>
      <c r="C433" s="41"/>
      <c r="D433" s="41"/>
      <c r="E433" s="41"/>
      <c r="F433" s="41"/>
      <c r="G433" s="41"/>
      <c r="H433" s="41"/>
      <c r="I433" s="15" t="n">
        <f aca="false">AO433+AQ433+AS433+AU433+AW433</f>
        <v>0.0529260569122989</v>
      </c>
      <c r="J433" s="43" t="n">
        <f aca="false">AP433+AR433+AT433+AV433+AX433</f>
        <v>308687.310412772</v>
      </c>
      <c r="K433" s="15" t="n">
        <f aca="false">I433-DatosMinisterio!J433</f>
        <v>0.000183510328767539</v>
      </c>
      <c r="L433" s="43" t="n">
        <f aca="false">J433-DatosMinisterio!K433</f>
        <v>1070.31041277206</v>
      </c>
      <c r="M433" s="44" t="n">
        <f aca="false">N433/N$451</f>
        <v>0.0483099490500915</v>
      </c>
      <c r="N433" s="43" t="n">
        <f aca="false">DatosMinisterio!L433</f>
        <v>5353520</v>
      </c>
      <c r="O433" s="43" t="n">
        <f aca="false">N433-DatosMinisterio!L433</f>
        <v>0</v>
      </c>
      <c r="P433" s="14" t="n">
        <f aca="false">N433+J433</f>
        <v>5662207.31041277</v>
      </c>
      <c r="Q433" s="43" t="n">
        <f aca="false">P433-DatosMinisterio!M433</f>
        <v>1070.310412772</v>
      </c>
      <c r="S433" s="14" t="n">
        <f aca="false">B433+DatosMinisterio!B433</f>
        <v>8088</v>
      </c>
      <c r="T433" s="14" t="n">
        <f aca="false">C433+DatosMinisterio!C433</f>
        <v>35</v>
      </c>
      <c r="U433" s="14" t="n">
        <f aca="false">D433+DatosMinisterio!D433</f>
        <v>339</v>
      </c>
      <c r="V433" s="14" t="n">
        <f aca="false">E433+DatosMinisterio!E433</f>
        <v>207.227272727273</v>
      </c>
      <c r="W433" s="14" t="n">
        <f aca="false">F433+DatosMinisterio!F433</f>
        <v>36</v>
      </c>
      <c r="X433" s="14" t="n">
        <f aca="false">G433+DatosMinisterio!G433</f>
        <v>86</v>
      </c>
      <c r="Y433" s="14" t="n">
        <f aca="false">H433+DatosMinisterio!H433</f>
        <v>18</v>
      </c>
      <c r="Z433" s="14" t="n">
        <f aca="false">X433+0.33*Y433</f>
        <v>91.94</v>
      </c>
      <c r="AC433" s="49" t="n">
        <f aca="false">IF(T433&gt;0,S433/T433,0)</f>
        <v>231.085714285714</v>
      </c>
      <c r="AD433" s="50" t="n">
        <f aca="false">EXP((((AC433-AC$451)/AC$452+2)/4-1.9)^3)</f>
        <v>0.0972147842418346</v>
      </c>
      <c r="AE433" s="51" t="n">
        <f aca="false">S433/U433</f>
        <v>23.858407079646</v>
      </c>
      <c r="AF433" s="50" t="n">
        <f aca="false">EXP((((AE433-AE$451)/AE$452+2)/4-1.9)^3)</f>
        <v>0.194760053924886</v>
      </c>
      <c r="AG433" s="50" t="n">
        <f aca="false">V433/U433</f>
        <v>0.611289890050953</v>
      </c>
      <c r="AH433" s="50" t="n">
        <f aca="false">EXP((((AG433-AG$451)/AG$452+2)/4-1.9)^3)</f>
        <v>0.181413450713425</v>
      </c>
      <c r="AI433" s="50" t="n">
        <f aca="false">W433/U433</f>
        <v>0.106194690265487</v>
      </c>
      <c r="AJ433" s="50" t="n">
        <f aca="false">EXP((((AI433-AI$451)/AI$452+2)/4-1.9)^3)</f>
        <v>0.131354408700632</v>
      </c>
      <c r="AK433" s="50" t="n">
        <f aca="false">Z433/U433</f>
        <v>0.271209439528024</v>
      </c>
      <c r="AL433" s="50" t="n">
        <f aca="false">EXP((((AK433-AK$451)/AK$452+2)/4-1.9)^3)</f>
        <v>0.125413897731641</v>
      </c>
      <c r="AM433" s="50" t="n">
        <f aca="false">0.01*AD433+0.15*AF433+0.24*AH433+0.25*AJ433+0.35*AL433</f>
        <v>0.150458850483606</v>
      </c>
      <c r="AO433" s="44" t="n">
        <f aca="false">0.01*AD433/$AM$451*$AY433</f>
        <v>0.000341966935608141</v>
      </c>
      <c r="AP433" s="43" t="n">
        <f aca="false">AO433*$J$451</f>
        <v>1994.49684638125</v>
      </c>
      <c r="AQ433" s="44" t="n">
        <f aca="false">0.15*AF433/$AM$451*$AY433</f>
        <v>0.010276446016774</v>
      </c>
      <c r="AR433" s="43" t="n">
        <f aca="false">AQ433*$J$451</f>
        <v>59936.6109358288</v>
      </c>
      <c r="AS433" s="44" t="n">
        <f aca="false">0.24*AH433/$AM$451*$AY433</f>
        <v>0.0153155474782705</v>
      </c>
      <c r="AT433" s="43" t="n">
        <f aca="false">AS433*$J$451</f>
        <v>89326.7973164994</v>
      </c>
      <c r="AU433" s="44" t="n">
        <f aca="false">0.25*AJ433/$AM$451*$AY433</f>
        <v>0.0115514489314282</v>
      </c>
      <c r="AV433" s="43" t="n">
        <f aca="false">AU433*$J$451</f>
        <v>67372.971085334</v>
      </c>
      <c r="AW433" s="44" t="n">
        <f aca="false">0.35*AL433/$AM$451*$AY433</f>
        <v>0.0154406475502181</v>
      </c>
      <c r="AX433" s="43" t="n">
        <f aca="false">AW433*$J$451</f>
        <v>90056.4342287286</v>
      </c>
      <c r="AY433" s="35" t="n">
        <v>1</v>
      </c>
      <c r="AZ433" s="35" t="n">
        <v>0.996532703559012</v>
      </c>
    </row>
    <row r="434" customFormat="false" ht="13.8" hidden="false" customHeight="false" outlineLevel="0" collapsed="false">
      <c r="A434" s="13" t="s">
        <v>30</v>
      </c>
      <c r="B434" s="41"/>
      <c r="C434" s="41"/>
      <c r="D434" s="41"/>
      <c r="E434" s="41"/>
      <c r="F434" s="41"/>
      <c r="G434" s="41"/>
      <c r="H434" s="41"/>
      <c r="I434" s="15" t="n">
        <f aca="false">AO434+AQ434+AS434+AU434+AW434</f>
        <v>0.0137608078078235</v>
      </c>
      <c r="J434" s="43" t="n">
        <f aca="false">AP434+AR434+AT434+AV434+AX434</f>
        <v>80258.8932393526</v>
      </c>
      <c r="K434" s="15" t="n">
        <f aca="false">I434-DatosMinisterio!J434</f>
        <v>4.76462520660609E-005</v>
      </c>
      <c r="L434" s="43" t="n">
        <f aca="false">J434-DatosMinisterio!K434</f>
        <v>277.893239352561</v>
      </c>
      <c r="M434" s="44" t="n">
        <f aca="false">N434/N$451</f>
        <v>0.0221970820719304</v>
      </c>
      <c r="N434" s="43" t="n">
        <f aca="false">DatosMinisterio!L434</f>
        <v>2459794</v>
      </c>
      <c r="O434" s="43" t="n">
        <f aca="false">N434-DatosMinisterio!L434</f>
        <v>0</v>
      </c>
      <c r="P434" s="14" t="n">
        <f aca="false">N434+J434</f>
        <v>2540052.89323935</v>
      </c>
      <c r="Q434" s="43" t="n">
        <f aca="false">P434-DatosMinisterio!M434</f>
        <v>277.893239352386</v>
      </c>
      <c r="S434" s="14" t="n">
        <f aca="false">B434+DatosMinisterio!B434</f>
        <v>11549</v>
      </c>
      <c r="T434" s="14" t="n">
        <f aca="false">C434+DatosMinisterio!C434</f>
        <v>54</v>
      </c>
      <c r="U434" s="14" t="n">
        <f aca="false">D434+DatosMinisterio!D434</f>
        <v>528.152272727273</v>
      </c>
      <c r="V434" s="14" t="n">
        <f aca="false">E434+DatosMinisterio!E434</f>
        <v>160.397727272727</v>
      </c>
      <c r="W434" s="14" t="n">
        <f aca="false">F434+DatosMinisterio!F434</f>
        <v>17</v>
      </c>
      <c r="X434" s="14" t="n">
        <f aca="false">G434+DatosMinisterio!G434</f>
        <v>62</v>
      </c>
      <c r="Y434" s="14" t="n">
        <f aca="false">H434+DatosMinisterio!H434</f>
        <v>21</v>
      </c>
      <c r="Z434" s="14" t="n">
        <f aca="false">X434+0.33*Y434</f>
        <v>68.93</v>
      </c>
      <c r="AC434" s="49" t="n">
        <f aca="false">IF(T434&gt;0,S434/T434,0)</f>
        <v>213.87037037037</v>
      </c>
      <c r="AD434" s="50" t="n">
        <f aca="false">EXP((((AC434-AC$451)/AC$452+2)/4-1.9)^3)</f>
        <v>0.0740648454515665</v>
      </c>
      <c r="AE434" s="51" t="n">
        <f aca="false">S434/U434</f>
        <v>21.8667997779566</v>
      </c>
      <c r="AF434" s="50" t="n">
        <f aca="false">EXP((((AE434-AE$451)/AE$452+2)/4-1.9)^3)</f>
        <v>0.115506011575977</v>
      </c>
      <c r="AG434" s="50" t="n">
        <f aca="false">V434/U434</f>
        <v>0.303695989878951</v>
      </c>
      <c r="AH434" s="50" t="n">
        <f aca="false">EXP((((AG434-AG$451)/AG$452+2)/4-1.9)^3)</f>
        <v>0.00307099513919481</v>
      </c>
      <c r="AI434" s="50" t="n">
        <f aca="false">W434/U434</f>
        <v>0.0321876869188035</v>
      </c>
      <c r="AJ434" s="50" t="n">
        <f aca="false">EXP((((AI434-AI$451)/AI$452+2)/4-1.9)^3)</f>
        <v>0.0245646948401011</v>
      </c>
      <c r="AK434" s="50" t="n">
        <f aca="false">Z434/U434</f>
        <v>0.130511603489008</v>
      </c>
      <c r="AL434" s="50" t="n">
        <f aca="false">EXP((((AK434-AK$451)/AK$452+2)/4-1.9)^3)</f>
        <v>0.0404989492411691</v>
      </c>
      <c r="AM434" s="50" t="n">
        <f aca="false">0.01*AD434+0.15*AF434+0.24*AH434+0.25*AJ434+0.35*AL434</f>
        <v>0.0391193949687534</v>
      </c>
      <c r="AO434" s="44" t="n">
        <f aca="false">0.01*AD434/$AM$451*$AY434</f>
        <v>0.000260533708251171</v>
      </c>
      <c r="AP434" s="43" t="n">
        <f aca="false">AO434*$J$451</f>
        <v>1519.54357388055</v>
      </c>
      <c r="AQ434" s="44" t="n">
        <f aca="false">0.15*AF434/$AM$451*$AY434</f>
        <v>0.0060946342366037</v>
      </c>
      <c r="AR434" s="43" t="n">
        <f aca="false">AQ434*$J$451</f>
        <v>35546.5031820576</v>
      </c>
      <c r="AS434" s="44" t="n">
        <f aca="false">0.24*AH434/$AM$451*$AY434</f>
        <v>0.000259263972295939</v>
      </c>
      <c r="AT434" s="43" t="n">
        <f aca="false">AS434*$J$451</f>
        <v>1512.13793288211</v>
      </c>
      <c r="AU434" s="44" t="n">
        <f aca="false">0.25*AJ434/$AM$451*$AY434</f>
        <v>0.0021602458628416</v>
      </c>
      <c r="AV434" s="43" t="n">
        <f aca="false">AU434*$J$451</f>
        <v>12599.4741368298</v>
      </c>
      <c r="AW434" s="44" t="n">
        <f aca="false">0.35*AL434/$AM$451*$AY434</f>
        <v>0.00498613002783104</v>
      </c>
      <c r="AX434" s="43" t="n">
        <f aca="false">AW434*$J$451</f>
        <v>29081.2344137025</v>
      </c>
      <c r="AY434" s="35" t="n">
        <v>1</v>
      </c>
      <c r="AZ434" s="35" t="n">
        <v>0.996537539602946</v>
      </c>
    </row>
    <row r="435" customFormat="false" ht="13.8" hidden="false" customHeight="false" outlineLevel="0" collapsed="false">
      <c r="A435" s="13" t="s">
        <v>31</v>
      </c>
      <c r="B435" s="41"/>
      <c r="C435" s="41"/>
      <c r="D435" s="41"/>
      <c r="E435" s="41"/>
      <c r="F435" s="41"/>
      <c r="G435" s="41"/>
      <c r="H435" s="41"/>
      <c r="I435" s="15" t="n">
        <f aca="false">AO435+AQ435+AS435+AU435+AW435</f>
        <v>0.00911548705496501</v>
      </c>
      <c r="J435" s="43" t="n">
        <f aca="false">AP435+AR435+AT435+AV435+AX435</f>
        <v>53165.4037020414</v>
      </c>
      <c r="K435" s="15" t="n">
        <f aca="false">I435-DatosMinisterio!J435</f>
        <v>-2.65063453798887E-005</v>
      </c>
      <c r="L435" s="43" t="n">
        <f aca="false">J435-DatosMinisterio!K435</f>
        <v>-154.596297958633</v>
      </c>
      <c r="M435" s="44" t="n">
        <f aca="false">N435/N$451</f>
        <v>0.0217996037164168</v>
      </c>
      <c r="N435" s="43" t="n">
        <f aca="false">DatosMinisterio!L435</f>
        <v>2415747</v>
      </c>
      <c r="O435" s="43" t="n">
        <f aca="false">N435-DatosMinisterio!L435</f>
        <v>0</v>
      </c>
      <c r="P435" s="14" t="n">
        <f aca="false">N435+J435</f>
        <v>2468912.40370204</v>
      </c>
      <c r="Q435" s="43" t="n">
        <f aca="false">P435-DatosMinisterio!M435</f>
        <v>-154.596297958866</v>
      </c>
      <c r="S435" s="14" t="n">
        <f aca="false">B435+DatosMinisterio!B435</f>
        <v>6304</v>
      </c>
      <c r="T435" s="14" t="n">
        <f aca="false">C435+DatosMinisterio!C435</f>
        <v>32</v>
      </c>
      <c r="U435" s="14" t="n">
        <f aca="false">D435+DatosMinisterio!D435</f>
        <v>387.277272727273</v>
      </c>
      <c r="V435" s="14" t="n">
        <f aca="false">E435+DatosMinisterio!E435</f>
        <v>162.586363636364</v>
      </c>
      <c r="W435" s="14" t="n">
        <f aca="false">F435+DatosMinisterio!F435</f>
        <v>18</v>
      </c>
      <c r="X435" s="14" t="n">
        <f aca="false">G435+DatosMinisterio!G435</f>
        <v>31</v>
      </c>
      <c r="Y435" s="14" t="n">
        <f aca="false">H435+DatosMinisterio!H435</f>
        <v>5</v>
      </c>
      <c r="Z435" s="14" t="n">
        <f aca="false">X435+0.33*Y435</f>
        <v>32.65</v>
      </c>
      <c r="AC435" s="49" t="n">
        <f aca="false">IF(T435&gt;0,S435/T435,0)</f>
        <v>197</v>
      </c>
      <c r="AD435" s="50" t="n">
        <f aca="false">EXP((((AC435-AC$451)/AC$452+2)/4-1.9)^3)</f>
        <v>0.0556257930456756</v>
      </c>
      <c r="AE435" s="51" t="n">
        <f aca="false">S435/U435</f>
        <v>16.2777432189763</v>
      </c>
      <c r="AF435" s="50" t="n">
        <f aca="false">EXP((((AE435-AE$451)/AE$452+2)/4-1.9)^3)</f>
        <v>0.0151198938298754</v>
      </c>
      <c r="AG435" s="50" t="n">
        <f aca="false">V435/U435</f>
        <v>0.419819016208731</v>
      </c>
      <c r="AH435" s="50" t="n">
        <f aca="false">EXP((((AG435-AG$451)/AG$452+2)/4-1.9)^3)</f>
        <v>0.0210660713770794</v>
      </c>
      <c r="AI435" s="50" t="n">
        <f aca="false">W435/U435</f>
        <v>0.0464783277191582</v>
      </c>
      <c r="AJ435" s="50" t="n">
        <f aca="false">EXP((((AI435-AI$451)/AI$452+2)/4-1.9)^3)</f>
        <v>0.0358091610542335</v>
      </c>
      <c r="AK435" s="50" t="n">
        <f aca="false">Z435/U435</f>
        <v>0.0843065222239175</v>
      </c>
      <c r="AL435" s="50" t="n">
        <f aca="false">EXP((((AK435-AK$451)/AK$452+2)/4-1.9)^3)</f>
        <v>0.0259463719021882</v>
      </c>
      <c r="AM435" s="50" t="n">
        <f aca="false">0.01*AD435+0.15*AF435+0.24*AH435+0.25*AJ435+0.35*AL435</f>
        <v>0.0259136195647614</v>
      </c>
      <c r="AO435" s="44" t="n">
        <f aca="false">0.01*AD435/$AM$451*$AY435</f>
        <v>0.000195671698877427</v>
      </c>
      <c r="AP435" s="43" t="n">
        <f aca="false">AO435*$J$451</f>
        <v>1141.24070399688</v>
      </c>
      <c r="AQ435" s="44" t="n">
        <f aca="false">0.15*AF435/$AM$451*$AY435</f>
        <v>0.000797795901114269</v>
      </c>
      <c r="AR435" s="43" t="n">
        <f aca="false">AQ435*$J$451</f>
        <v>4653.08555635229</v>
      </c>
      <c r="AS435" s="44" t="n">
        <f aca="false">0.24*AH435/$AM$451*$AY435</f>
        <v>0.00177847020211285</v>
      </c>
      <c r="AT435" s="43" t="n">
        <f aca="false">AS435*$J$451</f>
        <v>10372.7958470282</v>
      </c>
      <c r="AU435" s="44" t="n">
        <f aca="false">0.25*AJ435/$AM$451*$AY435</f>
        <v>0.00314909639719823</v>
      </c>
      <c r="AV435" s="43" t="n">
        <f aca="false">AU435*$J$451</f>
        <v>18366.8717035253</v>
      </c>
      <c r="AW435" s="44" t="n">
        <f aca="false">0.35*AL435/$AM$451*$AY435</f>
        <v>0.00319445285566223</v>
      </c>
      <c r="AX435" s="43" t="n">
        <f aca="false">AW435*$J$451</f>
        <v>18631.4098911387</v>
      </c>
      <c r="AY435" s="35" t="n">
        <v>1</v>
      </c>
      <c r="AZ435" s="35" t="n">
        <v>1.00290783643486</v>
      </c>
    </row>
    <row r="436" customFormat="false" ht="13.8" hidden="false" customHeight="false" outlineLevel="0" collapsed="false">
      <c r="A436" s="13" t="s">
        <v>32</v>
      </c>
      <c r="B436" s="41"/>
      <c r="C436" s="41"/>
      <c r="D436" s="41"/>
      <c r="E436" s="41"/>
      <c r="F436" s="41"/>
      <c r="G436" s="41"/>
      <c r="H436" s="41"/>
      <c r="I436" s="15" t="n">
        <f aca="false">AO436+AQ436+AS436+AU436+AW436</f>
        <v>0.0239753348674808</v>
      </c>
      <c r="J436" s="43" t="n">
        <f aca="false">AP436+AR436+AT436+AV436+AX436</f>
        <v>139834.366439802</v>
      </c>
      <c r="K436" s="15" t="n">
        <f aca="false">I436-DatosMinisterio!J436</f>
        <v>6.53872744895458E-005</v>
      </c>
      <c r="L436" s="43" t="n">
        <f aca="false">J436-DatosMinisterio!K436</f>
        <v>381.366439801815</v>
      </c>
      <c r="M436" s="44" t="n">
        <f aca="false">N436/N$451</f>
        <v>0.0206762560857923</v>
      </c>
      <c r="N436" s="43" t="n">
        <f aca="false">DatosMinisterio!L436</f>
        <v>2291262</v>
      </c>
      <c r="O436" s="43" t="n">
        <f aca="false">N436-DatosMinisterio!L436</f>
        <v>0</v>
      </c>
      <c r="P436" s="14" t="n">
        <f aca="false">N436+J436</f>
        <v>2431096.3664398</v>
      </c>
      <c r="Q436" s="43" t="n">
        <f aca="false">P436-DatosMinisterio!M436</f>
        <v>381.366439801641</v>
      </c>
      <c r="S436" s="14" t="n">
        <f aca="false">B436+DatosMinisterio!B436</f>
        <v>7854</v>
      </c>
      <c r="T436" s="14" t="n">
        <f aca="false">C436+DatosMinisterio!C436</f>
        <v>40</v>
      </c>
      <c r="U436" s="14" t="n">
        <f aca="false">D436+DatosMinisterio!D436</f>
        <v>304.272727272727</v>
      </c>
      <c r="V436" s="14" t="n">
        <f aca="false">E436+DatosMinisterio!E436</f>
        <v>141.090909090909</v>
      </c>
      <c r="W436" s="14" t="n">
        <f aca="false">F436+DatosMinisterio!F436</f>
        <v>8</v>
      </c>
      <c r="X436" s="14" t="n">
        <f aca="false">G436+DatosMinisterio!G436</f>
        <v>23</v>
      </c>
      <c r="Y436" s="14" t="n">
        <f aca="false">H436+DatosMinisterio!H436</f>
        <v>3</v>
      </c>
      <c r="Z436" s="14" t="n">
        <f aca="false">X436+0.33*Y436</f>
        <v>23.99</v>
      </c>
      <c r="AC436" s="49" t="n">
        <f aca="false">IF(T436&gt;0,S436/T436,0)</f>
        <v>196.35</v>
      </c>
      <c r="AD436" s="50" t="n">
        <f aca="false">EXP((((AC436-AC$451)/AC$452+2)/4-1.9)^3)</f>
        <v>0.0549935254887542</v>
      </c>
      <c r="AE436" s="51" t="n">
        <f aca="false">S436/U436</f>
        <v>25.8123692859277</v>
      </c>
      <c r="AF436" s="50" t="n">
        <f aca="false">EXP((((AE436-AE$451)/AE$452+2)/4-1.9)^3)</f>
        <v>0.297357456942692</v>
      </c>
      <c r="AG436" s="50" t="n">
        <f aca="false">V436/U436</f>
        <v>0.463698834777413</v>
      </c>
      <c r="AH436" s="50" t="n">
        <f aca="false">EXP((((AG436-AG$451)/AG$452+2)/4-1.9)^3)</f>
        <v>0.0383129668164114</v>
      </c>
      <c r="AI436" s="50" t="n">
        <f aca="false">W436/U436</f>
        <v>0.0262922019719152</v>
      </c>
      <c r="AJ436" s="50" t="n">
        <f aca="false">EXP((((AI436-AI$451)/AI$452+2)/4-1.9)^3)</f>
        <v>0.0208612141369784</v>
      </c>
      <c r="AK436" s="50" t="n">
        <f aca="false">Z436/U436</f>
        <v>0.0788437406632806</v>
      </c>
      <c r="AL436" s="50" t="n">
        <f aca="false">EXP((((AK436-AK$451)/AK$452+2)/4-1.9)^3)</f>
        <v>0.0245525991782328</v>
      </c>
      <c r="AM436" s="50" t="n">
        <f aca="false">0.01*AD436+0.15*AF436+0.24*AH436+0.25*AJ436+0.35*AL436</f>
        <v>0.0681573790788562</v>
      </c>
      <c r="AO436" s="44" t="n">
        <f aca="false">0.01*AD436/$AM$451*$AY436</f>
        <v>0.000193447607134478</v>
      </c>
      <c r="AP436" s="43" t="n">
        <f aca="false">AO436*$J$451</f>
        <v>1128.26885348891</v>
      </c>
      <c r="AQ436" s="44" t="n">
        <f aca="false">0.15*AF436/$AM$451*$AY436</f>
        <v>0.0156899620449648</v>
      </c>
      <c r="AR436" s="43" t="n">
        <f aca="false">AQ436*$J$451</f>
        <v>91510.5425700661</v>
      </c>
      <c r="AS436" s="44" t="n">
        <f aca="false">0.24*AH436/$AM$451*$AY436</f>
        <v>0.00323451243555849</v>
      </c>
      <c r="AT436" s="43" t="n">
        <f aca="false">AS436*$J$451</f>
        <v>18865.0544264747</v>
      </c>
      <c r="AU436" s="44" t="n">
        <f aca="false">0.25*AJ436/$AM$451*$AY436</f>
        <v>0.00183455775968739</v>
      </c>
      <c r="AV436" s="43" t="n">
        <f aca="false">AU436*$J$451</f>
        <v>10699.9223761025</v>
      </c>
      <c r="AW436" s="44" t="n">
        <f aca="false">0.35*AL436/$AM$451*$AY436</f>
        <v>0.00302285502013565</v>
      </c>
      <c r="AX436" s="43" t="n">
        <f aca="false">AW436*$J$451</f>
        <v>17630.5782136697</v>
      </c>
      <c r="AY436" s="35" t="n">
        <v>1</v>
      </c>
      <c r="AZ436" s="35" t="n">
        <v>0.997272727373738</v>
      </c>
    </row>
    <row r="437" customFormat="false" ht="13.8" hidden="false" customHeight="false" outlineLevel="0" collapsed="false">
      <c r="A437" s="13" t="s">
        <v>33</v>
      </c>
      <c r="B437" s="41"/>
      <c r="C437" s="41"/>
      <c r="D437" s="41"/>
      <c r="E437" s="41"/>
      <c r="F437" s="41"/>
      <c r="G437" s="41"/>
      <c r="H437" s="41"/>
      <c r="I437" s="15" t="n">
        <f aca="false">AO437+AQ437+AS437+AU437+AW437</f>
        <v>0.0240964201824322</v>
      </c>
      <c r="J437" s="43" t="n">
        <f aca="false">AP437+AR437+AT437+AV437+AX437</f>
        <v>140540.587578943</v>
      </c>
      <c r="K437" s="15" t="n">
        <f aca="false">I437-DatosMinisterio!J437</f>
        <v>-0.000165182107935449</v>
      </c>
      <c r="L437" s="43" t="n">
        <f aca="false">J437-DatosMinisterio!K437</f>
        <v>-963.412421057379</v>
      </c>
      <c r="M437" s="44" t="n">
        <f aca="false">N437/N$451</f>
        <v>0.0202152580775336</v>
      </c>
      <c r="N437" s="43" t="n">
        <f aca="false">DatosMinisterio!L437</f>
        <v>2240176</v>
      </c>
      <c r="O437" s="43" t="n">
        <f aca="false">N437-DatosMinisterio!L437</f>
        <v>0</v>
      </c>
      <c r="P437" s="14" t="n">
        <f aca="false">N437+J437</f>
        <v>2380716.58757894</v>
      </c>
      <c r="Q437" s="43" t="n">
        <f aca="false">P437-DatosMinisterio!M437</f>
        <v>-963.412421057466</v>
      </c>
      <c r="S437" s="14" t="n">
        <f aca="false">B437+DatosMinisterio!B437</f>
        <v>8829</v>
      </c>
      <c r="T437" s="14" t="n">
        <f aca="false">C437+DatosMinisterio!C437</f>
        <v>38</v>
      </c>
      <c r="U437" s="14" t="n">
        <f aca="false">D437+DatosMinisterio!D437</f>
        <v>410.886363636364</v>
      </c>
      <c r="V437" s="14" t="n">
        <f aca="false">E437+DatosMinisterio!E437</f>
        <v>245.340909090909</v>
      </c>
      <c r="W437" s="14" t="n">
        <f aca="false">F437+DatosMinisterio!F437</f>
        <v>10</v>
      </c>
      <c r="X437" s="14" t="n">
        <f aca="false">G437+DatosMinisterio!G437</f>
        <v>28</v>
      </c>
      <c r="Y437" s="14" t="n">
        <f aca="false">H437+DatosMinisterio!H437</f>
        <v>12</v>
      </c>
      <c r="Z437" s="14" t="n">
        <f aca="false">X437+0.33*Y437</f>
        <v>31.96</v>
      </c>
      <c r="AC437" s="49" t="n">
        <f aca="false">IF(T437&gt;0,S437/T437,0)</f>
        <v>232.342105263158</v>
      </c>
      <c r="AD437" s="50" t="n">
        <f aca="false">EXP((((AC437-AC$451)/AC$452+2)/4-1.9)^3)</f>
        <v>0.0990866194708929</v>
      </c>
      <c r="AE437" s="51" t="n">
        <f aca="false">S437/U437</f>
        <v>21.4876929033685</v>
      </c>
      <c r="AF437" s="50" t="n">
        <f aca="false">EXP((((AE437-AE$451)/AE$452+2)/4-1.9)^3)</f>
        <v>0.103412073950753</v>
      </c>
      <c r="AG437" s="50" t="n">
        <f aca="false">V437/U437</f>
        <v>0.5971016096023</v>
      </c>
      <c r="AH437" s="50" t="n">
        <f aca="false">EXP((((AG437-AG$451)/AG$452+2)/4-1.9)^3)</f>
        <v>0.160677407689838</v>
      </c>
      <c r="AI437" s="50" t="n">
        <f aca="false">W437/U437</f>
        <v>0.0243376292936556</v>
      </c>
      <c r="AJ437" s="50" t="n">
        <f aca="false">EXP((((AI437-AI$451)/AI$452+2)/4-1.9)^3)</f>
        <v>0.019740466417253</v>
      </c>
      <c r="AK437" s="50" t="n">
        <f aca="false">Z437/U437</f>
        <v>0.0777830632225233</v>
      </c>
      <c r="AL437" s="50" t="n">
        <f aca="false">EXP((((AK437-AK$451)/AK$452+2)/4-1.9)^3)</f>
        <v>0.0242892290730571</v>
      </c>
      <c r="AM437" s="50" t="n">
        <f aca="false">0.01*AD437+0.15*AF437+0.24*AH437+0.25*AJ437+0.35*AL437</f>
        <v>0.0685016019127662</v>
      </c>
      <c r="AO437" s="44" t="n">
        <f aca="false">0.01*AD437/$AM$451*$AY437</f>
        <v>0.000348551384282656</v>
      </c>
      <c r="AP437" s="43" t="n">
        <f aca="false">AO437*$J$451</f>
        <v>2032.90015602615</v>
      </c>
      <c r="AQ437" s="44" t="n">
        <f aca="false">0.15*AF437/$AM$451*$AY437</f>
        <v>0.0054565018545713</v>
      </c>
      <c r="AR437" s="43" t="n">
        <f aca="false">AQ437*$J$451</f>
        <v>31824.6432856499</v>
      </c>
      <c r="AS437" s="44" t="n">
        <f aca="false">0.24*AH437/$AM$451*$AY437</f>
        <v>0.0135649394048874</v>
      </c>
      <c r="AT437" s="43" t="n">
        <f aca="false">AS437*$J$451</f>
        <v>79116.50527349</v>
      </c>
      <c r="AU437" s="44" t="n">
        <f aca="false">0.25*AJ437/$AM$451*$AY437</f>
        <v>0.00173599799167132</v>
      </c>
      <c r="AV437" s="43" t="n">
        <f aca="false">AU437*$J$451</f>
        <v>10125.0798225716</v>
      </c>
      <c r="AW437" s="44" t="n">
        <f aca="false">0.35*AL437/$AM$451*$AY437</f>
        <v>0.00299042954701954</v>
      </c>
      <c r="AX437" s="43" t="n">
        <f aca="false">AW437*$J$451</f>
        <v>17441.459041205</v>
      </c>
      <c r="AY437" s="35" t="n">
        <v>1</v>
      </c>
      <c r="AZ437" s="35" t="n">
        <v>1.0068550476247</v>
      </c>
    </row>
    <row r="438" customFormat="false" ht="13.8" hidden="false" customHeight="false" outlineLevel="0" collapsed="false">
      <c r="A438" s="13" t="s">
        <v>34</v>
      </c>
      <c r="B438" s="41"/>
      <c r="C438" s="41"/>
      <c r="D438" s="41"/>
      <c r="E438" s="41"/>
      <c r="F438" s="41"/>
      <c r="G438" s="41"/>
      <c r="H438" s="41"/>
      <c r="I438" s="15" t="n">
        <f aca="false">AO438+AQ438+AS438+AU438+AW438</f>
        <v>0.0178397785536936</v>
      </c>
      <c r="J438" s="43" t="n">
        <f aca="false">AP438+AR438+AT438+AV438+AX438</f>
        <v>104049.188270805</v>
      </c>
      <c r="K438" s="15" t="n">
        <f aca="false">I438-DatosMinisterio!J438</f>
        <v>-9.27250048598782E-005</v>
      </c>
      <c r="L438" s="43" t="n">
        <f aca="false">J438-DatosMinisterio!K438</f>
        <v>-540.811729194917</v>
      </c>
      <c r="M438" s="44" t="n">
        <f aca="false">N438/N$451</f>
        <v>0.0213670041095203</v>
      </c>
      <c r="N438" s="43" t="n">
        <f aca="false">DatosMinisterio!L438</f>
        <v>2367808</v>
      </c>
      <c r="O438" s="43" t="n">
        <f aca="false">N438-DatosMinisterio!L438</f>
        <v>0</v>
      </c>
      <c r="P438" s="14" t="n">
        <f aca="false">N438+J438</f>
        <v>2471857.18827081</v>
      </c>
      <c r="Q438" s="43" t="n">
        <f aca="false">P438-DatosMinisterio!M438</f>
        <v>-540.811729195062</v>
      </c>
      <c r="S438" s="14" t="n">
        <f aca="false">B438+DatosMinisterio!B438</f>
        <v>7455</v>
      </c>
      <c r="T438" s="14" t="n">
        <f aca="false">C438+DatosMinisterio!C438</f>
        <v>40</v>
      </c>
      <c r="U438" s="14" t="n">
        <f aca="false">D438+DatosMinisterio!D438</f>
        <v>451.613636363636</v>
      </c>
      <c r="V438" s="14" t="n">
        <f aca="false">E438+DatosMinisterio!E438</f>
        <v>236.568181818182</v>
      </c>
      <c r="W438" s="14" t="n">
        <f aca="false">F438+DatosMinisterio!F438</f>
        <v>23</v>
      </c>
      <c r="X438" s="14" t="n">
        <f aca="false">G438+DatosMinisterio!G438</f>
        <v>67</v>
      </c>
      <c r="Y438" s="14" t="n">
        <f aca="false">H438+DatosMinisterio!H438</f>
        <v>20</v>
      </c>
      <c r="Z438" s="14" t="n">
        <f aca="false">X438+0.33*Y438</f>
        <v>73.6</v>
      </c>
      <c r="AC438" s="49" t="n">
        <f aca="false">IF(T438&gt;0,S438/T438,0)</f>
        <v>186.375</v>
      </c>
      <c r="AD438" s="50" t="n">
        <f aca="false">EXP((((AC438-AC$451)/AC$452+2)/4-1.9)^3)</f>
        <v>0.0459697876760426</v>
      </c>
      <c r="AE438" s="51" t="n">
        <f aca="false">S438/U438</f>
        <v>16.5074732021539</v>
      </c>
      <c r="AF438" s="50" t="n">
        <f aca="false">EXP((((AE438-AE$451)/AE$452+2)/4-1.9)^3)</f>
        <v>0.0167394477739748</v>
      </c>
      <c r="AG438" s="50" t="n">
        <f aca="false">V438/U438</f>
        <v>0.523828695083288</v>
      </c>
      <c r="AH438" s="50" t="n">
        <f aca="false">EXP((((AG438-AG$451)/AG$452+2)/4-1.9)^3)</f>
        <v>0.0782771759841438</v>
      </c>
      <c r="AI438" s="50" t="n">
        <f aca="false">W438/U438</f>
        <v>0.0509284887524534</v>
      </c>
      <c r="AJ438" s="50" t="n">
        <f aca="false">EXP((((AI438-AI$451)/AI$452+2)/4-1.9)^3)</f>
        <v>0.0400497529363862</v>
      </c>
      <c r="AK438" s="50" t="n">
        <f aca="false">Z438/U438</f>
        <v>0.162971164007851</v>
      </c>
      <c r="AL438" s="50" t="n">
        <f aca="false">EXP((((AK438-AK$451)/AK$452+2)/4-1.9)^3)</f>
        <v>0.0541301944033208</v>
      </c>
      <c r="AM438" s="50" t="n">
        <f aca="false">0.01*AD438+0.15*AF438+0.24*AH438+0.25*AJ438+0.35*AL438</f>
        <v>0.05071514355431</v>
      </c>
      <c r="AO438" s="44" t="n">
        <f aca="false">0.01*AD438/$AM$451*$AY438</f>
        <v>0.000161705316169063</v>
      </c>
      <c r="AP438" s="43" t="n">
        <f aca="false">AO438*$J$451</f>
        <v>943.134290362665</v>
      </c>
      <c r="AQ438" s="44" t="n">
        <f aca="false">0.15*AF438/$AM$451*$AY438</f>
        <v>0.000883251097610621</v>
      </c>
      <c r="AR438" s="43" t="n">
        <f aca="false">AQ438*$J$451</f>
        <v>5151.49666623272</v>
      </c>
      <c r="AS438" s="44" t="n">
        <f aca="false">0.24*AH438/$AM$451*$AY438</f>
        <v>0.00660842842984063</v>
      </c>
      <c r="AT438" s="43" t="n">
        <f aca="false">AS438*$J$451</f>
        <v>38543.1697933417</v>
      </c>
      <c r="AU438" s="44" t="n">
        <f aca="false">0.25*AJ438/$AM$451*$AY438</f>
        <v>0.00352201863901927</v>
      </c>
      <c r="AV438" s="43" t="n">
        <f aca="false">AU438*$J$451</f>
        <v>20541.9130827006</v>
      </c>
      <c r="AW438" s="44" t="n">
        <f aca="false">0.35*AL438/$AM$451*$AY438</f>
        <v>0.00666437507105404</v>
      </c>
      <c r="AX438" s="43" t="n">
        <f aca="false">AW438*$J$451</f>
        <v>38869.4744381674</v>
      </c>
      <c r="AY438" s="35" t="n">
        <v>1</v>
      </c>
      <c r="AZ438" s="35" t="n">
        <v>1.00519765447653</v>
      </c>
    </row>
    <row r="439" customFormat="false" ht="13.8" hidden="false" customHeight="false" outlineLevel="0" collapsed="false">
      <c r="A439" s="13" t="s">
        <v>35</v>
      </c>
      <c r="B439" s="41"/>
      <c r="C439" s="41"/>
      <c r="D439" s="41"/>
      <c r="E439" s="41"/>
      <c r="F439" s="41"/>
      <c r="G439" s="41"/>
      <c r="H439" s="41"/>
      <c r="I439" s="15" t="n">
        <f aca="false">AO439+AQ439+AS439+AU439+AW439</f>
        <v>0.00629737019362799</v>
      </c>
      <c r="J439" s="43" t="n">
        <f aca="false">AP439+AR439+AT439+AV439+AX439</f>
        <v>36728.9456489409</v>
      </c>
      <c r="K439" s="15" t="n">
        <f aca="false">I439-DatosMinisterio!J439</f>
        <v>-3.17285381861796E-005</v>
      </c>
      <c r="L439" s="43" t="n">
        <f aca="false">J439-DatosMinisterio!K439</f>
        <v>-185.05435105908</v>
      </c>
      <c r="M439" s="44" t="n">
        <f aca="false">N439/N$451</f>
        <v>0.0107177299341268</v>
      </c>
      <c r="N439" s="43" t="n">
        <f aca="false">DatosMinisterio!L439</f>
        <v>1187697</v>
      </c>
      <c r="O439" s="43" t="n">
        <f aca="false">N439-DatosMinisterio!L439</f>
        <v>0</v>
      </c>
      <c r="P439" s="14" t="n">
        <f aca="false">N439+J439</f>
        <v>1224425.94564894</v>
      </c>
      <c r="Q439" s="43" t="n">
        <f aca="false">P439-DatosMinisterio!M439</f>
        <v>-185.054351059021</v>
      </c>
      <c r="S439" s="14" t="n">
        <f aca="false">B439+DatosMinisterio!B439</f>
        <v>3490</v>
      </c>
      <c r="T439" s="14" t="n">
        <f aca="false">C439+DatosMinisterio!C439</f>
        <v>53</v>
      </c>
      <c r="U439" s="14" t="n">
        <f aca="false">D439+DatosMinisterio!D439</f>
        <v>243.986988943815</v>
      </c>
      <c r="V439" s="14" t="n">
        <f aca="false">E439+DatosMinisterio!E439</f>
        <v>68.2102272727273</v>
      </c>
      <c r="W439" s="14" t="n">
        <f aca="false">F439+DatosMinisterio!F439</f>
        <v>8</v>
      </c>
      <c r="X439" s="14" t="n">
        <f aca="false">G439+DatosMinisterio!G439</f>
        <v>20</v>
      </c>
      <c r="Y439" s="14" t="n">
        <f aca="false">H439+DatosMinisterio!H439</f>
        <v>11</v>
      </c>
      <c r="Z439" s="14" t="n">
        <f aca="false">X439+0.33*Y439</f>
        <v>23.63</v>
      </c>
      <c r="AC439" s="49" t="n">
        <f aca="false">IF(T439&gt;0,S439/T439,0)</f>
        <v>65.8490566037736</v>
      </c>
      <c r="AD439" s="50" t="n">
        <f aca="false">EXP((((AC439-AC$451)/AC$452+2)/4-1.9)^3)</f>
        <v>0.00285392073127853</v>
      </c>
      <c r="AE439" s="51" t="n">
        <f aca="false">S439/U439</f>
        <v>14.304041437241</v>
      </c>
      <c r="AF439" s="50" t="n">
        <f aca="false">EXP((((AE439-AE$451)/AE$452+2)/4-1.9)^3)</f>
        <v>0.00587899788859095</v>
      </c>
      <c r="AG439" s="50" t="n">
        <f aca="false">V439/U439</f>
        <v>0.279565019298774</v>
      </c>
      <c r="AH439" s="50" t="n">
        <f aca="false">EXP((((AG439-AG$451)/AG$452+2)/4-1.9)^3)</f>
        <v>0.00192469838959832</v>
      </c>
      <c r="AI439" s="50" t="n">
        <f aca="false">W439/U439</f>
        <v>0.0327886336670282</v>
      </c>
      <c r="AJ439" s="50" t="n">
        <f aca="false">EXP((((AI439-AI$451)/AI$452+2)/4-1.9)^3)</f>
        <v>0.0249707422836392</v>
      </c>
      <c r="AK439" s="50" t="n">
        <f aca="false">Z439/U439</f>
        <v>0.0968494266939844</v>
      </c>
      <c r="AL439" s="50" t="n">
        <f aca="false">EXP((((AK439-AK$451)/AK$452+2)/4-1.9)^3)</f>
        <v>0.0293921141498374</v>
      </c>
      <c r="AM439" s="50" t="n">
        <f aca="false">0.01*AD439+0.15*AF439+0.24*AH439+0.25*AJ439+0.35*AL439</f>
        <v>0.0179022420274579</v>
      </c>
      <c r="AO439" s="44" t="n">
        <f aca="false">0.01*AD439/$AM$451*$AY439</f>
        <v>1.00390751731349E-005</v>
      </c>
      <c r="AP439" s="43" t="n">
        <f aca="false">AO439*$J$451</f>
        <v>58.5521630557463</v>
      </c>
      <c r="AQ439" s="44" t="n">
        <f aca="false">0.15*AF439/$AM$451*$AY439</f>
        <v>0.000310203264054002</v>
      </c>
      <c r="AR439" s="43" t="n">
        <f aca="false">AQ439*$J$451</f>
        <v>1809.23758255343</v>
      </c>
      <c r="AS439" s="44" t="n">
        <f aca="false">0.24*AH439/$AM$451*$AY439</f>
        <v>0.00016248965802326</v>
      </c>
      <c r="AT439" s="43" t="n">
        <f aca="false">AS439*$J$451</f>
        <v>947.708906185969</v>
      </c>
      <c r="AU439" s="44" t="n">
        <f aca="false">0.25*AJ439/$AM$451*$AY439</f>
        <v>0.00219595411469371</v>
      </c>
      <c r="AV439" s="43" t="n">
        <f aca="false">AU439*$J$451</f>
        <v>12807.7398733466</v>
      </c>
      <c r="AW439" s="44" t="n">
        <f aca="false">0.35*AL439/$AM$451*$AY439</f>
        <v>0.00361868408168389</v>
      </c>
      <c r="AX439" s="43" t="n">
        <f aca="false">AW439*$J$451</f>
        <v>21105.7071237992</v>
      </c>
      <c r="AY439" s="35" t="n">
        <v>1</v>
      </c>
      <c r="AZ439" s="35" t="n">
        <v>1.00503837907104</v>
      </c>
    </row>
    <row r="440" customFormat="false" ht="13.8" hidden="false" customHeight="false" outlineLevel="0" collapsed="false">
      <c r="A440" s="13" t="s">
        <v>36</v>
      </c>
      <c r="B440" s="41"/>
      <c r="C440" s="41"/>
      <c r="D440" s="41"/>
      <c r="E440" s="41"/>
      <c r="F440" s="41"/>
      <c r="G440" s="41"/>
      <c r="H440" s="41"/>
      <c r="I440" s="15" t="n">
        <f aca="false">AO440+AQ440+AS440+AU440+AW440</f>
        <v>0.116269766106296</v>
      </c>
      <c r="J440" s="43" t="n">
        <f aca="false">AP440+AR440+AT440+AV440+AX440</f>
        <v>678134.806852281</v>
      </c>
      <c r="K440" s="15" t="n">
        <f aca="false">I440-DatosMinisterio!J440</f>
        <v>-0.000115593947993681</v>
      </c>
      <c r="L440" s="43" t="n">
        <f aca="false">J440-DatosMinisterio!K440</f>
        <v>-674.193147718557</v>
      </c>
      <c r="M440" s="44" t="n">
        <f aca="false">N440/N$451</f>
        <v>0.0492237513111475</v>
      </c>
      <c r="N440" s="43" t="n">
        <f aca="false">DatosMinisterio!L440</f>
        <v>5454784</v>
      </c>
      <c r="O440" s="43" t="n">
        <f aca="false">N440-DatosMinisterio!L440</f>
        <v>0</v>
      </c>
      <c r="P440" s="14" t="n">
        <f aca="false">N440+J440</f>
        <v>6132918.80685228</v>
      </c>
      <c r="Q440" s="43" t="n">
        <f aca="false">P440-DatosMinisterio!M440</f>
        <v>-674.193147718906</v>
      </c>
      <c r="S440" s="14" t="n">
        <f aca="false">B440+DatosMinisterio!B440</f>
        <v>5342</v>
      </c>
      <c r="T440" s="14" t="n">
        <f aca="false">C440+DatosMinisterio!C440</f>
        <v>19</v>
      </c>
      <c r="U440" s="14" t="n">
        <f aca="false">D440+DatosMinisterio!D440</f>
        <v>235.068181818182</v>
      </c>
      <c r="V440" s="14" t="n">
        <f aca="false">E440+DatosMinisterio!E440</f>
        <v>202.431818181818</v>
      </c>
      <c r="W440" s="14" t="n">
        <f aca="false">F440+DatosMinisterio!F440</f>
        <v>36</v>
      </c>
      <c r="X440" s="14" t="n">
        <f aca="false">G440+DatosMinisterio!G440</f>
        <v>69</v>
      </c>
      <c r="Y440" s="14" t="n">
        <f aca="false">H440+DatosMinisterio!H440</f>
        <v>35</v>
      </c>
      <c r="Z440" s="14" t="n">
        <f aca="false">X440+0.33*Y440</f>
        <v>80.55</v>
      </c>
      <c r="AC440" s="49" t="n">
        <f aca="false">IF(T440&gt;0,S440/T440,0)</f>
        <v>281.157894736842</v>
      </c>
      <c r="AD440" s="50" t="n">
        <f aca="false">EXP((((AC440-AC$451)/AC$452+2)/4-1.9)^3)</f>
        <v>0.192294817654754</v>
      </c>
      <c r="AE440" s="51" t="n">
        <f aca="false">S440/U440</f>
        <v>22.7253214734603</v>
      </c>
      <c r="AF440" s="50" t="n">
        <f aca="false">EXP((((AE440-AE$451)/AE$452+2)/4-1.9)^3)</f>
        <v>0.146405153335069</v>
      </c>
      <c r="AG440" s="50" t="n">
        <f aca="false">V440/U440</f>
        <v>0.861162138644492</v>
      </c>
      <c r="AH440" s="50" t="n">
        <f aca="false">EXP((((AG440-AG$451)/AG$452+2)/4-1.9)^3)</f>
        <v>0.701655475592033</v>
      </c>
      <c r="AI440" s="50" t="n">
        <f aca="false">W440/U440</f>
        <v>0.15314705597989</v>
      </c>
      <c r="AJ440" s="50" t="n">
        <f aca="false">EXP((((AI440-AI$451)/AI$452+2)/4-1.9)^3)</f>
        <v>0.276219227339152</v>
      </c>
      <c r="AK440" s="50" t="n">
        <f aca="false">Z440/U440</f>
        <v>0.342666537755003</v>
      </c>
      <c r="AL440" s="50" t="n">
        <f aca="false">EXP((((AK440-AK$451)/AK$452+2)/4-1.9)^3)</f>
        <v>0.197706542348872</v>
      </c>
      <c r="AM440" s="50" t="n">
        <f aca="false">0.01*AD440+0.15*AF440+0.24*AH440+0.25*AJ440+0.35*AL440</f>
        <v>0.330533131975789</v>
      </c>
      <c r="AO440" s="44" t="n">
        <f aca="false">0.01*AD440/$AM$451*$AY440</f>
        <v>0.000676424579240329</v>
      </c>
      <c r="AP440" s="43" t="n">
        <f aca="false">AO440*$J$451</f>
        <v>3945.19630300036</v>
      </c>
      <c r="AQ440" s="44" t="n">
        <f aca="false">0.15*AF440/$AM$451*$AY440</f>
        <v>0.00772501662689828</v>
      </c>
      <c r="AR440" s="43" t="n">
        <f aca="false">AQ440*$J$451</f>
        <v>45055.5878251538</v>
      </c>
      <c r="AS440" s="44" t="n">
        <f aca="false">0.24*AH440/$AM$451*$AY440</f>
        <v>0.0592361685837389</v>
      </c>
      <c r="AT440" s="43" t="n">
        <f aca="false">AS440*$J$451</f>
        <v>345490.569788182</v>
      </c>
      <c r="AU440" s="44" t="n">
        <f aca="false">0.25*AJ440/$AM$451*$AY440</f>
        <v>0.0242910179418394</v>
      </c>
      <c r="AV440" s="43" t="n">
        <f aca="false">AU440*$J$451</f>
        <v>141675.564610451</v>
      </c>
      <c r="AW440" s="44" t="n">
        <f aca="false">0.35*AL440/$AM$451*$AY440</f>
        <v>0.0243411383745793</v>
      </c>
      <c r="AX440" s="43" t="n">
        <f aca="false">AW440*$J$451</f>
        <v>141967.888325494</v>
      </c>
      <c r="AY440" s="35" t="n">
        <v>1</v>
      </c>
      <c r="AZ440" s="35" t="n">
        <v>1.00099418749916</v>
      </c>
    </row>
    <row r="441" customFormat="false" ht="13.8" hidden="false" customHeight="false" outlineLevel="0" collapsed="false">
      <c r="A441" s="13" t="s">
        <v>37</v>
      </c>
      <c r="B441" s="41"/>
      <c r="C441" s="41"/>
      <c r="D441" s="41"/>
      <c r="E441" s="41"/>
      <c r="F441" s="41"/>
      <c r="G441" s="41"/>
      <c r="H441" s="41"/>
      <c r="I441" s="15" t="n">
        <f aca="false">AO441+AQ441+AS441+AU441+AW441</f>
        <v>0.00737999709185056</v>
      </c>
      <c r="J441" s="43" t="n">
        <f aca="false">AP441+AR441+AT441+AV441+AX441</f>
        <v>43043.2869184336</v>
      </c>
      <c r="K441" s="15" t="n">
        <f aca="false">I441-DatosMinisterio!J441</f>
        <v>-3.89427685261803E-006</v>
      </c>
      <c r="L441" s="43" t="n">
        <f aca="false">J441-DatosMinisterio!K441</f>
        <v>-22.7130815663913</v>
      </c>
      <c r="M441" s="44" t="n">
        <f aca="false">N441/N$451</f>
        <v>0.0102941633109493</v>
      </c>
      <c r="N441" s="43" t="n">
        <f aca="false">DatosMinisterio!L441</f>
        <v>1140759</v>
      </c>
      <c r="O441" s="43" t="n">
        <f aca="false">N441-DatosMinisterio!L441</f>
        <v>0</v>
      </c>
      <c r="P441" s="14" t="n">
        <f aca="false">N441+J441</f>
        <v>1183802.28691843</v>
      </c>
      <c r="Q441" s="43" t="n">
        <f aca="false">P441-DatosMinisterio!M441</f>
        <v>-22.7130815663841</v>
      </c>
      <c r="S441" s="14" t="n">
        <f aca="false">B441+DatosMinisterio!B441</f>
        <v>2675</v>
      </c>
      <c r="T441" s="14" t="n">
        <f aca="false">C441+DatosMinisterio!C441</f>
        <v>21</v>
      </c>
      <c r="U441" s="14" t="n">
        <f aca="false">D441+DatosMinisterio!D441</f>
        <v>126.477272727273</v>
      </c>
      <c r="V441" s="14" t="n">
        <f aca="false">E441+DatosMinisterio!E441</f>
        <v>39.1363636363636</v>
      </c>
      <c r="W441" s="14" t="n">
        <f aca="false">F441+DatosMinisterio!F441</f>
        <v>0</v>
      </c>
      <c r="X441" s="14" t="n">
        <f aca="false">G441+DatosMinisterio!G441</f>
        <v>0</v>
      </c>
      <c r="Y441" s="14" t="n">
        <f aca="false">H441+DatosMinisterio!H441</f>
        <v>0</v>
      </c>
      <c r="Z441" s="14" t="n">
        <f aca="false">X441+0.33*Y441</f>
        <v>0</v>
      </c>
      <c r="AC441" s="49" t="n">
        <f aca="false">IF(T441&gt;0,S441/T441,0)</f>
        <v>127.380952380952</v>
      </c>
      <c r="AD441" s="50" t="n">
        <f aca="false">EXP((((AC441-AC$451)/AC$452+2)/4-1.9)^3)</f>
        <v>0.0136706175678518</v>
      </c>
      <c r="AE441" s="51" t="n">
        <f aca="false">S441/U441</f>
        <v>21.1500449236298</v>
      </c>
      <c r="AF441" s="50" t="n">
        <f aca="false">EXP((((AE441-AE$451)/AE$452+2)/4-1.9)^3)</f>
        <v>0.0934185643759617</v>
      </c>
      <c r="AG441" s="50" t="n">
        <f aca="false">V441/U441</f>
        <v>0.30943396226415</v>
      </c>
      <c r="AH441" s="50" t="n">
        <f aca="false">EXP((((AG441-AG$451)/AG$452+2)/4-1.9)^3)</f>
        <v>0.00341974314222944</v>
      </c>
      <c r="AI441" s="50" t="n">
        <f aca="false">W441/U441</f>
        <v>0</v>
      </c>
      <c r="AJ441" s="50" t="n">
        <f aca="false">EXP((((AI441-AI$451)/AI$452+2)/4-1.9)^3)</f>
        <v>0.00949253213891416</v>
      </c>
      <c r="AK441" s="50" t="n">
        <f aca="false">Z441/U441</f>
        <v>0</v>
      </c>
      <c r="AL441" s="50" t="n">
        <f aca="false">EXP((((AK441-AK$451)/AK$452+2)/4-1.9)^3)</f>
        <v>0.0103902427696829</v>
      </c>
      <c r="AM441" s="50" t="n">
        <f aca="false">0.01*AD441+0.15*AF441+0.24*AH441+0.25*AJ441+0.35*AL441</f>
        <v>0.0209799471903254</v>
      </c>
      <c r="AO441" s="44" t="n">
        <f aca="false">0.01*AD441/$AM$451*$AY441</f>
        <v>4.80883564573846E-005</v>
      </c>
      <c r="AP441" s="43" t="n">
        <f aca="false">AO441*$J$451</f>
        <v>280.471780499318</v>
      </c>
      <c r="AQ441" s="44" t="n">
        <f aca="false">0.15*AF441/$AM$451*$AY441</f>
        <v>0.00492919782279556</v>
      </c>
      <c r="AR441" s="43" t="n">
        <f aca="false">AQ441*$J$451</f>
        <v>28749.1815408162</v>
      </c>
      <c r="AS441" s="44" t="n">
        <f aca="false">0.24*AH441/$AM$451*$AY441</f>
        <v>0.000288706478226033</v>
      </c>
      <c r="AT441" s="43" t="n">
        <f aca="false">AS441*$J$451</f>
        <v>1683.85916997395</v>
      </c>
      <c r="AU441" s="44" t="n">
        <f aca="false">0.25*AJ441/$AM$451*$AY441</f>
        <v>0.000834783554791183</v>
      </c>
      <c r="AV441" s="43" t="n">
        <f aca="false">AU441*$J$451</f>
        <v>4868.81330933652</v>
      </c>
      <c r="AW441" s="44" t="n">
        <f aca="false">0.35*AL441/$AM$451*$AY441</f>
        <v>0.0012792208795804</v>
      </c>
      <c r="AX441" s="43" t="n">
        <f aca="false">AW441*$J$451</f>
        <v>7460.9611178076</v>
      </c>
      <c r="AY441" s="35" t="n">
        <v>1</v>
      </c>
      <c r="AZ441" s="35" t="n">
        <v>1.00052767999826</v>
      </c>
    </row>
    <row r="442" customFormat="false" ht="13.8" hidden="false" customHeight="false" outlineLevel="0" collapsed="false">
      <c r="A442" s="13" t="s">
        <v>38</v>
      </c>
      <c r="B442" s="41"/>
      <c r="C442" s="41"/>
      <c r="D442" s="41"/>
      <c r="E442" s="41"/>
      <c r="F442" s="41"/>
      <c r="G442" s="41"/>
      <c r="H442" s="41"/>
      <c r="I442" s="15" t="n">
        <f aca="false">AO442+AQ442+AS442+AU442+AW442</f>
        <v>0.0699692928116832</v>
      </c>
      <c r="J442" s="43" t="n">
        <f aca="false">AP442+AR442+AT442+AV442+AX442</f>
        <v>408090.722596474</v>
      </c>
      <c r="K442" s="15" t="n">
        <f aca="false">I442-DatosMinisterio!J442</f>
        <v>-2.619390889122E-006</v>
      </c>
      <c r="L442" s="43" t="n">
        <f aca="false">J442-DatosMinisterio!K442</f>
        <v>-15.2774035259499</v>
      </c>
      <c r="M442" s="44" t="n">
        <f aca="false">N442/N$451</f>
        <v>0.0324504119649693</v>
      </c>
      <c r="N442" s="43" t="n">
        <f aca="false">DatosMinisterio!L442</f>
        <v>3596028</v>
      </c>
      <c r="O442" s="43" t="n">
        <f aca="false">N442-DatosMinisterio!L442</f>
        <v>0</v>
      </c>
      <c r="P442" s="14" t="n">
        <f aca="false">N442+J442</f>
        <v>4004118.72259647</v>
      </c>
      <c r="Q442" s="43" t="n">
        <f aca="false">P442-DatosMinisterio!M442</f>
        <v>-15.2774035260081</v>
      </c>
      <c r="S442" s="14" t="n">
        <f aca="false">B442+DatosMinisterio!B442</f>
        <v>7690</v>
      </c>
      <c r="T442" s="14" t="n">
        <f aca="false">C442+DatosMinisterio!C442</f>
        <v>43</v>
      </c>
      <c r="U442" s="14" t="n">
        <f aca="false">D442+DatosMinisterio!D442</f>
        <v>243.636363636364</v>
      </c>
      <c r="V442" s="14" t="n">
        <f aca="false">E442+DatosMinisterio!E442</f>
        <v>159.136363636364</v>
      </c>
      <c r="W442" s="14" t="n">
        <f aca="false">F442+DatosMinisterio!F442</f>
        <v>10</v>
      </c>
      <c r="X442" s="14" t="n">
        <f aca="false">G442+DatosMinisterio!G442</f>
        <v>45</v>
      </c>
      <c r="Y442" s="14" t="n">
        <f aca="false">H442+DatosMinisterio!H442</f>
        <v>25</v>
      </c>
      <c r="Z442" s="14" t="n">
        <f aca="false">X442+0.33*Y442</f>
        <v>53.25</v>
      </c>
      <c r="AC442" s="49" t="n">
        <f aca="false">IF(T442&gt;0,S442/T442,0)</f>
        <v>178.837209302326</v>
      </c>
      <c r="AD442" s="50" t="n">
        <f aca="false">EXP((((AC442-AC$451)/AC$452+2)/4-1.9)^3)</f>
        <v>0.0399549793625919</v>
      </c>
      <c r="AE442" s="51" t="n">
        <f aca="false">S442/U442</f>
        <v>31.5634328358208</v>
      </c>
      <c r="AF442" s="50" t="n">
        <f aca="false">EXP((((AE442-AE$451)/AE$452+2)/4-1.9)^3)</f>
        <v>0.669966044594393</v>
      </c>
      <c r="AG442" s="50" t="n">
        <f aca="false">V442/U442</f>
        <v>0.653171641791045</v>
      </c>
      <c r="AH442" s="50" t="n">
        <f aca="false">EXP((((AG442-AG$451)/AG$452+2)/4-1.9)^3)</f>
        <v>0.251516820207236</v>
      </c>
      <c r="AI442" s="50" t="n">
        <f aca="false">W442/U442</f>
        <v>0.0410447761194029</v>
      </c>
      <c r="AJ442" s="50" t="n">
        <f aca="false">EXP((((AI442-AI$451)/AI$452+2)/4-1.9)^3)</f>
        <v>0.0311268808359526</v>
      </c>
      <c r="AK442" s="50" t="n">
        <f aca="false">Z442/U442</f>
        <v>0.218563432835821</v>
      </c>
      <c r="AL442" s="50" t="n">
        <f aca="false">EXP((((AK442-AK$451)/AK$452+2)/4-1.9)^3)</f>
        <v>0.0853410261927782</v>
      </c>
      <c r="AM442" s="50" t="n">
        <f aca="false">0.01*AD442+0.15*AF442+0.24*AH442+0.25*AJ442+0.35*AL442</f>
        <v>0.198909572708982</v>
      </c>
      <c r="AO442" s="44" t="n">
        <f aca="false">0.01*AD442/$AM$451*$AY442</f>
        <v>0.000140547365932766</v>
      </c>
      <c r="AP442" s="43" t="n">
        <f aca="false">AO442*$J$451</f>
        <v>819.73211129778</v>
      </c>
      <c r="AQ442" s="44" t="n">
        <f aca="false">0.15*AF442/$AM$451*$AY442</f>
        <v>0.0353505236397253</v>
      </c>
      <c r="AR442" s="43" t="n">
        <f aca="false">AQ442*$J$451</f>
        <v>206179.313189949</v>
      </c>
      <c r="AS442" s="44" t="n">
        <f aca="false">0.24*AH442/$AM$451*$AY442</f>
        <v>0.0212339150505034</v>
      </c>
      <c r="AT442" s="43" t="n">
        <f aca="false">AS442*$J$451</f>
        <v>123845.238222348</v>
      </c>
      <c r="AU442" s="44" t="n">
        <f aca="false">0.25*AJ442/$AM$451*$AY442</f>
        <v>0.00273733160483883</v>
      </c>
      <c r="AV442" s="43" t="n">
        <f aca="false">AU442*$J$451</f>
        <v>15965.2840226837</v>
      </c>
      <c r="AW442" s="44" t="n">
        <f aca="false">0.35*AL442/$AM$451*$AY442</f>
        <v>0.0105069751506828</v>
      </c>
      <c r="AX442" s="43" t="n">
        <f aca="false">AW442*$J$451</f>
        <v>61281.1550501963</v>
      </c>
      <c r="AY442" s="35" t="n">
        <v>1</v>
      </c>
      <c r="AZ442" s="35" t="n">
        <v>1.00003743629218</v>
      </c>
    </row>
    <row r="443" customFormat="false" ht="13.8" hidden="false" customHeight="false" outlineLevel="0" collapsed="false">
      <c r="A443" s="13" t="s">
        <v>39</v>
      </c>
      <c r="B443" s="41"/>
      <c r="C443" s="41"/>
      <c r="D443" s="41"/>
      <c r="E443" s="41"/>
      <c r="F443" s="41"/>
      <c r="G443" s="41"/>
      <c r="H443" s="41"/>
      <c r="I443" s="15" t="n">
        <f aca="false">AO443+AQ443+AS443+AU443+AW443</f>
        <v>0.0104612867659426</v>
      </c>
      <c r="J443" s="43" t="n">
        <f aca="false">AP443+AR443+AT443+AV443+AX443</f>
        <v>61014.6809271397</v>
      </c>
      <c r="K443" s="15" t="n">
        <f aca="false">I443-DatosMinisterio!J443</f>
        <v>-8.71539686676647E-005</v>
      </c>
      <c r="L443" s="43" t="n">
        <f aca="false">J443-DatosMinisterio!K443</f>
        <v>-508.319072860257</v>
      </c>
      <c r="M443" s="44" t="n">
        <f aca="false">N443/N$451</f>
        <v>0.0141429092201289</v>
      </c>
      <c r="N443" s="43" t="n">
        <f aca="false">DatosMinisterio!L443</f>
        <v>1567262</v>
      </c>
      <c r="O443" s="43" t="n">
        <f aca="false">N443-DatosMinisterio!L443</f>
        <v>0</v>
      </c>
      <c r="P443" s="14" t="n">
        <f aca="false">N443+J443</f>
        <v>1628276.68092714</v>
      </c>
      <c r="Q443" s="43" t="n">
        <f aca="false">P443-DatosMinisterio!M443</f>
        <v>-508.319072860293</v>
      </c>
      <c r="S443" s="14" t="n">
        <f aca="false">B443+DatosMinisterio!B443</f>
        <v>5388</v>
      </c>
      <c r="T443" s="14" t="n">
        <f aca="false">C443+DatosMinisterio!C443</f>
        <v>51</v>
      </c>
      <c r="U443" s="14" t="n">
        <f aca="false">D443+DatosMinisterio!D443</f>
        <v>257.318181818182</v>
      </c>
      <c r="V443" s="14" t="n">
        <f aca="false">E443+DatosMinisterio!E443</f>
        <v>87.6590909090909</v>
      </c>
      <c r="W443" s="14" t="n">
        <f aca="false">F443+DatosMinisterio!F443</f>
        <v>13</v>
      </c>
      <c r="X443" s="14" t="n">
        <f aca="false">G443+DatosMinisterio!G443</f>
        <v>7</v>
      </c>
      <c r="Y443" s="14" t="n">
        <f aca="false">H443+DatosMinisterio!H443</f>
        <v>3</v>
      </c>
      <c r="Z443" s="14" t="n">
        <f aca="false">X443+0.33*Y443</f>
        <v>7.99</v>
      </c>
      <c r="AC443" s="49" t="n">
        <f aca="false">IF(T443&gt;0,S443/T443,0)</f>
        <v>105.647058823529</v>
      </c>
      <c r="AD443" s="50" t="n">
        <f aca="false">EXP((((AC443-AC$451)/AC$452+2)/4-1.9)^3)</f>
        <v>0.00815622324063409</v>
      </c>
      <c r="AE443" s="51" t="n">
        <f aca="false">S443/U443</f>
        <v>20.9390567037626</v>
      </c>
      <c r="AF443" s="50" t="n">
        <f aca="false">EXP((((AE443-AE$451)/AE$452+2)/4-1.9)^3)</f>
        <v>0.0875375217977967</v>
      </c>
      <c r="AG443" s="50" t="n">
        <f aca="false">V443/U443</f>
        <v>0.34066419360537</v>
      </c>
      <c r="AH443" s="50" t="n">
        <f aca="false">EXP((((AG443-AG$451)/AG$452+2)/4-1.9)^3)</f>
        <v>0.00599966891420487</v>
      </c>
      <c r="AI443" s="50" t="n">
        <f aca="false">W443/U443</f>
        <v>0.0505211093446387</v>
      </c>
      <c r="AJ443" s="50" t="n">
        <f aca="false">EXP((((AI443-AI$451)/AI$452+2)/4-1.9)^3)</f>
        <v>0.0396457233095609</v>
      </c>
      <c r="AK443" s="50" t="n">
        <f aca="false">Z443/U443</f>
        <v>0.031051051051051</v>
      </c>
      <c r="AL443" s="50" t="n">
        <f aca="false">EXP((((AK443-AK$451)/AK$452+2)/4-1.9)^3)</f>
        <v>0.0147883822635952</v>
      </c>
      <c r="AM443" s="50" t="n">
        <f aca="false">0.01*AD443+0.15*AF443+0.24*AH443+0.25*AJ443+0.35*AL443</f>
        <v>0.0297394756611336</v>
      </c>
      <c r="AO443" s="44" t="n">
        <f aca="false">0.01*AD443/$AM$451*$AY443</f>
        <v>2.86906841329518E-005</v>
      </c>
      <c r="AP443" s="43" t="n">
        <f aca="false">AO443*$J$451</f>
        <v>167.336292094816</v>
      </c>
      <c r="AQ443" s="44" t="n">
        <f aca="false">0.15*AF443/$AM$451*$AY443</f>
        <v>0.00461888667141248</v>
      </c>
      <c r="AR443" s="43" t="n">
        <f aca="false">AQ443*$J$451</f>
        <v>26939.3147133996</v>
      </c>
      <c r="AS443" s="44" t="n">
        <f aca="false">0.24*AH443/$AM$451*$AY443</f>
        <v>0.000506512685515046</v>
      </c>
      <c r="AT443" s="43" t="n">
        <f aca="false">AS443*$J$451</f>
        <v>2954.19775632778</v>
      </c>
      <c r="AU443" s="44" t="n">
        <f aca="false">0.25*AJ443/$AM$451*$AY443</f>
        <v>0.00348648783615377</v>
      </c>
      <c r="AV443" s="43" t="n">
        <f aca="false">AU443*$J$451</f>
        <v>20334.682304267</v>
      </c>
      <c r="AW443" s="44" t="n">
        <f aca="false">0.35*AL443/$AM$451*$AY443</f>
        <v>0.00182070888872838</v>
      </c>
      <c r="AX443" s="43" t="n">
        <f aca="false">AW443*$J$451</f>
        <v>10619.1498610505</v>
      </c>
      <c r="AY443" s="35" t="n">
        <v>1</v>
      </c>
      <c r="AZ443" s="35" t="n">
        <v>1.00833109450277</v>
      </c>
    </row>
    <row r="444" customFormat="false" ht="13.8" hidden="false" customHeight="false" outlineLevel="0" collapsed="false">
      <c r="A444" s="13" t="s">
        <v>40</v>
      </c>
      <c r="B444" s="41"/>
      <c r="C444" s="41"/>
      <c r="D444" s="41"/>
      <c r="E444" s="41"/>
      <c r="F444" s="41"/>
      <c r="G444" s="41"/>
      <c r="H444" s="41"/>
      <c r="I444" s="15" t="n">
        <f aca="false">AO444+AQ444+AS444+AU444+AW444</f>
        <v>0.011971728406757</v>
      </c>
      <c r="J444" s="43" t="n">
        <f aca="false">AP444+AR444+AT444+AV444+AX444</f>
        <v>69824.2200245082</v>
      </c>
      <c r="K444" s="15" t="n">
        <f aca="false">I444-DatosMinisterio!J444</f>
        <v>1.66688826413203E-005</v>
      </c>
      <c r="L444" s="43" t="n">
        <f aca="false">J444-DatosMinisterio!K444</f>
        <v>97.2200245082204</v>
      </c>
      <c r="M444" s="44" t="n">
        <f aca="false">N444/N$451</f>
        <v>0.0282267566236338</v>
      </c>
      <c r="N444" s="43" t="n">
        <f aca="false">DatosMinisterio!L444</f>
        <v>3127979</v>
      </c>
      <c r="O444" s="43" t="n">
        <f aca="false">N444-DatosMinisterio!L444</f>
        <v>0</v>
      </c>
      <c r="P444" s="14" t="n">
        <f aca="false">N444+J444</f>
        <v>3197803.22002451</v>
      </c>
      <c r="Q444" s="43" t="n">
        <f aca="false">P444-DatosMinisterio!M444</f>
        <v>97.2200245084241</v>
      </c>
      <c r="S444" s="14" t="n">
        <f aca="false">B444+DatosMinisterio!B444</f>
        <v>6564</v>
      </c>
      <c r="T444" s="14" t="n">
        <f aca="false">C444+DatosMinisterio!C444</f>
        <v>31</v>
      </c>
      <c r="U444" s="14" t="n">
        <f aca="false">D444+DatosMinisterio!D444</f>
        <v>337.727272727273</v>
      </c>
      <c r="V444" s="14" t="n">
        <f aca="false">E444+DatosMinisterio!E444</f>
        <v>174.727272727273</v>
      </c>
      <c r="W444" s="14" t="n">
        <f aca="false">F444+DatosMinisterio!F444</f>
        <v>3</v>
      </c>
      <c r="X444" s="14" t="n">
        <f aca="false">G444+DatosMinisterio!G444</f>
        <v>6</v>
      </c>
      <c r="Y444" s="14" t="n">
        <f aca="false">H444+DatosMinisterio!H444</f>
        <v>5</v>
      </c>
      <c r="Z444" s="14" t="n">
        <f aca="false">X444+0.33*Y444</f>
        <v>7.65</v>
      </c>
      <c r="AC444" s="49" t="n">
        <f aca="false">IF(T444&gt;0,S444/T444,0)</f>
        <v>211.741935483871</v>
      </c>
      <c r="AD444" s="50" t="n">
        <f aca="false">EXP((((AC444-AC$451)/AC$452+2)/4-1.9)^3)</f>
        <v>0.0715154787949478</v>
      </c>
      <c r="AE444" s="51" t="n">
        <f aca="false">S444/U444</f>
        <v>19.435800807537</v>
      </c>
      <c r="AF444" s="50" t="n">
        <f aca="false">EXP((((AE444-AE$451)/AE$452+2)/4-1.9)^3)</f>
        <v>0.0532003518320497</v>
      </c>
      <c r="AG444" s="50" t="n">
        <f aca="false">V444/U444</f>
        <v>0.517362045760431</v>
      </c>
      <c r="AH444" s="50" t="n">
        <f aca="false">EXP((((AG444-AG$451)/AG$452+2)/4-1.9)^3)</f>
        <v>0.0728937230397362</v>
      </c>
      <c r="AI444" s="50" t="n">
        <f aca="false">W444/U444</f>
        <v>0.0088829071332436</v>
      </c>
      <c r="AJ444" s="50" t="n">
        <f aca="false">EXP((((AI444-AI$451)/AI$452+2)/4-1.9)^3)</f>
        <v>0.0125212869017802</v>
      </c>
      <c r="AK444" s="50" t="n">
        <f aca="false">Z444/U444</f>
        <v>0.0226514131897712</v>
      </c>
      <c r="AL444" s="50" t="n">
        <f aca="false">EXP((((AK444-AK$451)/AK$452+2)/4-1.9)^3)</f>
        <v>0.0134667287378699</v>
      </c>
      <c r="AM444" s="50" t="n">
        <f aca="false">0.01*AD444+0.15*AF444+0.24*AH444+0.25*AJ444+0.35*AL444</f>
        <v>0.0340333778759931</v>
      </c>
      <c r="AO444" s="44" t="n">
        <f aca="false">0.01*AD444/$AM$451*$AY444</f>
        <v>0.000251565945681882</v>
      </c>
      <c r="AP444" s="43" t="n">
        <f aca="false">AO444*$J$451</f>
        <v>1467.2397623096</v>
      </c>
      <c r="AQ444" s="44" t="n">
        <f aca="false">0.15*AF444/$AM$451*$AY444</f>
        <v>0.00280709792720787</v>
      </c>
      <c r="AR444" s="43" t="n">
        <f aca="false">AQ444*$J$451</f>
        <v>16372.1909351933</v>
      </c>
      <c r="AS444" s="44" t="n">
        <f aca="false">0.24*AH444/$AM$451*$AY444</f>
        <v>0.00615393881596214</v>
      </c>
      <c r="AT444" s="43" t="n">
        <f aca="false">AS444*$J$451</f>
        <v>35892.3927526268</v>
      </c>
      <c r="AU444" s="44" t="n">
        <f aca="false">0.25*AJ444/$AM$451*$AY444</f>
        <v>0.0011011355281673</v>
      </c>
      <c r="AV444" s="43" t="n">
        <f aca="false">AU444*$J$451</f>
        <v>6422.29148400671</v>
      </c>
      <c r="AW444" s="44" t="n">
        <f aca="false">0.35*AL444/$AM$451*$AY444</f>
        <v>0.00165799018973782</v>
      </c>
      <c r="AX444" s="43" t="n">
        <f aca="false">AW444*$J$451</f>
        <v>9670.10509037182</v>
      </c>
      <c r="AY444" s="35" t="n">
        <v>1</v>
      </c>
      <c r="AZ444" s="35" t="n">
        <v>0.998607646107983</v>
      </c>
    </row>
    <row r="445" customFormat="false" ht="13.8" hidden="false" customHeight="false" outlineLevel="0" collapsed="false">
      <c r="A445" s="13" t="s">
        <v>41</v>
      </c>
      <c r="B445" s="41"/>
      <c r="C445" s="41"/>
      <c r="D445" s="41"/>
      <c r="E445" s="41"/>
      <c r="F445" s="41"/>
      <c r="G445" s="41"/>
      <c r="H445" s="41"/>
      <c r="I445" s="15" t="n">
        <f aca="false">AO445+AQ445+AS445+AU445+AW445</f>
        <v>0.0057128285949021</v>
      </c>
      <c r="J445" s="43" t="n">
        <f aca="false">AP445+AR445+AT445+AV445+AX445</f>
        <v>33319.6500304505</v>
      </c>
      <c r="K445" s="15" t="n">
        <f aca="false">I445-DatosMinisterio!J445</f>
        <v>8.68678026005772E-005</v>
      </c>
      <c r="L445" s="43" t="n">
        <f aca="false">J445-DatosMinisterio!K445</f>
        <v>506.650030450459</v>
      </c>
      <c r="M445" s="44" t="n">
        <f aca="false">N445/N$451</f>
        <v>0.0115485298133176</v>
      </c>
      <c r="N445" s="43" t="n">
        <f aca="false">DatosMinisterio!L445</f>
        <v>1279763</v>
      </c>
      <c r="O445" s="43" t="n">
        <f aca="false">N445-DatosMinisterio!L445</f>
        <v>0</v>
      </c>
      <c r="P445" s="14" t="n">
        <f aca="false">N445+J445</f>
        <v>1313082.65003045</v>
      </c>
      <c r="Q445" s="43" t="n">
        <f aca="false">P445-DatosMinisterio!M445</f>
        <v>506.65003045043</v>
      </c>
      <c r="S445" s="14" t="n">
        <f aca="false">B445+DatosMinisterio!B445</f>
        <v>6917</v>
      </c>
      <c r="T445" s="14" t="n">
        <f aca="false">C445+DatosMinisterio!C445</f>
        <v>56</v>
      </c>
      <c r="U445" s="14" t="n">
        <f aca="false">D445+DatosMinisterio!D445</f>
        <v>384.068181818182</v>
      </c>
      <c r="V445" s="14" t="n">
        <f aca="false">E445+DatosMinisterio!E445</f>
        <v>157.840909090909</v>
      </c>
      <c r="W445" s="14" t="n">
        <f aca="false">F445+DatosMinisterio!F445</f>
        <v>2</v>
      </c>
      <c r="X445" s="14" t="n">
        <f aca="false">G445+DatosMinisterio!G445</f>
        <v>4</v>
      </c>
      <c r="Y445" s="14" t="n">
        <f aca="false">H445+DatosMinisterio!H445</f>
        <v>2</v>
      </c>
      <c r="Z445" s="14" t="n">
        <f aca="false">X445+0.33*Y445</f>
        <v>4.66</v>
      </c>
      <c r="AC445" s="49" t="n">
        <f aca="false">IF(T445&gt;0,S445/T445,0)</f>
        <v>123.517857142857</v>
      </c>
      <c r="AD445" s="50" t="n">
        <f aca="false">EXP((((AC445-AC$451)/AC$452+2)/4-1.9)^3)</f>
        <v>0.0125070875250113</v>
      </c>
      <c r="AE445" s="51" t="n">
        <f aca="false">S445/U445</f>
        <v>18.0098230664536</v>
      </c>
      <c r="AF445" s="50" t="n">
        <f aca="false">EXP((((AE445-AE$451)/AE$452+2)/4-1.9)^3)</f>
        <v>0.0312778590704471</v>
      </c>
      <c r="AG445" s="50" t="n">
        <f aca="false">V445/U445</f>
        <v>0.410971063376531</v>
      </c>
      <c r="AH445" s="50" t="n">
        <f aca="false">EXP((((AG445-AG$451)/AG$452+2)/4-1.9)^3)</f>
        <v>0.0185194569690477</v>
      </c>
      <c r="AI445" s="50" t="n">
        <f aca="false">W445/U445</f>
        <v>0.00520740872240961</v>
      </c>
      <c r="AJ445" s="50" t="n">
        <f aca="false">EXP((((AI445-AI$451)/AI$452+2)/4-1.9)^3)</f>
        <v>0.0111810248777407</v>
      </c>
      <c r="AK445" s="50" t="n">
        <f aca="false">Z445/U445</f>
        <v>0.0121332623232144</v>
      </c>
      <c r="AL445" s="50" t="n">
        <f aca="false">EXP((((AK445-AK$451)/AK$452+2)/4-1.9)^3)</f>
        <v>0.011953783710758</v>
      </c>
      <c r="AM445" s="50" t="n">
        <f aca="false">0.01*AD445+0.15*AF445+0.24*AH445+0.25*AJ445+0.35*AL445</f>
        <v>0.0162404999265891</v>
      </c>
      <c r="AO445" s="44" t="n">
        <f aca="false">0.01*AD445/$AM$451*$AY445</f>
        <v>4.39954727839678E-005</v>
      </c>
      <c r="AP445" s="43" t="n">
        <f aca="false">AO445*$J$451</f>
        <v>256.600339347506</v>
      </c>
      <c r="AQ445" s="44" t="n">
        <f aca="false">0.15*AF445/$AM$451*$AY445</f>
        <v>0.00165036527655553</v>
      </c>
      <c r="AR445" s="43" t="n">
        <f aca="false">AQ445*$J$451</f>
        <v>9625.63334847964</v>
      </c>
      <c r="AS445" s="44" t="n">
        <f aca="false">0.24*AH445/$AM$451*$AY445</f>
        <v>0.00156347625474194</v>
      </c>
      <c r="AT445" s="43" t="n">
        <f aca="false">AS445*$J$451</f>
        <v>9118.85955853951</v>
      </c>
      <c r="AU445" s="44" t="n">
        <f aca="false">0.25*AJ445/$AM$451*$AY445</f>
        <v>0.000983271434540193</v>
      </c>
      <c r="AV445" s="43" t="n">
        <f aca="false">AU445*$J$451</f>
        <v>5734.85787986952</v>
      </c>
      <c r="AW445" s="44" t="n">
        <f aca="false">0.35*AL445/$AM$451*$AY445</f>
        <v>0.00147172015628047</v>
      </c>
      <c r="AX445" s="43" t="n">
        <f aca="false">AW445*$J$451</f>
        <v>8583.69890421428</v>
      </c>
      <c r="AY445" s="35" t="n">
        <v>1</v>
      </c>
      <c r="AZ445" s="35" t="n">
        <v>0.984794257142933</v>
      </c>
    </row>
    <row r="446" customFormat="false" ht="13.8" hidden="false" customHeight="false" outlineLevel="0" collapsed="false">
      <c r="A446" s="13" t="s">
        <v>42</v>
      </c>
      <c r="B446" s="41"/>
      <c r="C446" s="41"/>
      <c r="D446" s="41"/>
      <c r="E446" s="41"/>
      <c r="F446" s="41"/>
      <c r="G446" s="41"/>
      <c r="H446" s="41"/>
      <c r="I446" s="15" t="n">
        <f aca="false">AO446+AQ446+AS446+AU446+AW446</f>
        <v>0.00816927484422763</v>
      </c>
      <c r="J446" s="43" t="n">
        <f aca="false">AP446+AR446+AT446+AV446+AX446</f>
        <v>47646.6910026192</v>
      </c>
      <c r="K446" s="15" t="n">
        <f aca="false">I446-DatosMinisterio!J446</f>
        <v>8.20740807717362E-005</v>
      </c>
      <c r="L446" s="43" t="n">
        <f aca="false">J446-DatosMinisterio!K446</f>
        <v>478.691002619147</v>
      </c>
      <c r="M446" s="44" t="n">
        <f aca="false">N446/N$451</f>
        <v>0.0143501264080795</v>
      </c>
      <c r="N446" s="43" t="n">
        <f aca="false">DatosMinisterio!L446</f>
        <v>1590225</v>
      </c>
      <c r="O446" s="43" t="n">
        <f aca="false">N446-DatosMinisterio!L446</f>
        <v>0</v>
      </c>
      <c r="P446" s="14" t="n">
        <f aca="false">N446+J446</f>
        <v>1637871.69100262</v>
      </c>
      <c r="Q446" s="43" t="n">
        <f aca="false">P446-DatosMinisterio!M446</f>
        <v>478.69100261922</v>
      </c>
      <c r="S446" s="14" t="n">
        <f aca="false">B446+DatosMinisterio!B446</f>
        <v>7342</v>
      </c>
      <c r="T446" s="14" t="n">
        <f aca="false">C446+DatosMinisterio!C446</f>
        <v>34</v>
      </c>
      <c r="U446" s="14" t="n">
        <f aca="false">D446+DatosMinisterio!D446</f>
        <v>375.045454545455</v>
      </c>
      <c r="V446" s="14" t="n">
        <f aca="false">E446+DatosMinisterio!E446</f>
        <v>164.045454545455</v>
      </c>
      <c r="W446" s="14" t="n">
        <f aca="false">F446+DatosMinisterio!F446</f>
        <v>3</v>
      </c>
      <c r="X446" s="14" t="n">
        <f aca="false">G446+DatosMinisterio!G446</f>
        <v>7</v>
      </c>
      <c r="Y446" s="14" t="n">
        <f aca="false">H446+DatosMinisterio!H446</f>
        <v>1</v>
      </c>
      <c r="Z446" s="14" t="n">
        <f aca="false">X446+0.33*Y446</f>
        <v>7.33</v>
      </c>
      <c r="AC446" s="49" t="n">
        <f aca="false">IF(T446&gt;0,S446/T446,0)</f>
        <v>215.941176470588</v>
      </c>
      <c r="AD446" s="50" t="n">
        <f aca="false">EXP((((AC446-AC$451)/AC$452+2)/4-1.9)^3)</f>
        <v>0.076609475549155</v>
      </c>
      <c r="AE446" s="51" t="n">
        <f aca="false">S446/U446</f>
        <v>19.5762937825718</v>
      </c>
      <c r="AF446" s="50" t="n">
        <f aca="false">EXP((((AE446-AE$451)/AE$452+2)/4-1.9)^3)</f>
        <v>0.055882126778132</v>
      </c>
      <c r="AG446" s="50" t="n">
        <f aca="false">V446/U446</f>
        <v>0.437401527087626</v>
      </c>
      <c r="AH446" s="50" t="n">
        <f aca="false">EXP((((AG446-AG$451)/AG$452+2)/4-1.9)^3)</f>
        <v>0.0269882594973672</v>
      </c>
      <c r="AI446" s="50" t="n">
        <f aca="false">W446/U446</f>
        <v>0.00799903042055507</v>
      </c>
      <c r="AJ446" s="50" t="n">
        <f aca="false">EXP((((AI446-AI$451)/AI$452+2)/4-1.9)^3)</f>
        <v>0.0121871350727487</v>
      </c>
      <c r="AK446" s="50" t="n">
        <f aca="false">Z446/U446</f>
        <v>0.0195442976608896</v>
      </c>
      <c r="AL446" s="50" t="n">
        <f aca="false">EXP((((AK446-AK$451)/AK$452+2)/4-1.9)^3)</f>
        <v>0.0130038169892789</v>
      </c>
      <c r="AM446" s="50" t="n">
        <f aca="false">0.01*AD446+0.15*AF446+0.24*AH446+0.25*AJ446+0.35*AL446</f>
        <v>0.0232237157660143</v>
      </c>
      <c r="AO446" s="44" t="n">
        <f aca="false">0.01*AD446/$AM$451*$AY446</f>
        <v>0.000269484809295267</v>
      </c>
      <c r="AP446" s="43" t="n">
        <f aca="false">AO446*$J$451</f>
        <v>1571.75020833876</v>
      </c>
      <c r="AQ446" s="44" t="n">
        <f aca="false">0.15*AF446/$AM$451*$AY446</f>
        <v>0.00294860084275533</v>
      </c>
      <c r="AR446" s="43" t="n">
        <f aca="false">AQ446*$J$451</f>
        <v>17197.4962189081</v>
      </c>
      <c r="AS446" s="44" t="n">
        <f aca="false">0.24*AH446/$AM$451*$AY446</f>
        <v>0.00227844169251131</v>
      </c>
      <c r="AT446" s="43" t="n">
        <f aca="false">AS446*$J$451</f>
        <v>13288.8425668869</v>
      </c>
      <c r="AU446" s="44" t="n">
        <f aca="false">0.25*AJ446/$AM$451*$AY446</f>
        <v>0.00107174985450333</v>
      </c>
      <c r="AV446" s="43" t="n">
        <f aca="false">AU446*$J$451</f>
        <v>6250.90171690146</v>
      </c>
      <c r="AW446" s="44" t="n">
        <f aca="false">0.35*AL446/$AM$451*$AY446</f>
        <v>0.00160099764516239</v>
      </c>
      <c r="AX446" s="43" t="n">
        <f aca="false">AW446*$J$451</f>
        <v>9337.7002915839</v>
      </c>
      <c r="AY446" s="35" t="n">
        <v>1</v>
      </c>
      <c r="AZ446" s="35" t="n">
        <v>0.989953321153134</v>
      </c>
    </row>
    <row r="447" customFormat="false" ht="13.8" hidden="false" customHeight="false" outlineLevel="0" collapsed="false">
      <c r="A447" s="13" t="s">
        <v>43</v>
      </c>
      <c r="B447" s="41"/>
      <c r="C447" s="41"/>
      <c r="D447" s="41"/>
      <c r="E447" s="41"/>
      <c r="F447" s="41"/>
      <c r="G447" s="41"/>
      <c r="H447" s="41"/>
      <c r="I447" s="15" t="n">
        <f aca="false">AO447+AQ447+AS447+AU447+AW447</f>
        <v>0.0142131109181875</v>
      </c>
      <c r="J447" s="43" t="n">
        <f aca="false">AP447+AR447+AT447+AV447+AX447</f>
        <v>82896.9176601206</v>
      </c>
      <c r="K447" s="15" t="n">
        <f aca="false">I447-DatosMinisterio!J447</f>
        <v>0.000148466120293785</v>
      </c>
      <c r="L447" s="43" t="n">
        <f aca="false">J447-DatosMinisterio!K447</f>
        <v>865.917660120584</v>
      </c>
      <c r="M447" s="44" t="n">
        <f aca="false">N447/N$451</f>
        <v>0.0134015999498701</v>
      </c>
      <c r="N447" s="43" t="n">
        <f aca="false">DatosMinisterio!L447</f>
        <v>1485113</v>
      </c>
      <c r="O447" s="43" t="n">
        <f aca="false">N447-DatosMinisterio!L447</f>
        <v>0</v>
      </c>
      <c r="P447" s="14" t="n">
        <f aca="false">N447+J447</f>
        <v>1568009.91766012</v>
      </c>
      <c r="Q447" s="43" t="n">
        <f aca="false">P447-DatosMinisterio!M447</f>
        <v>865.917660120642</v>
      </c>
      <c r="S447" s="14" t="n">
        <f aca="false">B447+DatosMinisterio!B447</f>
        <v>4325</v>
      </c>
      <c r="T447" s="14" t="n">
        <f aca="false">C447+DatosMinisterio!C447</f>
        <v>34</v>
      </c>
      <c r="U447" s="14" t="n">
        <f aca="false">D447+DatosMinisterio!D447</f>
        <v>232.272727272727</v>
      </c>
      <c r="V447" s="14" t="n">
        <f aca="false">E447+DatosMinisterio!E447</f>
        <v>115</v>
      </c>
      <c r="W447" s="14" t="n">
        <f aca="false">F447+DatosMinisterio!F447</f>
        <v>14</v>
      </c>
      <c r="X447" s="14" t="n">
        <f aca="false">G447+DatosMinisterio!G447</f>
        <v>15</v>
      </c>
      <c r="Y447" s="14" t="n">
        <f aca="false">H447+DatosMinisterio!H447</f>
        <v>7</v>
      </c>
      <c r="Z447" s="14" t="n">
        <f aca="false">X447+0.33*Y447</f>
        <v>17.31</v>
      </c>
      <c r="AC447" s="49" t="n">
        <f aca="false">IF(T447&gt;0,S447/T447,0)</f>
        <v>127.205882352941</v>
      </c>
      <c r="AD447" s="50" t="n">
        <f aca="false">EXP((((AC447-AC$451)/AC$452+2)/4-1.9)^3)</f>
        <v>0.0136159768533476</v>
      </c>
      <c r="AE447" s="51" t="n">
        <f aca="false">S447/U447</f>
        <v>18.6203522504893</v>
      </c>
      <c r="AF447" s="50" t="n">
        <f aca="false">EXP((((AE447-AE$451)/AE$452+2)/4-1.9)^3)</f>
        <v>0.0395490831491131</v>
      </c>
      <c r="AG447" s="50" t="n">
        <f aca="false">V447/U447</f>
        <v>0.495107632093934</v>
      </c>
      <c r="AH447" s="50" t="n">
        <f aca="false">EXP((((AG447-AG$451)/AG$452+2)/4-1.9)^3)</f>
        <v>0.0564668798721141</v>
      </c>
      <c r="AI447" s="50" t="n">
        <f aca="false">W447/U447</f>
        <v>0.0602739726027398</v>
      </c>
      <c r="AJ447" s="50" t="n">
        <f aca="false">EXP((((AI447-AI$451)/AI$452+2)/4-1.9)^3)</f>
        <v>0.050246133879072</v>
      </c>
      <c r="AK447" s="50" t="n">
        <f aca="false">Z447/U447</f>
        <v>0.0745244618395304</v>
      </c>
      <c r="AL447" s="50" t="n">
        <f aca="false">EXP((((AK447-AK$451)/AK$452+2)/4-1.9)^3)</f>
        <v>0.0234945742175654</v>
      </c>
      <c r="AM447" s="50" t="n">
        <f aca="false">0.01*AD447+0.15*AF447+0.24*AH447+0.25*AJ447+0.35*AL447</f>
        <v>0.0404052078561237</v>
      </c>
      <c r="AO447" s="44" t="n">
        <f aca="false">0.01*AD447/$AM$451*$AY447</f>
        <v>4.78961499134503E-005</v>
      </c>
      <c r="AP447" s="43" t="n">
        <f aca="false">AO447*$J$451</f>
        <v>279.350750055106</v>
      </c>
      <c r="AQ447" s="44" t="n">
        <f aca="false">0.15*AF447/$AM$451*$AY447</f>
        <v>0.00208679351748133</v>
      </c>
      <c r="AR447" s="43" t="n">
        <f aca="false">AQ447*$J$451</f>
        <v>12171.0687679896</v>
      </c>
      <c r="AS447" s="44" t="n">
        <f aca="false">0.24*AH447/$AM$451*$AY447</f>
        <v>0.00476712821585264</v>
      </c>
      <c r="AT447" s="43" t="n">
        <f aca="false">AS447*$J$451</f>
        <v>27803.9225514726</v>
      </c>
      <c r="AU447" s="44" t="n">
        <f aca="false">0.25*AJ447/$AM$451*$AY447</f>
        <v>0.00441869941974022</v>
      </c>
      <c r="AV447" s="43" t="n">
        <f aca="false">AU447*$J$451</f>
        <v>25771.7373818778</v>
      </c>
      <c r="AW447" s="44" t="n">
        <f aca="false">0.35*AL447/$AM$451*$AY447</f>
        <v>0.00289259361519984</v>
      </c>
      <c r="AX447" s="43" t="n">
        <f aca="false">AW447*$J$451</f>
        <v>16870.8382087256</v>
      </c>
      <c r="AY447" s="35" t="n">
        <v>1</v>
      </c>
      <c r="AZ447" s="35" t="n">
        <v>0.989554283988327</v>
      </c>
    </row>
    <row r="448" customFormat="false" ht="13.8" hidden="false" customHeight="false" outlineLevel="0" collapsed="false">
      <c r="A448" s="13" t="s">
        <v>44</v>
      </c>
      <c r="B448" s="41"/>
      <c r="C448" s="41"/>
      <c r="D448" s="41"/>
      <c r="E448" s="41"/>
      <c r="F448" s="41"/>
      <c r="G448" s="41"/>
      <c r="H448" s="41"/>
      <c r="I448" s="15" t="n">
        <f aca="false">AO448+AQ448+AS448+AU448+AW448</f>
        <v>0.0131918861100876</v>
      </c>
      <c r="J448" s="43" t="n">
        <f aca="false">AP448+AR448+AT448+AV448+AX448</f>
        <v>76940.6995375136</v>
      </c>
      <c r="K448" s="15" t="n">
        <f aca="false">I448-DatosMinisterio!J448</f>
        <v>-0.000169620748293535</v>
      </c>
      <c r="L448" s="43" t="n">
        <f aca="false">J448-DatosMinisterio!K448</f>
        <v>-989.300462486426</v>
      </c>
      <c r="M448" s="44" t="n">
        <f aca="false">N448/N$451</f>
        <v>0.00676664329731808</v>
      </c>
      <c r="N448" s="43" t="n">
        <f aca="false">DatosMinisterio!L448</f>
        <v>749853</v>
      </c>
      <c r="O448" s="43" t="n">
        <f aca="false">N448-DatosMinisterio!L448</f>
        <v>0</v>
      </c>
      <c r="P448" s="14" t="n">
        <f aca="false">N448+J448</f>
        <v>826793.699537514</v>
      </c>
      <c r="Q448" s="43" t="n">
        <f aca="false">P448-DatosMinisterio!M448</f>
        <v>-989.300462486455</v>
      </c>
      <c r="S448" s="14" t="n">
        <f aca="false">B448+DatosMinisterio!B448</f>
        <v>3889</v>
      </c>
      <c r="T448" s="14" t="n">
        <f aca="false">C448+DatosMinisterio!C448</f>
        <v>19</v>
      </c>
      <c r="U448" s="14" t="n">
        <f aca="false">D448+DatosMinisterio!D448</f>
        <v>191.727272727273</v>
      </c>
      <c r="V448" s="14" t="n">
        <f aca="false">E448+DatosMinisterio!E448</f>
        <v>100.772727272727</v>
      </c>
      <c r="W448" s="14" t="n">
        <f aca="false">F448+DatosMinisterio!F448</f>
        <v>1</v>
      </c>
      <c r="X448" s="14" t="n">
        <f aca="false">G448+DatosMinisterio!G448</f>
        <v>2</v>
      </c>
      <c r="Y448" s="14" t="n">
        <f aca="false">H448+DatosMinisterio!H448</f>
        <v>2</v>
      </c>
      <c r="Z448" s="14" t="n">
        <f aca="false">X448+0.33*Y448</f>
        <v>2.66</v>
      </c>
      <c r="AC448" s="49" t="n">
        <f aca="false">IF(T448&gt;0,S448/T448,0)</f>
        <v>204.684210526316</v>
      </c>
      <c r="AD448" s="50" t="n">
        <f aca="false">EXP((((AC448-AC$451)/AC$452+2)/4-1.9)^3)</f>
        <v>0.0635305254927258</v>
      </c>
      <c r="AE448" s="51" t="n">
        <f aca="false">S448/U448</f>
        <v>20.2840208629682</v>
      </c>
      <c r="AF448" s="50" t="n">
        <f aca="false">EXP((((AE448-AE$451)/AE$452+2)/4-1.9)^3)</f>
        <v>0.0709974155609398</v>
      </c>
      <c r="AG448" s="50" t="n">
        <f aca="false">V448/U448</f>
        <v>0.525604551920339</v>
      </c>
      <c r="AH448" s="50" t="n">
        <f aca="false">EXP((((AG448-AG$451)/AG$452+2)/4-1.9)^3)</f>
        <v>0.0798056863571746</v>
      </c>
      <c r="AI448" s="50" t="n">
        <f aca="false">W448/U448</f>
        <v>0.00521574205784731</v>
      </c>
      <c r="AJ448" s="50" t="n">
        <f aca="false">EXP((((AI448-AI$451)/AI$452+2)/4-1.9)^3)</f>
        <v>0.0111839196083264</v>
      </c>
      <c r="AK448" s="50" t="n">
        <f aca="false">Z448/U448</f>
        <v>0.0138738738738739</v>
      </c>
      <c r="AL448" s="50" t="n">
        <f aca="false">EXP((((AK448-AK$451)/AK$452+2)/4-1.9)^3)</f>
        <v>0.0121937002831969</v>
      </c>
      <c r="AM448" s="50" t="n">
        <f aca="false">0.01*AD448+0.15*AF448+0.24*AH448+0.25*AJ448+0.35*AL448</f>
        <v>0.0375020573159906</v>
      </c>
      <c r="AO448" s="44" t="n">
        <f aca="false">0.01*AD448/$AM$451*$AY448</f>
        <v>0.000223477728102319</v>
      </c>
      <c r="AP448" s="43" t="n">
        <f aca="false">AO448*$J$451</f>
        <v>1303.41731180489</v>
      </c>
      <c r="AQ448" s="44" t="n">
        <f aca="false">0.15*AF448/$AM$451*$AY448</f>
        <v>0.00374615376017432</v>
      </c>
      <c r="AR448" s="43" t="n">
        <f aca="false">AQ448*$J$451</f>
        <v>21849.1645908385</v>
      </c>
      <c r="AS448" s="44" t="n">
        <f aca="false">0.24*AH448/$AM$451*$AY448</f>
        <v>0.00673747053282209</v>
      </c>
      <c r="AT448" s="43" t="n">
        <f aca="false">AS448*$J$451</f>
        <v>39295.7983098654</v>
      </c>
      <c r="AU448" s="44" t="n">
        <f aca="false">0.25*AJ448/$AM$451*$AY448</f>
        <v>0.000983526000282312</v>
      </c>
      <c r="AV448" s="43" t="n">
        <f aca="false">AU448*$J$451</f>
        <v>5736.34261572257</v>
      </c>
      <c r="AW448" s="44" t="n">
        <f aca="false">0.35*AL448/$AM$451*$AY448</f>
        <v>0.00150125808870652</v>
      </c>
      <c r="AX448" s="43" t="n">
        <f aca="false">AW448*$J$451</f>
        <v>8755.97670928222</v>
      </c>
      <c r="AY448" s="35" t="n">
        <v>1</v>
      </c>
      <c r="AZ448" s="35" t="n">
        <v>1.01285796033092</v>
      </c>
    </row>
    <row r="449" customFormat="false" ht="13.8" hidden="false" customHeight="false" outlineLevel="0" collapsed="false">
      <c r="A449" s="13" t="s">
        <v>45</v>
      </c>
      <c r="B449" s="41"/>
      <c r="C449" s="41"/>
      <c r="D449" s="41"/>
      <c r="E449" s="41"/>
      <c r="F449" s="41"/>
      <c r="G449" s="41"/>
      <c r="H449" s="41"/>
      <c r="I449" s="15" t="n">
        <f aca="false">AO449+AQ449+AS449+AU449+AW449</f>
        <v>0.00747184851863163</v>
      </c>
      <c r="J449" s="43" t="n">
        <f aca="false">AP449+AR449+AT449+AV449+AX449</f>
        <v>43579.0035681286</v>
      </c>
      <c r="K449" s="15" t="n">
        <f aca="false">I449-DatosMinisterio!J449</f>
        <v>8.79571499284512E-005</v>
      </c>
      <c r="L449" s="43" t="n">
        <f aca="false">J449-DatosMinisterio!K449</f>
        <v>513.00356812861</v>
      </c>
      <c r="M449" s="44" t="n">
        <f aca="false">N449/N$451</f>
        <v>0.00507167293574687</v>
      </c>
      <c r="N449" s="43" t="n">
        <f aca="false">DatosMinisterio!L449</f>
        <v>562023</v>
      </c>
      <c r="O449" s="43" t="n">
        <f aca="false">N449-DatosMinisterio!L449</f>
        <v>0</v>
      </c>
      <c r="P449" s="14" t="n">
        <f aca="false">N449+J449</f>
        <v>605602.003568129</v>
      </c>
      <c r="Q449" s="43" t="n">
        <f aca="false">P449-DatosMinisterio!M449</f>
        <v>513.003568128566</v>
      </c>
      <c r="S449" s="14" t="n">
        <f aca="false">B449+DatosMinisterio!B449</f>
        <v>4588</v>
      </c>
      <c r="T449" s="14" t="n">
        <f aca="false">C449+DatosMinisterio!C449</f>
        <v>31</v>
      </c>
      <c r="U449" s="14" t="n">
        <f aca="false">D449+DatosMinisterio!D449</f>
        <v>258.606818181818</v>
      </c>
      <c r="V449" s="14" t="n">
        <f aca="false">E449+DatosMinisterio!E449</f>
        <v>105.984090909091</v>
      </c>
      <c r="W449" s="14" t="n">
        <f aca="false">F449+DatosMinisterio!F449</f>
        <v>7</v>
      </c>
      <c r="X449" s="14" t="n">
        <f aca="false">G449+DatosMinisterio!G449</f>
        <v>13</v>
      </c>
      <c r="Y449" s="14" t="n">
        <f aca="false">H449+DatosMinisterio!H449</f>
        <v>8</v>
      </c>
      <c r="Z449" s="14" t="n">
        <f aca="false">X449+0.33*Y449</f>
        <v>15.64</v>
      </c>
      <c r="AC449" s="49" t="n">
        <f aca="false">IF(T449&gt;0,S449/T449,0)</f>
        <v>148</v>
      </c>
      <c r="AD449" s="50" t="n">
        <f aca="false">EXP((((AC449-AC$451)/AC$452+2)/4-1.9)^3)</f>
        <v>0.0215361714711231</v>
      </c>
      <c r="AE449" s="51" t="n">
        <f aca="false">S449/U449</f>
        <v>17.7412182410996</v>
      </c>
      <c r="AF449" s="50" t="n">
        <f aca="false">EXP((((AE449-AE$451)/AE$452+2)/4-1.9)^3)</f>
        <v>0.0281116406505133</v>
      </c>
      <c r="AG449" s="50" t="n">
        <f aca="false">V449/U449</f>
        <v>0.409827133152294</v>
      </c>
      <c r="AH449" s="50" t="n">
        <f aca="false">EXP((((AG449-AG$451)/AG$452+2)/4-1.9)^3)</f>
        <v>0.0182097636462841</v>
      </c>
      <c r="AI449" s="50" t="n">
        <f aca="false">W449/U449</f>
        <v>0.0270681185021136</v>
      </c>
      <c r="AJ449" s="50" t="n">
        <f aca="false">EXP((((AI449-AI$451)/AI$452+2)/4-1.9)^3)</f>
        <v>0.0213204899317388</v>
      </c>
      <c r="AK449" s="50" t="n">
        <f aca="false">Z449/U449</f>
        <v>0.0604779104818653</v>
      </c>
      <c r="AL449" s="50" t="n">
        <f aca="false">EXP((((AK449-AK$451)/AK$452+2)/4-1.9)^3)</f>
        <v>0.0203099714123678</v>
      </c>
      <c r="AM449" s="50" t="n">
        <f aca="false">0.01*AD449+0.15*AF449+0.24*AH449+0.25*AJ449+0.35*AL449</f>
        <v>0.0212410635646598</v>
      </c>
      <c r="AO449" s="44" t="n">
        <f aca="false">0.01*AD449/$AM$451*$AY449</f>
        <v>7.57565695397817E-005</v>
      </c>
      <c r="AP449" s="43" t="n">
        <f aca="false">AO449*$J$451</f>
        <v>441.844585854631</v>
      </c>
      <c r="AQ449" s="44" t="n">
        <f aca="false">0.15*AF449/$AM$451*$AY449</f>
        <v>0.0014833008708211</v>
      </c>
      <c r="AR449" s="43" t="n">
        <f aca="false">AQ449*$J$451</f>
        <v>8651.24256479965</v>
      </c>
      <c r="AS449" s="44" t="n">
        <f aca="false">0.24*AH449/$AM$451*$AY449</f>
        <v>0.00153733087924836</v>
      </c>
      <c r="AT449" s="43" t="n">
        <f aca="false">AS449*$J$451</f>
        <v>8966.36859073099</v>
      </c>
      <c r="AU449" s="44" t="n">
        <f aca="false">0.25*AJ449/$AM$451*$AY449</f>
        <v>0.00187494697038155</v>
      </c>
      <c r="AV449" s="43" t="n">
        <f aca="false">AU449*$J$451</f>
        <v>10935.4894586746</v>
      </c>
      <c r="AW449" s="44" t="n">
        <f aca="false">0.35*AL449/$AM$451*$AY449</f>
        <v>0.00250051322864084</v>
      </c>
      <c r="AX449" s="43" t="n">
        <f aca="false">AW449*$J$451</f>
        <v>14584.0583680688</v>
      </c>
      <c r="AY449" s="35" t="n">
        <v>1</v>
      </c>
      <c r="AZ449" s="35" t="n">
        <v>0.988228194173219</v>
      </c>
    </row>
    <row r="450" customFormat="false" ht="13.8" hidden="false" customHeight="false" outlineLevel="0" collapsed="false">
      <c r="A450" s="16" t="s">
        <v>46</v>
      </c>
      <c r="B450" s="41"/>
      <c r="C450" s="41"/>
      <c r="D450" s="41"/>
      <c r="E450" s="41"/>
      <c r="F450" s="41"/>
      <c r="G450" s="41"/>
      <c r="H450" s="41"/>
      <c r="I450" s="18" t="n">
        <f aca="false">AO450+AQ450+AS450+AU450+AW450</f>
        <v>0.00931424800358168</v>
      </c>
      <c r="J450" s="52" t="n">
        <f aca="false">AP450+AR450+AT450+AV450+AX450</f>
        <v>54324.6622265379</v>
      </c>
      <c r="K450" s="15" t="n">
        <f aca="false">I450-DatosMinisterio!J450</f>
        <v>0.00017225460323678</v>
      </c>
      <c r="L450" s="43" t="n">
        <f aca="false">J450-DatosMinisterio!K450</f>
        <v>1004.66222653788</v>
      </c>
      <c r="M450" s="44" t="n">
        <f aca="false">N450/N$451</f>
        <v>0.00567223550564139</v>
      </c>
      <c r="N450" s="43" t="n">
        <f aca="false">DatosMinisterio!L450</f>
        <v>628575</v>
      </c>
      <c r="O450" s="43" t="n">
        <f aca="false">N450-DatosMinisterio!L450</f>
        <v>0</v>
      </c>
      <c r="P450" s="14" t="n">
        <f aca="false">N450+J450</f>
        <v>682899.662226538</v>
      </c>
      <c r="Q450" s="43" t="n">
        <f aca="false">P450-DatosMinisterio!M450</f>
        <v>1004.66222653794</v>
      </c>
      <c r="S450" s="17" t="n">
        <f aca="false">B450+DatosMinisterio!B450</f>
        <v>5026</v>
      </c>
      <c r="T450" s="17" t="n">
        <f aca="false">C450+DatosMinisterio!C450</f>
        <v>20</v>
      </c>
      <c r="U450" s="17" t="n">
        <f aca="false">D450+DatosMinisterio!D450</f>
        <v>276.181818181818</v>
      </c>
      <c r="V450" s="17" t="n">
        <f aca="false">E450+DatosMinisterio!E450</f>
        <v>125.477272727273</v>
      </c>
      <c r="W450" s="17" t="n">
        <f aca="false">F450+DatosMinisterio!F450</f>
        <v>3</v>
      </c>
      <c r="X450" s="17" t="n">
        <f aca="false">G450+DatosMinisterio!G450</f>
        <v>21</v>
      </c>
      <c r="Y450" s="17" t="n">
        <f aca="false">H450+DatosMinisterio!H450</f>
        <v>3</v>
      </c>
      <c r="Z450" s="17" t="n">
        <f aca="false">X450+0.33*Y450</f>
        <v>21.99</v>
      </c>
      <c r="AC450" s="49" t="n">
        <f aca="false">IF(T450&gt;0,S450/T450,0)</f>
        <v>251.3</v>
      </c>
      <c r="AD450" s="50" t="n">
        <f aca="false">EXP((((AC450-AC$451)/AC$452+2)/4-1.9)^3)</f>
        <v>0.130486461215685</v>
      </c>
      <c r="AE450" s="51" t="n">
        <f aca="false">S450/U450</f>
        <v>18.1981566820277</v>
      </c>
      <c r="AF450" s="50" t="n">
        <f aca="false">EXP((((AE450-AE$451)/AE$452+2)/4-1.9)^3)</f>
        <v>0.0336650542204122</v>
      </c>
      <c r="AG450" s="50" t="n">
        <f aca="false">V450/U450</f>
        <v>0.454328505595788</v>
      </c>
      <c r="AH450" s="50" t="n">
        <f aca="false">EXP((((AG450-AG$451)/AG$452+2)/4-1.9)^3)</f>
        <v>0.0339085057886553</v>
      </c>
      <c r="AI450" s="50" t="n">
        <f aca="false">W450/U450</f>
        <v>0.010862409479921</v>
      </c>
      <c r="AJ450" s="50" t="n">
        <f aca="false">EXP((((AI450-AI$451)/AI$452+2)/4-1.9)^3)</f>
        <v>0.0132979095356358</v>
      </c>
      <c r="AK450" s="50" t="n">
        <f aca="false">Z450/U450</f>
        <v>0.079621461487821</v>
      </c>
      <c r="AL450" s="50" t="n">
        <f aca="false">EXP((((AK450-AK$451)/AK$452+2)/4-1.9)^3)</f>
        <v>0.0247471946693025</v>
      </c>
      <c r="AM450" s="50" t="n">
        <f aca="false">0.01*AD450+0.15*AF450+0.24*AH450+0.25*AJ450+0.35*AL450</f>
        <v>0.0264786596526608</v>
      </c>
      <c r="AO450" s="44" t="n">
        <f aca="false">0.01*AD450/$AM$451*$AY450</f>
        <v>0.000459004827591605</v>
      </c>
      <c r="AP450" s="43" t="n">
        <f aca="false">AO450*$J$451</f>
        <v>2677.1116905708</v>
      </c>
      <c r="AQ450" s="44" t="n">
        <f aca="false">0.15*AF450/$AM$451*$AY450</f>
        <v>0.0017763247923584</v>
      </c>
      <c r="AR450" s="43" t="n">
        <f aca="false">AQ450*$J$451</f>
        <v>10360.2829033958</v>
      </c>
      <c r="AS450" s="44" t="n">
        <f aca="false">0.24*AH450/$AM$451*$AY450</f>
        <v>0.00286267268651282</v>
      </c>
      <c r="AT450" s="43" t="n">
        <f aca="false">AS450*$J$451</f>
        <v>16696.3266063072</v>
      </c>
      <c r="AU450" s="44" t="n">
        <f aca="false">0.25*AJ450/$AM$451*$AY450</f>
        <v>0.00116943256351402</v>
      </c>
      <c r="AV450" s="43" t="n">
        <f aca="false">AU450*$J$451</f>
        <v>6820.62888868584</v>
      </c>
      <c r="AW450" s="44" t="n">
        <f aca="false">0.35*AL450/$AM$451*$AY450</f>
        <v>0.00304681313360483</v>
      </c>
      <c r="AX450" s="43" t="n">
        <f aca="false">AW450*$J$451</f>
        <v>17770.3121375783</v>
      </c>
      <c r="AY450" s="35" t="n">
        <v>1</v>
      </c>
      <c r="AZ450" s="35" t="n">
        <v>0.981506332752731</v>
      </c>
    </row>
    <row r="451" customFormat="false" ht="13.8" hidden="false" customHeight="false" outlineLevel="0" collapsed="false">
      <c r="A451" s="19" t="s">
        <v>49</v>
      </c>
      <c r="B451" s="41"/>
      <c r="C451" s="41"/>
      <c r="D451" s="41"/>
      <c r="E451" s="41"/>
      <c r="F451" s="41"/>
      <c r="G451" s="41"/>
      <c r="H451" s="41"/>
      <c r="I451" s="20" t="n">
        <f aca="false">SUM(I424:I450)</f>
        <v>1</v>
      </c>
      <c r="J451" s="59" t="n">
        <f aca="false">DatosMinisterio!K451</f>
        <v>5832426</v>
      </c>
      <c r="K451" s="57" t="n">
        <f aca="false">I451-DatosMinisterio!J451</f>
        <v>0</v>
      </c>
      <c r="L451" s="59" t="n">
        <f aca="false">J451-DatosMinisterio!K451</f>
        <v>0</v>
      </c>
      <c r="M451" s="60"/>
      <c r="N451" s="59" t="n">
        <f aca="false">DatosMinisterio!L451</f>
        <v>110816097</v>
      </c>
      <c r="O451" s="59"/>
      <c r="P451" s="20" t="n">
        <f aca="false">DatosMinisterio!M451</f>
        <v>116648523</v>
      </c>
      <c r="Q451" s="59"/>
      <c r="S451" s="20"/>
      <c r="T451" s="20"/>
      <c r="U451" s="20"/>
      <c r="V451" s="20"/>
      <c r="W451" s="20"/>
      <c r="X451" s="20"/>
      <c r="Y451" s="20"/>
      <c r="Z451" s="20"/>
      <c r="AB451" s="62" t="s">
        <v>207</v>
      </c>
      <c r="AC451" s="62" t="n">
        <f aca="false">AVERAGE(AC426:AC450)</f>
        <v>205.404077048717</v>
      </c>
      <c r="AD451" s="20"/>
      <c r="AE451" s="62" t="n">
        <f aca="false">AVERAGE(AE426:AE450)</f>
        <v>19.9867060333623</v>
      </c>
      <c r="AF451" s="20"/>
      <c r="AG451" s="64" t="n">
        <f aca="false">AVERAGE(AG426:AG450)</f>
        <v>0.506273832825826</v>
      </c>
      <c r="AH451" s="20"/>
      <c r="AI451" s="64" t="n">
        <f aca="false">AVERAGE(AI426:AI450)</f>
        <v>0.0709975128637108</v>
      </c>
      <c r="AJ451" s="20"/>
      <c r="AK451" s="64" t="n">
        <f aca="false">AVERAGE(AK426:AK450)</f>
        <v>0.183287631761783</v>
      </c>
      <c r="AL451" s="20"/>
      <c r="AM451" s="64" t="n">
        <f aca="false">SUM(AM426:AM450)</f>
        <v>2.84281239263532</v>
      </c>
      <c r="AO451" s="60" t="n">
        <f aca="false">SUM(AO424:AO450)</f>
        <v>0.00952616362868273</v>
      </c>
      <c r="AP451" s="59" t="n">
        <f aca="false">SUM(AP424:AP450)</f>
        <v>55560.6444281835</v>
      </c>
      <c r="AQ451" s="60" t="n">
        <f aca="false">SUM(AQ424:AQ450)</f>
        <v>0.148687920117855</v>
      </c>
      <c r="AR451" s="59" t="n">
        <f aca="false">SUM(AR424:AR450)</f>
        <v>867211.291181303</v>
      </c>
      <c r="AS451" s="60" t="n">
        <f aca="false">SUM(AS424:AS450)</f>
        <v>0.23204645599336</v>
      </c>
      <c r="AT451" s="59" t="n">
        <f aca="false">SUM(AT424:AT450)</f>
        <v>1353393.78314353</v>
      </c>
      <c r="AU451" s="60" t="n">
        <f aca="false">SUM(AU424:AU450)</f>
        <v>0.255559169639041</v>
      </c>
      <c r="AV451" s="59" t="n">
        <f aca="false">SUM(AV424:AV450)</f>
        <v>1490529.94554116</v>
      </c>
      <c r="AW451" s="60" t="n">
        <f aca="false">SUM(AW424:AW450)</f>
        <v>0.35418029062106</v>
      </c>
      <c r="AX451" s="59" t="n">
        <f aca="false">SUM(AX424:AX450)</f>
        <v>2065730.33570582</v>
      </c>
    </row>
    <row r="452" customFormat="false" ht="13.8" hidden="false" customHeight="false" outlineLevel="0" collapsed="false">
      <c r="A452" s="23" t="s">
        <v>50</v>
      </c>
      <c r="B452" s="22"/>
      <c r="C452" s="22"/>
      <c r="D452" s="22"/>
      <c r="E452" s="22"/>
      <c r="F452" s="22"/>
      <c r="G452" s="22"/>
      <c r="H452" s="22"/>
      <c r="I452" s="22"/>
      <c r="AB452" s="62" t="s">
        <v>208</v>
      </c>
      <c r="AC452" s="62" t="n">
        <f aca="false">_xlfn.STDEV.P(AC426:AC450)</f>
        <v>86.6199197566015</v>
      </c>
      <c r="AD452" s="20"/>
      <c r="AE452" s="62" t="n">
        <f aca="false">_xlfn.STDEV.P(AE426:AE450)</f>
        <v>4.36614102385625</v>
      </c>
      <c r="AF452" s="20"/>
      <c r="AG452" s="64" t="n">
        <f aca="false">_xlfn.STDEV.P(AG426:AG450)</f>
        <v>0.128139370782805</v>
      </c>
      <c r="AH452" s="20"/>
      <c r="AI452" s="64" t="n">
        <f aca="false">_xlfn.STDEV.P(AI426:AI450)</f>
        <v>0.0657446404246254</v>
      </c>
      <c r="AJ452" s="20"/>
      <c r="AK452" s="64" t="n">
        <f aca="false">_xlfn.STDEV.P(AK426:AK450)</f>
        <v>0.176847951046888</v>
      </c>
      <c r="AL452" s="20"/>
      <c r="AM452" s="64"/>
    </row>
    <row r="453" customFormat="false" ht="13.8" hidden="false" customHeight="false" outlineLevel="0" collapsed="false">
      <c r="A453" s="23" t="s">
        <v>149</v>
      </c>
      <c r="B453" s="22"/>
      <c r="C453" s="22"/>
      <c r="D453" s="22"/>
      <c r="E453" s="22"/>
      <c r="F453" s="22"/>
      <c r="G453" s="22"/>
      <c r="H453" s="22"/>
      <c r="I453" s="22"/>
    </row>
    <row r="454" customFormat="false" ht="13.8" hidden="false" customHeight="false" outlineLevel="0" collapsed="false">
      <c r="A454" s="23"/>
      <c r="B454" s="22"/>
      <c r="C454" s="22"/>
      <c r="D454" s="22"/>
      <c r="E454" s="22"/>
      <c r="F454" s="22"/>
      <c r="G454" s="22"/>
      <c r="H454" s="22"/>
      <c r="I454" s="22"/>
    </row>
    <row r="455" customFormat="false" ht="13.8" hidden="false" customHeight="false" outlineLevel="0" collapsed="false">
      <c r="A455" s="27"/>
      <c r="B455" s="27"/>
      <c r="C455" s="32"/>
      <c r="D455" s="32"/>
      <c r="E455" s="32"/>
      <c r="F455" s="32"/>
      <c r="G455" s="32"/>
      <c r="H455" s="32"/>
      <c r="I455" s="32"/>
      <c r="J455" s="77"/>
    </row>
  </sheetData>
  <mergeCells count="342">
    <mergeCell ref="A1:J1"/>
    <mergeCell ref="A2:J2"/>
    <mergeCell ref="A3:J3"/>
    <mergeCell ref="A4:J4"/>
    <mergeCell ref="A5:J5"/>
    <mergeCell ref="A6:J6"/>
    <mergeCell ref="A7:J7"/>
    <mergeCell ref="A8:J8"/>
    <mergeCell ref="A9:J9"/>
    <mergeCell ref="A12:J12"/>
    <mergeCell ref="A13:J13"/>
    <mergeCell ref="A14:A15"/>
    <mergeCell ref="B14:H14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S14:Z14"/>
    <mergeCell ref="AC14:AD14"/>
    <mergeCell ref="AE14:AF14"/>
    <mergeCell ref="AG14:AH14"/>
    <mergeCell ref="AI14:AJ14"/>
    <mergeCell ref="AK14:AL14"/>
    <mergeCell ref="AO14:AP14"/>
    <mergeCell ref="AQ14:AR14"/>
    <mergeCell ref="AS14:AT14"/>
    <mergeCell ref="AU14:AV14"/>
    <mergeCell ref="AW14:AX14"/>
    <mergeCell ref="B16:H43"/>
    <mergeCell ref="A47:J47"/>
    <mergeCell ref="A48:J48"/>
    <mergeCell ref="A50:A51"/>
    <mergeCell ref="B50:H50"/>
    <mergeCell ref="I50:I51"/>
    <mergeCell ref="J50:J51"/>
    <mergeCell ref="K50:K51"/>
    <mergeCell ref="L50:L51"/>
    <mergeCell ref="M50:M51"/>
    <mergeCell ref="N50:N51"/>
    <mergeCell ref="O50:O51"/>
    <mergeCell ref="P50:P51"/>
    <mergeCell ref="Q50:Q51"/>
    <mergeCell ref="S50:Z50"/>
    <mergeCell ref="AC50:AD50"/>
    <mergeCell ref="AE50:AF50"/>
    <mergeCell ref="AG50:AH50"/>
    <mergeCell ref="AI50:AJ50"/>
    <mergeCell ref="AK50:AL50"/>
    <mergeCell ref="AO50:AP50"/>
    <mergeCell ref="AQ50:AR50"/>
    <mergeCell ref="AS50:AT50"/>
    <mergeCell ref="AU50:AV50"/>
    <mergeCell ref="AW50:AX50"/>
    <mergeCell ref="B52:H77"/>
    <mergeCell ref="A81:J81"/>
    <mergeCell ref="A82:J82"/>
    <mergeCell ref="A84:A85"/>
    <mergeCell ref="B84:H84"/>
    <mergeCell ref="I84:I85"/>
    <mergeCell ref="J84:J85"/>
    <mergeCell ref="K84:K85"/>
    <mergeCell ref="L84:L85"/>
    <mergeCell ref="M84:M85"/>
    <mergeCell ref="N84:N85"/>
    <mergeCell ref="O84:O85"/>
    <mergeCell ref="P84:P85"/>
    <mergeCell ref="Q84:Q85"/>
    <mergeCell ref="S84:Z84"/>
    <mergeCell ref="AC84:AD84"/>
    <mergeCell ref="AE84:AF84"/>
    <mergeCell ref="AG84:AH84"/>
    <mergeCell ref="AI84:AJ84"/>
    <mergeCell ref="AK84:AL84"/>
    <mergeCell ref="AO84:AP84"/>
    <mergeCell ref="AQ84:AR84"/>
    <mergeCell ref="AS84:AT84"/>
    <mergeCell ref="AU84:AV84"/>
    <mergeCell ref="AW84:AX84"/>
    <mergeCell ref="B86:H111"/>
    <mergeCell ref="A115:J115"/>
    <mergeCell ref="A116:J116"/>
    <mergeCell ref="A118:A119"/>
    <mergeCell ref="B118:H118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S118:Z118"/>
    <mergeCell ref="AC118:AD118"/>
    <mergeCell ref="AE118:AF118"/>
    <mergeCell ref="AG118:AH118"/>
    <mergeCell ref="AI118:AJ118"/>
    <mergeCell ref="AK118:AL118"/>
    <mergeCell ref="AO118:AP118"/>
    <mergeCell ref="AQ118:AR118"/>
    <mergeCell ref="AS118:AT118"/>
    <mergeCell ref="AU118:AV118"/>
    <mergeCell ref="AW118:AX118"/>
    <mergeCell ref="B120:H145"/>
    <mergeCell ref="A149:J149"/>
    <mergeCell ref="A150:J150"/>
    <mergeCell ref="A152:A153"/>
    <mergeCell ref="B152:H152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S152:Z152"/>
    <mergeCell ref="AC152:AD152"/>
    <mergeCell ref="AE152:AF152"/>
    <mergeCell ref="AG152:AH152"/>
    <mergeCell ref="AI152:AJ152"/>
    <mergeCell ref="AK152:AL152"/>
    <mergeCell ref="AO152:AP152"/>
    <mergeCell ref="AQ152:AR152"/>
    <mergeCell ref="AS152:AT152"/>
    <mergeCell ref="AU152:AV152"/>
    <mergeCell ref="AW152:AX152"/>
    <mergeCell ref="B154:H179"/>
    <mergeCell ref="A183:J183"/>
    <mergeCell ref="A184:J184"/>
    <mergeCell ref="A185:H185"/>
    <mergeCell ref="A186:A187"/>
    <mergeCell ref="B186:H186"/>
    <mergeCell ref="I186:I187"/>
    <mergeCell ref="J186:J187"/>
    <mergeCell ref="K186:K187"/>
    <mergeCell ref="L186:L187"/>
    <mergeCell ref="M186:M187"/>
    <mergeCell ref="N186:N187"/>
    <mergeCell ref="O186:O187"/>
    <mergeCell ref="P186:P187"/>
    <mergeCell ref="Q186:Q187"/>
    <mergeCell ref="S186:Z186"/>
    <mergeCell ref="AC186:AD186"/>
    <mergeCell ref="AE186:AF186"/>
    <mergeCell ref="AG186:AH186"/>
    <mergeCell ref="AI186:AJ186"/>
    <mergeCell ref="AK186:AL186"/>
    <mergeCell ref="AO186:AP186"/>
    <mergeCell ref="AQ186:AR186"/>
    <mergeCell ref="AS186:AT186"/>
    <mergeCell ref="AU186:AV186"/>
    <mergeCell ref="AW186:AX186"/>
    <mergeCell ref="B188:H213"/>
    <mergeCell ref="A217:J217"/>
    <mergeCell ref="A218:J218"/>
    <mergeCell ref="A219:J219"/>
    <mergeCell ref="A220:A221"/>
    <mergeCell ref="B220:H220"/>
    <mergeCell ref="I220:I221"/>
    <mergeCell ref="J220:J221"/>
    <mergeCell ref="K220:K221"/>
    <mergeCell ref="L220:L221"/>
    <mergeCell ref="M220:M221"/>
    <mergeCell ref="N220:N221"/>
    <mergeCell ref="O220:O221"/>
    <mergeCell ref="P220:P221"/>
    <mergeCell ref="Q220:Q221"/>
    <mergeCell ref="S220:Z220"/>
    <mergeCell ref="AC220:AD220"/>
    <mergeCell ref="AE220:AF220"/>
    <mergeCell ref="AG220:AH220"/>
    <mergeCell ref="AI220:AJ220"/>
    <mergeCell ref="AK220:AL220"/>
    <mergeCell ref="AO220:AP220"/>
    <mergeCell ref="AQ220:AR220"/>
    <mergeCell ref="AS220:AT220"/>
    <mergeCell ref="AU220:AV220"/>
    <mergeCell ref="AW220:AX220"/>
    <mergeCell ref="B222:H247"/>
    <mergeCell ref="A251:J251"/>
    <mergeCell ref="A252:J252"/>
    <mergeCell ref="A253:H253"/>
    <mergeCell ref="A254:A255"/>
    <mergeCell ref="B254:H254"/>
    <mergeCell ref="I254:I255"/>
    <mergeCell ref="J254:J255"/>
    <mergeCell ref="K254:K255"/>
    <mergeCell ref="L254:L255"/>
    <mergeCell ref="M254:M255"/>
    <mergeCell ref="N254:N255"/>
    <mergeCell ref="O254:O255"/>
    <mergeCell ref="P254:P255"/>
    <mergeCell ref="Q254:Q255"/>
    <mergeCell ref="S254:Z254"/>
    <mergeCell ref="AC254:AD254"/>
    <mergeCell ref="AE254:AF254"/>
    <mergeCell ref="AG254:AH254"/>
    <mergeCell ref="AI254:AJ254"/>
    <mergeCell ref="AK254:AL254"/>
    <mergeCell ref="AO254:AP254"/>
    <mergeCell ref="AQ254:AR254"/>
    <mergeCell ref="AS254:AT254"/>
    <mergeCell ref="AU254:AV254"/>
    <mergeCell ref="AW254:AX254"/>
    <mergeCell ref="B256:H281"/>
    <mergeCell ref="A285:J285"/>
    <mergeCell ref="A286:J286"/>
    <mergeCell ref="A287:H287"/>
    <mergeCell ref="A288:A289"/>
    <mergeCell ref="B288:H288"/>
    <mergeCell ref="I288:I289"/>
    <mergeCell ref="J288:J289"/>
    <mergeCell ref="K288:K289"/>
    <mergeCell ref="L288:L289"/>
    <mergeCell ref="M288:M289"/>
    <mergeCell ref="N288:N289"/>
    <mergeCell ref="O288:O289"/>
    <mergeCell ref="P288:P289"/>
    <mergeCell ref="Q288:Q289"/>
    <mergeCell ref="S288:Z288"/>
    <mergeCell ref="AC288:AD288"/>
    <mergeCell ref="AE288:AF288"/>
    <mergeCell ref="AG288:AH288"/>
    <mergeCell ref="AI288:AJ288"/>
    <mergeCell ref="AK288:AL288"/>
    <mergeCell ref="AO288:AP288"/>
    <mergeCell ref="AQ288:AR288"/>
    <mergeCell ref="AS288:AT288"/>
    <mergeCell ref="AU288:AV288"/>
    <mergeCell ref="AW288:AX288"/>
    <mergeCell ref="B290:H315"/>
    <mergeCell ref="A319:J319"/>
    <mergeCell ref="A320:J320"/>
    <mergeCell ref="A321:H321"/>
    <mergeCell ref="A322:A323"/>
    <mergeCell ref="B322:H322"/>
    <mergeCell ref="I322:I323"/>
    <mergeCell ref="J322:J323"/>
    <mergeCell ref="K322:K323"/>
    <mergeCell ref="L322:L323"/>
    <mergeCell ref="M322:M323"/>
    <mergeCell ref="N322:N323"/>
    <mergeCell ref="O322:O323"/>
    <mergeCell ref="P322:P323"/>
    <mergeCell ref="Q322:Q323"/>
    <mergeCell ref="S322:Z322"/>
    <mergeCell ref="AC322:AD322"/>
    <mergeCell ref="AE322:AF322"/>
    <mergeCell ref="AG322:AH322"/>
    <mergeCell ref="AI322:AJ322"/>
    <mergeCell ref="AK322:AL322"/>
    <mergeCell ref="AO322:AP322"/>
    <mergeCell ref="AQ322:AR322"/>
    <mergeCell ref="AS322:AT322"/>
    <mergeCell ref="AU322:AV322"/>
    <mergeCell ref="AW322:AX322"/>
    <mergeCell ref="B324:H349"/>
    <mergeCell ref="A353:J353"/>
    <mergeCell ref="A354:J354"/>
    <mergeCell ref="A355:H355"/>
    <mergeCell ref="A356:A357"/>
    <mergeCell ref="B356:H356"/>
    <mergeCell ref="I356:I357"/>
    <mergeCell ref="J356:J357"/>
    <mergeCell ref="K356:K357"/>
    <mergeCell ref="L356:L357"/>
    <mergeCell ref="M356:M357"/>
    <mergeCell ref="N356:N357"/>
    <mergeCell ref="O356:O357"/>
    <mergeCell ref="P356:P357"/>
    <mergeCell ref="Q356:Q357"/>
    <mergeCell ref="S356:Z356"/>
    <mergeCell ref="AC356:AD356"/>
    <mergeCell ref="AE356:AF356"/>
    <mergeCell ref="AG356:AH356"/>
    <mergeCell ref="AI356:AJ356"/>
    <mergeCell ref="AK356:AL356"/>
    <mergeCell ref="AO356:AP356"/>
    <mergeCell ref="AQ356:AR356"/>
    <mergeCell ref="AS356:AT356"/>
    <mergeCell ref="AU356:AV356"/>
    <mergeCell ref="AW356:AX356"/>
    <mergeCell ref="B358:H383"/>
    <mergeCell ref="A387:J387"/>
    <mergeCell ref="A388:J388"/>
    <mergeCell ref="A389:H389"/>
    <mergeCell ref="A390:A391"/>
    <mergeCell ref="B390:H390"/>
    <mergeCell ref="I390:I391"/>
    <mergeCell ref="J390:J391"/>
    <mergeCell ref="K390:K391"/>
    <mergeCell ref="L390:L391"/>
    <mergeCell ref="M390:M391"/>
    <mergeCell ref="N390:N391"/>
    <mergeCell ref="O390:O391"/>
    <mergeCell ref="P390:P391"/>
    <mergeCell ref="Q390:Q391"/>
    <mergeCell ref="S390:Z390"/>
    <mergeCell ref="AC390:AD390"/>
    <mergeCell ref="AE390:AF390"/>
    <mergeCell ref="AG390:AH390"/>
    <mergeCell ref="AI390:AJ390"/>
    <mergeCell ref="AK390:AL390"/>
    <mergeCell ref="AO390:AP390"/>
    <mergeCell ref="AQ390:AR390"/>
    <mergeCell ref="AS390:AT390"/>
    <mergeCell ref="AU390:AV390"/>
    <mergeCell ref="AW390:AX390"/>
    <mergeCell ref="B392:H417"/>
    <mergeCell ref="A421:J421"/>
    <mergeCell ref="A422:J422"/>
    <mergeCell ref="A423:H423"/>
    <mergeCell ref="A424:A425"/>
    <mergeCell ref="B424:H424"/>
    <mergeCell ref="I424:I425"/>
    <mergeCell ref="J424:J425"/>
    <mergeCell ref="K424:K425"/>
    <mergeCell ref="L424:L425"/>
    <mergeCell ref="M424:M425"/>
    <mergeCell ref="N424:N425"/>
    <mergeCell ref="O424:O425"/>
    <mergeCell ref="P424:P425"/>
    <mergeCell ref="Q424:Q425"/>
    <mergeCell ref="S424:Z424"/>
    <mergeCell ref="AC424:AD424"/>
    <mergeCell ref="AE424:AF424"/>
    <mergeCell ref="AG424:AH424"/>
    <mergeCell ref="AI424:AJ424"/>
    <mergeCell ref="AK424:AL424"/>
    <mergeCell ref="AO424:AP424"/>
    <mergeCell ref="AQ424:AR424"/>
    <mergeCell ref="AS424:AT424"/>
    <mergeCell ref="AU424:AV424"/>
    <mergeCell ref="AW424:AX424"/>
    <mergeCell ref="B426:H4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55"/>
  <sheetViews>
    <sheetView showFormulas="false" showGridLines="true" showRowColHeaders="true" showZeros="true" rightToLeft="false" tabSelected="false" showOutlineSymbols="true" defaultGridColor="true" view="normal" topLeftCell="A9" colorId="64" zoomScale="68" zoomScaleNormal="68" zoomScalePageLayoutView="100" workbookViewId="0">
      <pane xSplit="1" ySplit="0" topLeftCell="B9" activePane="topRight" state="frozen"/>
      <selection pane="topLeft" activeCell="A9" activeCellId="0" sqref="A9"/>
      <selection pane="topRight" activeCell="L17" activeCellId="0" sqref="L17"/>
    </sheetView>
  </sheetViews>
  <sheetFormatPr defaultRowHeight="13.8" zeroHeight="false" outlineLevelRow="0" outlineLevelCol="0"/>
  <cols>
    <col collapsed="false" customWidth="true" hidden="false" outlineLevel="0" max="1" min="1" style="1" width="24.15"/>
    <col collapsed="false" customWidth="true" hidden="false" outlineLevel="0" max="8" min="2" style="34" width="9.06"/>
    <col collapsed="false" customWidth="true" hidden="false" outlineLevel="0" max="9" min="9" style="1" width="9.06"/>
    <col collapsed="false" customWidth="true" hidden="false" outlineLevel="0" max="10" min="10" style="34" width="8.61"/>
    <col collapsed="false" customWidth="true" hidden="false" outlineLevel="0" max="11" min="11" style="35" width="7.55"/>
    <col collapsed="false" customWidth="true" hidden="false" outlineLevel="0" max="12" min="12" style="34" width="8.61"/>
    <col collapsed="false" customWidth="true" hidden="false" outlineLevel="0" max="13" min="13" style="35" width="8.61"/>
    <col collapsed="false" customWidth="true" hidden="false" outlineLevel="0" max="15" min="14" style="34" width="8.61"/>
    <col collapsed="false" customWidth="true" hidden="false" outlineLevel="0" max="16" min="16" style="1" width="8.61"/>
    <col collapsed="false" customWidth="true" hidden="false" outlineLevel="0" max="17" min="17" style="34" width="8.61"/>
    <col collapsed="false" customWidth="true" hidden="false" outlineLevel="0" max="1022" min="18" style="1" width="8.61"/>
    <col collapsed="false" customWidth="true" hidden="false" outlineLevel="0" max="1025" min="1023" style="0" width="8.61"/>
  </cols>
  <sheetData>
    <row r="1" customFormat="false" ht="17.35" hidden="false" customHeight="false" outlineLevel="0" collapsed="false">
      <c r="A1" s="2"/>
      <c r="B1" s="78"/>
      <c r="C1" s="78"/>
      <c r="D1" s="78"/>
      <c r="E1" s="78"/>
      <c r="F1" s="78"/>
      <c r="G1" s="78"/>
      <c r="H1" s="78"/>
      <c r="I1" s="2"/>
      <c r="J1" s="2"/>
    </row>
    <row r="2" customFormat="false" ht="17.3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</row>
    <row r="3" customFormat="false" ht="17.3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</row>
    <row r="4" customFormat="false" ht="17.35" hidden="false" customHeight="false" outlineLevel="0" collapsed="false">
      <c r="A4" s="2" t="s">
        <v>187</v>
      </c>
      <c r="B4" s="2"/>
      <c r="C4" s="2"/>
      <c r="D4" s="2"/>
      <c r="E4" s="2"/>
      <c r="F4" s="2"/>
      <c r="G4" s="2"/>
      <c r="H4" s="2"/>
      <c r="I4" s="2"/>
      <c r="J4" s="2"/>
    </row>
    <row r="5" customFormat="false" ht="17.35" hidden="false" customHeight="false" outlineLevel="0" collapsed="false">
      <c r="A5" s="2" t="s">
        <v>1</v>
      </c>
      <c r="B5" s="2"/>
      <c r="C5" s="2"/>
      <c r="D5" s="2"/>
      <c r="E5" s="2"/>
      <c r="F5" s="2"/>
      <c r="G5" s="2"/>
      <c r="H5" s="2"/>
      <c r="I5" s="2"/>
      <c r="J5" s="2"/>
    </row>
    <row r="6" customFormat="false" ht="17.35" hidden="false" customHeight="false" outlineLevel="0" collapsed="false">
      <c r="A6" s="2" t="s">
        <v>2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5" hidden="false" customHeight="false" outlineLevel="0" collapsed="false">
      <c r="A7" s="3"/>
      <c r="B7" s="79"/>
      <c r="C7" s="79"/>
      <c r="D7" s="79"/>
      <c r="E7" s="79"/>
      <c r="F7" s="79"/>
      <c r="G7" s="79"/>
      <c r="H7" s="79"/>
      <c r="I7" s="3"/>
      <c r="J7" s="3"/>
    </row>
    <row r="8" customFormat="false" ht="15" hidden="false" customHeight="false" outlineLevel="0" collapsed="false">
      <c r="A8" s="4"/>
      <c r="B8" s="80"/>
      <c r="C8" s="80"/>
      <c r="D8" s="80"/>
      <c r="E8" s="80"/>
      <c r="F8" s="80"/>
      <c r="G8" s="80"/>
      <c r="H8" s="80"/>
      <c r="I8" s="4"/>
      <c r="J8" s="4"/>
    </row>
    <row r="9" customFormat="false" ht="13.8" hidden="false" customHeight="false" outlineLevel="0" collapsed="false">
      <c r="A9" s="5"/>
      <c r="B9" s="81"/>
      <c r="C9" s="81"/>
      <c r="D9" s="81"/>
      <c r="E9" s="81"/>
      <c r="F9" s="81"/>
      <c r="G9" s="81"/>
      <c r="H9" s="81"/>
      <c r="I9" s="5"/>
      <c r="J9" s="5"/>
    </row>
    <row r="12" customFormat="false" ht="13.8" hidden="false" customHeight="false" outlineLevel="0" collapsed="false">
      <c r="A12" s="6" t="s">
        <v>6</v>
      </c>
      <c r="B12" s="82"/>
      <c r="C12" s="82"/>
      <c r="D12" s="82"/>
      <c r="E12" s="82"/>
      <c r="F12" s="82"/>
      <c r="G12" s="82"/>
      <c r="H12" s="82"/>
      <c r="I12" s="6"/>
      <c r="J12" s="6"/>
    </row>
    <row r="13" customFormat="false" ht="13.8" hidden="false" customHeight="false" outlineLevel="0" collapsed="false">
      <c r="A13" s="6" t="s">
        <v>7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12.75" hidden="false" customHeight="true" outlineLevel="0" collapsed="false">
      <c r="A14" s="7" t="s">
        <v>8</v>
      </c>
      <c r="B14" s="83" t="s">
        <v>188</v>
      </c>
      <c r="C14" s="83"/>
      <c r="D14" s="83"/>
      <c r="E14" s="83"/>
      <c r="F14" s="83"/>
      <c r="G14" s="83"/>
      <c r="H14" s="83"/>
      <c r="I14" s="7" t="s">
        <v>10</v>
      </c>
      <c r="J14" s="37" t="s">
        <v>11</v>
      </c>
      <c r="K14" s="38" t="s">
        <v>189</v>
      </c>
      <c r="L14" s="37" t="s">
        <v>190</v>
      </c>
      <c r="M14" s="38" t="s">
        <v>191</v>
      </c>
      <c r="N14" s="37" t="s">
        <v>12</v>
      </c>
      <c r="O14" s="37" t="s">
        <v>192</v>
      </c>
      <c r="P14" s="7" t="s">
        <v>193</v>
      </c>
      <c r="Q14" s="37" t="s">
        <v>194</v>
      </c>
      <c r="S14" s="8" t="s">
        <v>195</v>
      </c>
      <c r="T14" s="8"/>
      <c r="U14" s="8"/>
      <c r="V14" s="8"/>
      <c r="W14" s="8"/>
      <c r="X14" s="8"/>
      <c r="Y14" s="8"/>
      <c r="Z14" s="8"/>
      <c r="AC14" s="9" t="s">
        <v>196</v>
      </c>
      <c r="AD14" s="9"/>
      <c r="AE14" s="9" t="s">
        <v>197</v>
      </c>
      <c r="AF14" s="9"/>
      <c r="AG14" s="9" t="s">
        <v>198</v>
      </c>
      <c r="AH14" s="9"/>
      <c r="AI14" s="9" t="s">
        <v>199</v>
      </c>
      <c r="AJ14" s="9"/>
      <c r="AK14" s="9" t="s">
        <v>200</v>
      </c>
      <c r="AL14" s="9"/>
      <c r="AM14" s="39" t="s">
        <v>201</v>
      </c>
      <c r="AO14" s="9" t="s">
        <v>196</v>
      </c>
      <c r="AP14" s="9"/>
      <c r="AQ14" s="9" t="s">
        <v>197</v>
      </c>
      <c r="AR14" s="9"/>
      <c r="AS14" s="9" t="s">
        <v>198</v>
      </c>
      <c r="AT14" s="9"/>
      <c r="AU14" s="9" t="s">
        <v>199</v>
      </c>
      <c r="AV14" s="9"/>
      <c r="AW14" s="39" t="s">
        <v>200</v>
      </c>
      <c r="AX14" s="39"/>
    </row>
    <row r="15" customFormat="false" ht="55.8" hidden="false" customHeight="false" outlineLevel="0" collapsed="false">
      <c r="A15" s="7"/>
      <c r="B15" s="84" t="s">
        <v>14</v>
      </c>
      <c r="C15" s="84" t="s">
        <v>15</v>
      </c>
      <c r="D15" s="84" t="s">
        <v>16</v>
      </c>
      <c r="E15" s="84" t="s">
        <v>17</v>
      </c>
      <c r="F15" s="84" t="s">
        <v>18</v>
      </c>
      <c r="G15" s="84" t="s">
        <v>19</v>
      </c>
      <c r="H15" s="84" t="s">
        <v>20</v>
      </c>
      <c r="I15" s="7"/>
      <c r="J15" s="37"/>
      <c r="K15" s="38"/>
      <c r="L15" s="37"/>
      <c r="M15" s="38"/>
      <c r="N15" s="37"/>
      <c r="O15" s="37"/>
      <c r="P15" s="7"/>
      <c r="Q15" s="37"/>
      <c r="S15" s="9" t="s">
        <v>14</v>
      </c>
      <c r="T15" s="9" t="s">
        <v>15</v>
      </c>
      <c r="U15" s="9" t="s">
        <v>16</v>
      </c>
      <c r="V15" s="9" t="s">
        <v>17</v>
      </c>
      <c r="W15" s="9" t="s">
        <v>18</v>
      </c>
      <c r="X15" s="9" t="s">
        <v>19</v>
      </c>
      <c r="Y15" s="9" t="s">
        <v>20</v>
      </c>
      <c r="Z15" s="7" t="s">
        <v>21</v>
      </c>
      <c r="AC15" s="9" t="s">
        <v>202</v>
      </c>
      <c r="AD15" s="9" t="s">
        <v>203</v>
      </c>
      <c r="AE15" s="9" t="s">
        <v>202</v>
      </c>
      <c r="AF15" s="9" t="s">
        <v>203</v>
      </c>
      <c r="AG15" s="9" t="s">
        <v>202</v>
      </c>
      <c r="AH15" s="9" t="s">
        <v>203</v>
      </c>
      <c r="AI15" s="9" t="s">
        <v>202</v>
      </c>
      <c r="AJ15" s="9" t="s">
        <v>203</v>
      </c>
      <c r="AK15" s="9" t="s">
        <v>202</v>
      </c>
      <c r="AL15" s="9" t="s">
        <v>203</v>
      </c>
      <c r="AM15" s="40" t="s">
        <v>204</v>
      </c>
      <c r="AO15" s="9" t="s">
        <v>205</v>
      </c>
      <c r="AP15" s="9" t="s">
        <v>206</v>
      </c>
      <c r="AQ15" s="9" t="s">
        <v>205</v>
      </c>
      <c r="AR15" s="9" t="s">
        <v>206</v>
      </c>
      <c r="AS15" s="9" t="s">
        <v>205</v>
      </c>
      <c r="AT15" s="9" t="s">
        <v>206</v>
      </c>
      <c r="AU15" s="9" t="s">
        <v>205</v>
      </c>
      <c r="AV15" s="9" t="s">
        <v>206</v>
      </c>
      <c r="AW15" s="9" t="s">
        <v>205</v>
      </c>
      <c r="AX15" s="40" t="s">
        <v>206</v>
      </c>
    </row>
    <row r="16" customFormat="false" ht="13.8" hidden="false" customHeight="false" outlineLevel="0" collapsed="false">
      <c r="A16" s="10" t="s">
        <v>22</v>
      </c>
      <c r="B16" s="42"/>
      <c r="C16" s="42"/>
      <c r="D16" s="42"/>
      <c r="E16" s="42"/>
      <c r="F16" s="42"/>
      <c r="G16" s="42"/>
      <c r="H16" s="42"/>
      <c r="I16" s="12" t="n">
        <f aca="false">AO16+AQ16+AS16+AU16+AW16</f>
        <v>0.106570993780113</v>
      </c>
      <c r="J16" s="42" t="n">
        <f aca="false">ROUND(AP16+AR16+AT16+AV16+AX16,0)</f>
        <v>1246867</v>
      </c>
      <c r="K16" s="12" t="n">
        <f aca="false">I16-DatosMinisterio!J16</f>
        <v>0.0022665106123012</v>
      </c>
      <c r="L16" s="43" t="n">
        <f aca="false">J16-DatosMinisterio!K16</f>
        <v>26518</v>
      </c>
      <c r="M16" s="44" t="n">
        <f aca="false">P52/P$77</f>
        <v>0.181199433227318</v>
      </c>
      <c r="N16" s="43" t="n">
        <f aca="false">ROUND((N$43-N$42-N$41)*M16,0)</f>
        <v>39328354</v>
      </c>
      <c r="O16" s="43" t="n">
        <f aca="false">N16-DatosMinisterio!L16</f>
        <v>164452</v>
      </c>
      <c r="P16" s="14" t="n">
        <f aca="false">N16+J16</f>
        <v>40575221</v>
      </c>
      <c r="Q16" s="43" t="n">
        <f aca="false">P16-DatosMinisterio!M16</f>
        <v>190970</v>
      </c>
      <c r="S16" s="11" t="n">
        <f aca="false">B16+DatosMinisterio!B16</f>
        <v>30480</v>
      </c>
      <c r="T16" s="11" t="n">
        <f aca="false">C16+DatosMinisterio!C16</f>
        <v>77</v>
      </c>
      <c r="U16" s="11" t="n">
        <f aca="false">D16+DatosMinisterio!D16</f>
        <v>2236.63707702301</v>
      </c>
      <c r="V16" s="11" t="n">
        <f aca="false">E16+DatosMinisterio!E16</f>
        <v>1499.84219932412</v>
      </c>
      <c r="W16" s="11" t="n">
        <f aca="false">F16+DatosMinisterio!F16</f>
        <v>855.5</v>
      </c>
      <c r="X16" s="11" t="n">
        <f aca="false">G16+DatosMinisterio!G16</f>
        <v>2305</v>
      </c>
      <c r="Y16" s="11" t="n">
        <f aca="false">H16+DatosMinisterio!H16</f>
        <v>279</v>
      </c>
      <c r="Z16" s="11" t="n">
        <f aca="false">X16+0.33*Y16</f>
        <v>2397.07</v>
      </c>
      <c r="AC16" s="45" t="n">
        <f aca="false">IF(T16&gt;0,S16/T16,0)</f>
        <v>395.844155844156</v>
      </c>
      <c r="AD16" s="46" t="n">
        <f aca="false">EXP((((AC16-AC43)/AC44+2)/4-1.9)^3)</f>
        <v>0.560728418623798</v>
      </c>
      <c r="AE16" s="47" t="n">
        <f aca="false">S16/U16</f>
        <v>13.6276020428711</v>
      </c>
      <c r="AF16" s="46" t="n">
        <f aca="false">EXP((((AE16-AE43)/AE44+2)/4-1.9)^3)</f>
        <v>0.0331773313769304</v>
      </c>
      <c r="AG16" s="46" t="n">
        <f aca="false">V16/U16</f>
        <v>0.670579154182863</v>
      </c>
      <c r="AH16" s="46" t="n">
        <f aca="false">EXP((((AG16-AG43)/AG44+2)/4-1.9)^3)</f>
        <v>0.0618994361910884</v>
      </c>
      <c r="AI16" s="46" t="n">
        <f aca="false">W16/U16</f>
        <v>0.382493882797776</v>
      </c>
      <c r="AJ16" s="46" t="n">
        <f aca="false">EXP((((AI16-AI43)/AI44+2)/4-1.9)^3)</f>
        <v>0.538667208248999</v>
      </c>
      <c r="AK16" s="46" t="n">
        <f aca="false">Z16/U16</f>
        <v>1.07172952850738</v>
      </c>
      <c r="AL16" s="46" t="n">
        <f aca="false">EXP((((AK16-AK43)/AK44+2)/4-1.9)^3)</f>
        <v>0.475038132963378</v>
      </c>
      <c r="AM16" s="46" t="n">
        <f aca="false">0.01*AD16+0.15*AF16+0.24*AH16+0.25*AJ16+0.35*AL16</f>
        <v>0.326369897178071</v>
      </c>
      <c r="AO16" s="48" t="n">
        <f aca="false">0.01*AD16/$AM$43</f>
        <v>0.0018309710953791</v>
      </c>
      <c r="AP16" s="42" t="n">
        <f aca="false">AO16*$J$43</f>
        <v>21422.1201277508</v>
      </c>
      <c r="AQ16" s="48" t="n">
        <f aca="false">0.15*AF16/$AM$43</f>
        <v>0.00162503092643489</v>
      </c>
      <c r="AR16" s="42" t="n">
        <f aca="false">AQ16*$J$43</f>
        <v>19012.6473352059</v>
      </c>
      <c r="AS16" s="48" t="n">
        <f aca="false">0.24*AH16/$AM$43</f>
        <v>0.00485095064441959</v>
      </c>
      <c r="AT16" s="42" t="n">
        <f aca="false">AS16*$J$43</f>
        <v>56755.4822142242</v>
      </c>
      <c r="AU16" s="48" t="n">
        <f aca="false">0.25*AJ16/$AM$43</f>
        <v>0.0439733414418836</v>
      </c>
      <c r="AV16" s="42" t="n">
        <f aca="false">AU16*$J$43</f>
        <v>514482.290388968</v>
      </c>
      <c r="AW16" s="48" t="n">
        <f aca="false">0.35*AL16/$AM$43</f>
        <v>0.054290699671996</v>
      </c>
      <c r="AX16" s="42" t="n">
        <f aca="false">AW16*$J$43</f>
        <v>635194.019789997</v>
      </c>
    </row>
    <row r="17" customFormat="false" ht="13.8" hidden="false" customHeight="false" outlineLevel="0" collapsed="false">
      <c r="A17" s="13" t="s">
        <v>23</v>
      </c>
      <c r="B17" s="43"/>
      <c r="C17" s="43"/>
      <c r="D17" s="43"/>
      <c r="E17" s="43"/>
      <c r="F17" s="43" t="n">
        <v>-144</v>
      </c>
      <c r="G17" s="43"/>
      <c r="H17" s="43"/>
      <c r="I17" s="15" t="n">
        <f aca="false">AO17+AQ17+AS17+AU17+AW17</f>
        <v>0.0764882781712459</v>
      </c>
      <c r="J17" s="43" t="n">
        <f aca="false">ROUND(AP17+AR17+AT17+AV17+AX17,0)</f>
        <v>894903</v>
      </c>
      <c r="K17" s="15" t="n">
        <f aca="false">I17-DatosMinisterio!J17</f>
        <v>-0.0111252682176228</v>
      </c>
      <c r="L17" s="43" t="n">
        <f aca="false">J17-DatosMinisterio!K17</f>
        <v>-130164</v>
      </c>
      <c r="M17" s="44" t="n">
        <f aca="false">P53/P$77</f>
        <v>0.114146283828054</v>
      </c>
      <c r="N17" s="43" t="n">
        <f aca="false">ROUND((N$43-N$42-N$41)*M17,0)</f>
        <v>24774832</v>
      </c>
      <c r="O17" s="43" t="n">
        <f aca="false">N17-DatosMinisterio!L17</f>
        <v>-659763</v>
      </c>
      <c r="P17" s="14" t="n">
        <f aca="false">N17+J17</f>
        <v>25669735</v>
      </c>
      <c r="Q17" s="43" t="n">
        <f aca="false">P17-DatosMinisterio!M17</f>
        <v>-789927</v>
      </c>
      <c r="S17" s="14" t="n">
        <f aca="false">B17+DatosMinisterio!B17</f>
        <v>26767</v>
      </c>
      <c r="T17" s="14" t="n">
        <f aca="false">C17+DatosMinisterio!C17</f>
        <v>76</v>
      </c>
      <c r="U17" s="14" t="n">
        <f aca="false">D17+DatosMinisterio!D17</f>
        <v>2232.59710255467</v>
      </c>
      <c r="V17" s="14" t="n">
        <f aca="false">E17+DatosMinisterio!E17</f>
        <v>1508.93801164558</v>
      </c>
      <c r="W17" s="14" t="n">
        <f aca="false">F17+DatosMinisterio!F17</f>
        <v>619</v>
      </c>
      <c r="X17" s="14" t="n">
        <f aca="false">G17+DatosMinisterio!G17</f>
        <v>2171</v>
      </c>
      <c r="Y17" s="14" t="n">
        <f aca="false">H17+DatosMinisterio!H17</f>
        <v>237</v>
      </c>
      <c r="Z17" s="14" t="n">
        <f aca="false">X17+0.33*Y17</f>
        <v>2249.21</v>
      </c>
      <c r="AC17" s="49" t="n">
        <f aca="false">IF(T17&gt;0,S17/T17,0)</f>
        <v>352.197368421053</v>
      </c>
      <c r="AD17" s="50" t="n">
        <f aca="false">EXP((((AC17-AC43)/AC44+2)/4-1.9)^3)</f>
        <v>0.421090807090519</v>
      </c>
      <c r="AE17" s="51" t="n">
        <f aca="false">S17/U17</f>
        <v>11.9891761793346</v>
      </c>
      <c r="AF17" s="50" t="n">
        <f aca="false">EXP((((AE17-AE43)/AE44+2)/4-1.9)^3)</f>
        <v>0.0207365954782126</v>
      </c>
      <c r="AG17" s="50" t="n">
        <f aca="false">V17/U17</f>
        <v>0.675866689031784</v>
      </c>
      <c r="AH17" s="50" t="n">
        <f aca="false">EXP((((AG17-AG43)/AG44+2)/4-1.9)^3)</f>
        <v>0.0661886510022742</v>
      </c>
      <c r="AI17" s="50" t="n">
        <f aca="false">W17/U17</f>
        <v>0.277255577950766</v>
      </c>
      <c r="AJ17" s="50" t="n">
        <f aca="false">EXP((((AI17-AI43)/AI44+2)/4-1.9)^3)</f>
        <v>0.268910109519065</v>
      </c>
      <c r="AK17" s="50" t="n">
        <f aca="false">Z17/U17</f>
        <v>1.00744106378456</v>
      </c>
      <c r="AL17" s="50" t="n">
        <f aca="false">EXP((((AK17-AK43)/AK44+2)/4-1.9)^3)</f>
        <v>0.410881269036979</v>
      </c>
      <c r="AM17" s="50" t="n">
        <f aca="false">0.01*AD17+0.15*AF17+0.24*AH17+0.25*AJ17+0.35*AL17</f>
        <v>0.234242645175892</v>
      </c>
      <c r="AO17" s="44" t="n">
        <f aca="false">0.01*AD17/$AM$43</f>
        <v>0.00137500627880585</v>
      </c>
      <c r="AP17" s="43" t="n">
        <f aca="false">AO17*$J$43</f>
        <v>16087.3919611996</v>
      </c>
      <c r="AQ17" s="44" t="n">
        <f aca="false">0.15*AF17/$AM$43</f>
        <v>0.00101568171888884</v>
      </c>
      <c r="AR17" s="43" t="n">
        <f aca="false">AQ17*$J$43</f>
        <v>11883.3420410125</v>
      </c>
      <c r="AS17" s="44" t="n">
        <f aca="false">0.24*AH17/$AM$43</f>
        <v>0.00518708891372698</v>
      </c>
      <c r="AT17" s="43" t="n">
        <f aca="false">AS17*$J$43</f>
        <v>60688.2555948691</v>
      </c>
      <c r="AU17" s="44" t="n">
        <f aca="false">0.25*AJ17/$AM$43</f>
        <v>0.021952099333268</v>
      </c>
      <c r="AV17" s="43" t="n">
        <f aca="false">AU17*$J$43</f>
        <v>256836.664522123</v>
      </c>
      <c r="AW17" s="44" t="n">
        <f aca="false">0.35*AL17/$AM$43</f>
        <v>0.0469584019265563</v>
      </c>
      <c r="AX17" s="43" t="n">
        <f aca="false">AW17*$J$43</f>
        <v>549407.104031655</v>
      </c>
    </row>
    <row r="18" customFormat="false" ht="13.8" hidden="false" customHeight="false" outlineLevel="0" collapsed="false">
      <c r="A18" s="13" t="s">
        <v>24</v>
      </c>
      <c r="B18" s="43"/>
      <c r="C18" s="43"/>
      <c r="D18" s="43"/>
      <c r="E18" s="43"/>
      <c r="F18" s="43"/>
      <c r="G18" s="43"/>
      <c r="H18" s="43"/>
      <c r="I18" s="15" t="n">
        <f aca="false">AO18+AQ18+AS18+AU18+AW18</f>
        <v>0.06509040152768</v>
      </c>
      <c r="J18" s="43" t="n">
        <f aca="false">ROUND(AP18+AR18+AT18+AV18+AX18,0)</f>
        <v>761549</v>
      </c>
      <c r="K18" s="15" t="n">
        <f aca="false">I18-DatosMinisterio!J18</f>
        <v>0.00115723385717029</v>
      </c>
      <c r="L18" s="43" t="n">
        <f aca="false">J18-DatosMinisterio!K18</f>
        <v>13539</v>
      </c>
      <c r="M18" s="44" t="n">
        <f aca="false">P54/P$77</f>
        <v>0.0725919952519854</v>
      </c>
      <c r="N18" s="43" t="n">
        <f aca="false">ROUND((N$43-N$42-N$41)*M18,0)</f>
        <v>15755699</v>
      </c>
      <c r="O18" s="43" t="n">
        <f aca="false">N18-DatosMinisterio!L18</f>
        <v>72613</v>
      </c>
      <c r="P18" s="14" t="n">
        <f aca="false">N18+J18</f>
        <v>16517248</v>
      </c>
      <c r="Q18" s="43" t="n">
        <f aca="false">P18-DatosMinisterio!M18</f>
        <v>86152</v>
      </c>
      <c r="S18" s="14" t="n">
        <f aca="false">B18+DatosMinisterio!B18</f>
        <v>24666</v>
      </c>
      <c r="T18" s="14" t="n">
        <f aca="false">C18+DatosMinisterio!C18</f>
        <v>90</v>
      </c>
      <c r="U18" s="14" t="n">
        <f aca="false">D18+DatosMinisterio!D18</f>
        <v>1432.1590251547</v>
      </c>
      <c r="V18" s="14" t="n">
        <f aca="false">E18+DatosMinisterio!E18</f>
        <v>1129.66821277559</v>
      </c>
      <c r="W18" s="14" t="n">
        <f aca="false">F18+DatosMinisterio!F18</f>
        <v>388</v>
      </c>
      <c r="X18" s="14" t="n">
        <f aca="false">G18+DatosMinisterio!G18</f>
        <v>1050</v>
      </c>
      <c r="Y18" s="14" t="n">
        <f aca="false">H18+DatosMinisterio!H18</f>
        <v>121</v>
      </c>
      <c r="Z18" s="14" t="n">
        <f aca="false">X18+0.33*Y18</f>
        <v>1089.93</v>
      </c>
      <c r="AC18" s="49" t="n">
        <f aca="false">IF(T18&gt;0,S18/T18,0)</f>
        <v>274.066666666667</v>
      </c>
      <c r="AD18" s="50" t="n">
        <f aca="false">EXP((((AC18-AC43)/AC44+2)/4-1.9)^3)</f>
        <v>0.204280972424082</v>
      </c>
      <c r="AE18" s="51" t="n">
        <f aca="false">S18/U18</f>
        <v>17.2229477081539</v>
      </c>
      <c r="AF18" s="50" t="n">
        <f aca="false">EXP((((AE18-AE43)/AE44+2)/4-1.9)^3)</f>
        <v>0.0811864801810657</v>
      </c>
      <c r="AG18" s="50" t="n">
        <f aca="false">V18/U18</f>
        <v>0.788786854625704</v>
      </c>
      <c r="AH18" s="50" t="n">
        <f aca="false">EXP((((AG18-AG43)/AG44+2)/4-1.9)^3)</f>
        <v>0.216762545836565</v>
      </c>
      <c r="AI18" s="50" t="n">
        <f aca="false">W18/U18</f>
        <v>0.270919634750819</v>
      </c>
      <c r="AJ18" s="50" t="n">
        <f aca="false">EXP((((AI18-AI43)/AI44+2)/4-1.9)^3)</f>
        <v>0.254939266288621</v>
      </c>
      <c r="AK18" s="50" t="n">
        <f aca="false">Z18/U18</f>
        <v>0.76103978738134</v>
      </c>
      <c r="AL18" s="50" t="n">
        <f aca="false">EXP((((AK18-AK43)/AK44+2)/4-1.9)^3)</f>
        <v>0.198166977063415</v>
      </c>
      <c r="AM18" s="50" t="n">
        <f aca="false">0.01*AD18+0.15*AF18+0.24*AH18+0.25*AJ18+0.35*AL18</f>
        <v>0.199337051296527</v>
      </c>
      <c r="AO18" s="44" t="n">
        <f aca="false">0.01*AD18/$AM$43</f>
        <v>0.000667047617744113</v>
      </c>
      <c r="AP18" s="43" t="n">
        <f aca="false">AO18*$J$43</f>
        <v>7804.36907732057</v>
      </c>
      <c r="AQ18" s="44" t="n">
        <f aca="false">0.15*AF18/$AM$43</f>
        <v>0.00397652661100892</v>
      </c>
      <c r="AR18" s="43" t="n">
        <f aca="false">AQ18*$J$43</f>
        <v>46524.8364472917</v>
      </c>
      <c r="AS18" s="44" t="n">
        <f aca="false">0.24*AH18/$AM$43</f>
        <v>0.0169873019225222</v>
      </c>
      <c r="AT18" s="43" t="n">
        <f aca="false">AS18*$J$43</f>
        <v>198749.190169656</v>
      </c>
      <c r="AU18" s="44" t="n">
        <f aca="false">0.25*AJ18/$AM$43</f>
        <v>0.0208116091564103</v>
      </c>
      <c r="AV18" s="43" t="n">
        <f aca="false">AU18*$J$43</f>
        <v>243493.079997591</v>
      </c>
      <c r="AW18" s="44" t="n">
        <f aca="false">0.35*AL18/$AM$43</f>
        <v>0.0226479162199945</v>
      </c>
      <c r="AX18" s="43" t="n">
        <f aca="false">AW18*$J$43</f>
        <v>264977.630248994</v>
      </c>
    </row>
    <row r="19" customFormat="false" ht="13.8" hidden="false" customHeight="false" outlineLevel="0" collapsed="false">
      <c r="A19" s="13" t="s">
        <v>25</v>
      </c>
      <c r="B19" s="43"/>
      <c r="C19" s="43"/>
      <c r="D19" s="43"/>
      <c r="E19" s="43"/>
      <c r="F19" s="43"/>
      <c r="G19" s="43"/>
      <c r="H19" s="43"/>
      <c r="I19" s="15" t="n">
        <f aca="false">AO19+AQ19+AS19+AU19+AW19</f>
        <v>0.100601392028488</v>
      </c>
      <c r="J19" s="43" t="n">
        <f aca="false">ROUND(AP19+AR19+AT19+AV19+AX19,0)</f>
        <v>1177023</v>
      </c>
      <c r="K19" s="15" t="n">
        <f aca="false">I19-DatosMinisterio!J19</f>
        <v>0.00181293080764759</v>
      </c>
      <c r="L19" s="43" t="n">
        <f aca="false">J19-DatosMinisterio!K19</f>
        <v>21211</v>
      </c>
      <c r="M19" s="44" t="n">
        <f aca="false">P55/P$77</f>
        <v>0.0614021552343169</v>
      </c>
      <c r="N19" s="43" t="n">
        <f aca="false">ROUND((N$43-N$42-N$41)*M19,0)</f>
        <v>13327005</v>
      </c>
      <c r="O19" s="43" t="n">
        <f aca="false">N19-DatosMinisterio!L19</f>
        <v>86447</v>
      </c>
      <c r="P19" s="14" t="n">
        <f aca="false">N19+J19</f>
        <v>14504028</v>
      </c>
      <c r="Q19" s="43" t="n">
        <f aca="false">P19-DatosMinisterio!M19</f>
        <v>107658</v>
      </c>
      <c r="S19" s="14" t="n">
        <f aca="false">B19+DatosMinisterio!B19</f>
        <v>14121</v>
      </c>
      <c r="T19" s="14" t="n">
        <f aca="false">C19+DatosMinisterio!C19</f>
        <v>52</v>
      </c>
      <c r="U19" s="14" t="n">
        <f aca="false">D19+DatosMinisterio!D19</f>
        <v>633.0425414256</v>
      </c>
      <c r="V19" s="14" t="n">
        <f aca="false">E19+DatosMinisterio!E19</f>
        <v>518.952093917781</v>
      </c>
      <c r="W19" s="14" t="n">
        <f aca="false">F19+DatosMinisterio!F19</f>
        <v>209</v>
      </c>
      <c r="X19" s="14" t="n">
        <f aca="false">G19+DatosMinisterio!G19</f>
        <v>545</v>
      </c>
      <c r="Y19" s="14" t="n">
        <f aca="false">H19+DatosMinisterio!H19</f>
        <v>69</v>
      </c>
      <c r="Z19" s="14" t="n">
        <f aca="false">X19+0.33*Y19</f>
        <v>567.77</v>
      </c>
      <c r="AC19" s="49" t="n">
        <f aca="false">IF(T19&gt;0,S19/T19,0)</f>
        <v>271.557692307692</v>
      </c>
      <c r="AD19" s="50" t="n">
        <f aca="false">EXP((((AC19-AC43)/AC44+2)/4-1.9)^3)</f>
        <v>0.198595648686664</v>
      </c>
      <c r="AE19" s="51" t="n">
        <f aca="false">S19/U19</f>
        <v>22.3065577365461</v>
      </c>
      <c r="AF19" s="50" t="n">
        <f aca="false">EXP((((AE19-AE43)/AE44+2)/4-1.9)^3)</f>
        <v>0.21535985137541</v>
      </c>
      <c r="AG19" s="50" t="n">
        <f aca="false">V19/U19</f>
        <v>0.819774438458923</v>
      </c>
      <c r="AH19" s="50" t="n">
        <f aca="false">EXP((((AG19-AG43)/AG44+2)/4-1.9)^3)</f>
        <v>0.27846553763668</v>
      </c>
      <c r="AI19" s="50" t="n">
        <f aca="false">W19/U19</f>
        <v>0.330151587489422</v>
      </c>
      <c r="AJ19" s="50" t="n">
        <f aca="false">EXP((((AI19-AI43)/AI44+2)/4-1.9)^3)</f>
        <v>0.398093080456031</v>
      </c>
      <c r="AK19" s="50" t="n">
        <f aca="false">Z19/U19</f>
        <v>0.896890750377364</v>
      </c>
      <c r="AL19" s="50" t="n">
        <f aca="false">EXP((((AK19-AK43)/AK44+2)/4-1.9)^3)</f>
        <v>0.306980770635972</v>
      </c>
      <c r="AM19" s="50" t="n">
        <f aca="false">0.01*AD19+0.15*AF19+0.24*AH19+0.25*AJ19+0.35*AL19</f>
        <v>0.308088203062579</v>
      </c>
      <c r="AO19" s="44" t="n">
        <f aca="false">0.01*AD19/$AM$43</f>
        <v>0.000648483080821527</v>
      </c>
      <c r="AP19" s="43" t="n">
        <f aca="false">AO19*$J$43</f>
        <v>7587.16644584519</v>
      </c>
      <c r="AQ19" s="44" t="n">
        <f aca="false">0.15*AF19/$AM$43</f>
        <v>0.0105483595055149</v>
      </c>
      <c r="AR19" s="43" t="n">
        <f aca="false">AQ19*$J$43</f>
        <v>123414.41383107</v>
      </c>
      <c r="AS19" s="44" t="n">
        <f aca="false">0.24*AH19/$AM$43</f>
        <v>0.0218228575633097</v>
      </c>
      <c r="AT19" s="43" t="n">
        <f aca="false">AS19*$J$43</f>
        <v>255324.552873525</v>
      </c>
      <c r="AU19" s="44" t="n">
        <f aca="false">0.25*AJ19/$AM$43</f>
        <v>0.0324977698372394</v>
      </c>
      <c r="AV19" s="43" t="n">
        <f aca="false">AU19*$J$43</f>
        <v>380219.617390082</v>
      </c>
      <c r="AW19" s="44" t="n">
        <f aca="false">0.35*AL19/$AM$43</f>
        <v>0.0350839220416022</v>
      </c>
      <c r="AX19" s="43" t="n">
        <f aca="false">AW19*$J$43</f>
        <v>410477.256809037</v>
      </c>
    </row>
    <row r="20" customFormat="false" ht="13.8" hidden="false" customHeight="false" outlineLevel="0" collapsed="false">
      <c r="A20" s="13" t="s">
        <v>26</v>
      </c>
      <c r="B20" s="43"/>
      <c r="C20" s="43"/>
      <c r="D20" s="43"/>
      <c r="E20" s="43"/>
      <c r="F20" s="43"/>
      <c r="G20" s="43"/>
      <c r="H20" s="43"/>
      <c r="I20" s="15" t="n">
        <f aca="false">AO20+AQ20+AS20+AU20+AW20</f>
        <v>0.0534755246251839</v>
      </c>
      <c r="J20" s="43" t="n">
        <f aca="false">ROUND(AP20+AR20+AT20+AV20+AX20,0)</f>
        <v>625657</v>
      </c>
      <c r="K20" s="15" t="n">
        <f aca="false">I20-DatosMinisterio!J20</f>
        <v>0.000931831067836494</v>
      </c>
      <c r="L20" s="43" t="n">
        <f aca="false">J20-DatosMinisterio!K20</f>
        <v>10903</v>
      </c>
      <c r="M20" s="44" t="n">
        <f aca="false">P56/P$77</f>
        <v>0.0562227561064089</v>
      </c>
      <c r="N20" s="43" t="n">
        <f aca="false">ROUND((N$43-N$42-N$41)*M20,0)</f>
        <v>12202844</v>
      </c>
      <c r="O20" s="43" t="n">
        <f aca="false">N20-DatosMinisterio!L20</f>
        <v>54506</v>
      </c>
      <c r="P20" s="14" t="n">
        <f aca="false">N20+J20</f>
        <v>12828501</v>
      </c>
      <c r="Q20" s="43" t="n">
        <f aca="false">P20-DatosMinisterio!M20</f>
        <v>65409</v>
      </c>
      <c r="S20" s="14" t="n">
        <f aca="false">B20+DatosMinisterio!B20</f>
        <v>15105</v>
      </c>
      <c r="T20" s="14" t="n">
        <f aca="false">C20+DatosMinisterio!C20</f>
        <v>77</v>
      </c>
      <c r="U20" s="14" t="n">
        <f aca="false">D20+DatosMinisterio!D20</f>
        <v>677.026002904433</v>
      </c>
      <c r="V20" s="14" t="n">
        <f aca="false">E20+DatosMinisterio!E20</f>
        <v>405.924592615271</v>
      </c>
      <c r="W20" s="14" t="n">
        <f aca="false">F20+DatosMinisterio!F20</f>
        <v>169</v>
      </c>
      <c r="X20" s="14" t="n">
        <f aca="false">G20+DatosMinisterio!G20</f>
        <v>522</v>
      </c>
      <c r="Y20" s="14" t="n">
        <f aca="false">H20+DatosMinisterio!H20</f>
        <v>6</v>
      </c>
      <c r="Z20" s="14" t="n">
        <f aca="false">X20+0.33*Y20</f>
        <v>523.98</v>
      </c>
      <c r="AC20" s="49" t="n">
        <f aca="false">IF(T20&gt;0,S20/T20,0)</f>
        <v>196.168831168831</v>
      </c>
      <c r="AD20" s="50" t="n">
        <f aca="false">EXP((((AC20-AC43)/AC44+2)/4-1.9)^3)</f>
        <v>0.0721899851810148</v>
      </c>
      <c r="AE20" s="51" t="n">
        <f aca="false">S20/U20</f>
        <v>22.3108121921459</v>
      </c>
      <c r="AF20" s="50" t="n">
        <f aca="false">EXP((((AE20-AE43)/AE44+2)/4-1.9)^3)</f>
        <v>0.215507792291441</v>
      </c>
      <c r="AG20" s="50" t="n">
        <f aca="false">V20/U20</f>
        <v>0.599570165508946</v>
      </c>
      <c r="AH20" s="50" t="n">
        <f aca="false">EXP((((AG20-AG43)/AG44+2)/4-1.9)^3)</f>
        <v>0.0225626523655545</v>
      </c>
      <c r="AI20" s="50" t="n">
        <f aca="false">W20/U20</f>
        <v>0.249621136078957</v>
      </c>
      <c r="AJ20" s="50" t="n">
        <f aca="false">EXP((((AI20-AI43)/AI44+2)/4-1.9)^3)</f>
        <v>0.210844746934925</v>
      </c>
      <c r="AK20" s="50" t="n">
        <f aca="false">Z20/U20</f>
        <v>0.773943685696166</v>
      </c>
      <c r="AL20" s="50" t="n">
        <f aca="false">EXP((((AK20-AK43)/AK44+2)/4-1.9)^3)</f>
        <v>0.207407456589368</v>
      </c>
      <c r="AM20" s="50" t="n">
        <f aca="false">0.01*AD20+0.15*AF20+0.24*AH20+0.25*AJ20+0.35*AL20</f>
        <v>0.16376690180327</v>
      </c>
      <c r="AO20" s="44" t="n">
        <f aca="false">0.01*AD20/$AM$43</f>
        <v>0.000235725124413506</v>
      </c>
      <c r="AP20" s="43" t="n">
        <f aca="false">AO20*$J$43</f>
        <v>2757.9528399216</v>
      </c>
      <c r="AQ20" s="44" t="n">
        <f aca="false">0.15*AF20/$AM$43</f>
        <v>0.0105556056749282</v>
      </c>
      <c r="AR20" s="43" t="n">
        <f aca="false">AQ20*$J$43</f>
        <v>123499.193056711</v>
      </c>
      <c r="AS20" s="44" t="n">
        <f aca="false">0.24*AH20/$AM$43</f>
        <v>0.00176819563743069</v>
      </c>
      <c r="AT20" s="43" t="n">
        <f aca="false">AS20*$J$43</f>
        <v>20687.6555561149</v>
      </c>
      <c r="AU20" s="44" t="n">
        <f aca="false">0.25*AJ20/$AM$43</f>
        <v>0.0172120149625133</v>
      </c>
      <c r="AV20" s="43" t="n">
        <f aca="false">AU20*$J$43</f>
        <v>201378.30307543</v>
      </c>
      <c r="AW20" s="44" t="n">
        <f aca="false">0.35*AL20/$AM$43</f>
        <v>0.0237039832258983</v>
      </c>
      <c r="AX20" s="43" t="n">
        <f aca="false">AW20*$J$43</f>
        <v>277333.474817224</v>
      </c>
    </row>
    <row r="21" customFormat="false" ht="13.8" hidden="false" customHeight="false" outlineLevel="0" collapsed="false">
      <c r="A21" s="13" t="s">
        <v>27</v>
      </c>
      <c r="B21" s="43"/>
      <c r="C21" s="43"/>
      <c r="D21" s="43"/>
      <c r="E21" s="43"/>
      <c r="F21" s="43"/>
      <c r="G21" s="43"/>
      <c r="H21" s="43"/>
      <c r="I21" s="15" t="n">
        <f aca="false">AO21+AQ21+AS21+AU21+AW21</f>
        <v>0.0236068018893426</v>
      </c>
      <c r="J21" s="43" t="n">
        <f aca="false">ROUND(AP21+AR21+AT21+AV21+AX21,0)</f>
        <v>276196</v>
      </c>
      <c r="K21" s="15" t="n">
        <f aca="false">I21-DatosMinisterio!J21</f>
        <v>0.00039616606540779</v>
      </c>
      <c r="L21" s="43" t="n">
        <f aca="false">J21-DatosMinisterio!K21</f>
        <v>4635</v>
      </c>
      <c r="M21" s="44" t="n">
        <f aca="false">P57/P$77</f>
        <v>0.0564642838634418</v>
      </c>
      <c r="N21" s="43" t="n">
        <f aca="false">ROUND((N$43-N$42-N$41)*M21,0)</f>
        <v>12255267</v>
      </c>
      <c r="O21" s="43" t="n">
        <f aca="false">N21-DatosMinisterio!L21</f>
        <v>39320</v>
      </c>
      <c r="P21" s="14" t="n">
        <f aca="false">N21+J21</f>
        <v>12531463</v>
      </c>
      <c r="Q21" s="43" t="n">
        <f aca="false">P21-DatosMinisterio!M21</f>
        <v>43955</v>
      </c>
      <c r="S21" s="14" t="n">
        <f aca="false">B21+DatosMinisterio!B21</f>
        <v>18645</v>
      </c>
      <c r="T21" s="14" t="n">
        <f aca="false">C21+DatosMinisterio!C21</f>
        <v>68</v>
      </c>
      <c r="U21" s="14" t="n">
        <f aca="false">D21+DatosMinisterio!D21</f>
        <v>1122.57020204709</v>
      </c>
      <c r="V21" s="14" t="n">
        <f aca="false">E21+DatosMinisterio!E21</f>
        <v>695.137648514908</v>
      </c>
      <c r="W21" s="14" t="n">
        <f aca="false">F21+DatosMinisterio!F21</f>
        <v>210</v>
      </c>
      <c r="X21" s="14" t="n">
        <f aca="false">G21+DatosMinisterio!G21</f>
        <v>565</v>
      </c>
      <c r="Y21" s="14" t="n">
        <f aca="false">H21+DatosMinisterio!H21</f>
        <v>58</v>
      </c>
      <c r="Z21" s="14" t="n">
        <f aca="false">X21+0.33*Y21</f>
        <v>584.14</v>
      </c>
      <c r="AC21" s="49" t="n">
        <f aca="false">IF(T21&gt;0,S21/T21,0)</f>
        <v>274.191176470588</v>
      </c>
      <c r="AD21" s="50" t="n">
        <f aca="false">EXP((((AC21-AC43)/AC44+2)/4-1.9)^3)</f>
        <v>0.204565547940582</v>
      </c>
      <c r="AE21" s="51" t="n">
        <f aca="false">S21/U21</f>
        <v>16.6092062358323</v>
      </c>
      <c r="AF21" s="50" t="n">
        <f aca="false">EXP((((AE21-AE43)/AE44+2)/4-1.9)^3)</f>
        <v>0.0705763501726187</v>
      </c>
      <c r="AG21" s="50" t="n">
        <f aca="false">V21/U21</f>
        <v>0.619237573959538</v>
      </c>
      <c r="AH21" s="50" t="n">
        <f aca="false">EXP((((AG21-AG43)/AG44+2)/4-1.9)^3)</f>
        <v>0.0304714881789447</v>
      </c>
      <c r="AI21" s="50" t="n">
        <f aca="false">W21/U21</f>
        <v>0.187070705793766</v>
      </c>
      <c r="AJ21" s="50" t="n">
        <f aca="false">EXP((((AI21-AI43)/AI44+2)/4-1.9)^3)</f>
        <v>0.109233236436308</v>
      </c>
      <c r="AK21" s="50" t="n">
        <f aca="false">Z21/U21</f>
        <v>0.520359438487479</v>
      </c>
      <c r="AL21" s="50" t="n">
        <f aca="false">EXP((((AK21-AK43)/AK44+2)/4-1.9)^3)</f>
        <v>0.0715469174992926</v>
      </c>
      <c r="AM21" s="50" t="n">
        <f aca="false">0.01*AD21+0.15*AF21+0.24*AH21+0.25*AJ21+0.35*AL21</f>
        <v>0.0722949954020748</v>
      </c>
      <c r="AO21" s="44" t="n">
        <f aca="false">0.01*AD21/$AM$43</f>
        <v>0.000667976854657844</v>
      </c>
      <c r="AP21" s="43" t="n">
        <f aca="false">AO21*$J$43</f>
        <v>7815.24102655196</v>
      </c>
      <c r="AQ21" s="44" t="n">
        <f aca="false">0.15*AF21/$AM$43</f>
        <v>0.00345684076884953</v>
      </c>
      <c r="AR21" s="43" t="n">
        <f aca="false">AQ21*$J$43</f>
        <v>40444.5806925581</v>
      </c>
      <c r="AS21" s="44" t="n">
        <f aca="false">0.24*AH21/$AM$43</f>
        <v>0.0023879972793574</v>
      </c>
      <c r="AT21" s="43" t="n">
        <f aca="false">AS21*$J$43</f>
        <v>27939.2529528407</v>
      </c>
      <c r="AU21" s="44" t="n">
        <f aca="false">0.25*AJ21/$AM$43</f>
        <v>0.00891710193057721</v>
      </c>
      <c r="AV21" s="43" t="n">
        <f aca="false">AU21*$J$43</f>
        <v>104328.915530299</v>
      </c>
      <c r="AW21" s="44" t="n">
        <f aca="false">0.35*AL21/$AM$43</f>
        <v>0.00817688505590061</v>
      </c>
      <c r="AX21" s="43" t="n">
        <f aca="false">AW21*$J$43</f>
        <v>95668.4758052097</v>
      </c>
    </row>
    <row r="22" customFormat="false" ht="13.8" hidden="false" customHeight="false" outlineLevel="0" collapsed="false">
      <c r="A22" s="13" t="s">
        <v>28</v>
      </c>
      <c r="B22" s="43"/>
      <c r="C22" s="43"/>
      <c r="D22" s="43"/>
      <c r="E22" s="43"/>
      <c r="F22" s="43"/>
      <c r="G22" s="43"/>
      <c r="H22" s="43"/>
      <c r="I22" s="15" t="n">
        <f aca="false">AO22+AQ22+AS22+AU22+AW22</f>
        <v>0.0314483024732001</v>
      </c>
      <c r="J22" s="43" t="n">
        <f aca="false">ROUND(AP22+AR22+AT22+AV22+AX22,0)</f>
        <v>367941</v>
      </c>
      <c r="K22" s="15" t="n">
        <f aca="false">I22-DatosMinisterio!J22</f>
        <v>0.000503296007003252</v>
      </c>
      <c r="L22" s="43" t="n">
        <f aca="false">J22-DatosMinisterio!K22</f>
        <v>5889</v>
      </c>
      <c r="M22" s="44" t="n">
        <f aca="false">P58/P$77</f>
        <v>0.0432671089608446</v>
      </c>
      <c r="N22" s="43" t="n">
        <f aca="false">ROUND((N$43-N$42-N$41)*M22,0)</f>
        <v>9390891</v>
      </c>
      <c r="O22" s="43" t="n">
        <f aca="false">N22-DatosMinisterio!L22</f>
        <v>31482</v>
      </c>
      <c r="P22" s="14" t="n">
        <f aca="false">N22+J22</f>
        <v>9758832</v>
      </c>
      <c r="Q22" s="43" t="n">
        <f aca="false">P22-DatosMinisterio!M22</f>
        <v>37371</v>
      </c>
      <c r="S22" s="14" t="n">
        <f aca="false">B22+DatosMinisterio!B22</f>
        <v>13218</v>
      </c>
      <c r="T22" s="14" t="n">
        <f aca="false">C22+DatosMinisterio!C22</f>
        <v>60</v>
      </c>
      <c r="U22" s="14" t="n">
        <f aca="false">D22+DatosMinisterio!D22</f>
        <v>911.623530178029</v>
      </c>
      <c r="V22" s="14" t="n">
        <f aca="false">E22+DatosMinisterio!E22</f>
        <v>628.018791299886</v>
      </c>
      <c r="W22" s="14" t="n">
        <f aca="false">F22+DatosMinisterio!F22</f>
        <v>184</v>
      </c>
      <c r="X22" s="14" t="n">
        <f aca="false">G22+DatosMinisterio!G22</f>
        <v>534</v>
      </c>
      <c r="Y22" s="14" t="n">
        <f aca="false">H22+DatosMinisterio!H22</f>
        <v>66</v>
      </c>
      <c r="Z22" s="14" t="n">
        <f aca="false">X22+0.33*Y22</f>
        <v>555.78</v>
      </c>
      <c r="AC22" s="49" t="n">
        <f aca="false">IF(T22&gt;0,S22/T22,0)</f>
        <v>220.3</v>
      </c>
      <c r="AD22" s="50" t="n">
        <f aca="false">EXP((((AC22-AC43)/AC44+2)/4-1.9)^3)</f>
        <v>0.103451204678407</v>
      </c>
      <c r="AE22" s="51" t="n">
        <f aca="false">S22/U22</f>
        <v>14.4994063475069</v>
      </c>
      <c r="AF22" s="50" t="n">
        <f aca="false">EXP((((AE22-AE43)/AE44+2)/4-1.9)^3)</f>
        <v>0.0419164112057894</v>
      </c>
      <c r="AG22" s="50" t="n">
        <f aca="false">V22/U22</f>
        <v>0.688901471397125</v>
      </c>
      <c r="AH22" s="50" t="n">
        <f aca="false">EXP((((AG22-AG43)/AG44+2)/4-1.9)^3)</f>
        <v>0.0777158305361175</v>
      </c>
      <c r="AI22" s="50" t="n">
        <f aca="false">W22/U22</f>
        <v>0.201837703732885</v>
      </c>
      <c r="AJ22" s="50" t="n">
        <f aca="false">EXP((((AI22-AI43)/AI44+2)/4-1.9)^3)</f>
        <v>0.129383973934142</v>
      </c>
      <c r="AK22" s="50" t="n">
        <f aca="false">Z22/U22</f>
        <v>0.609659559677516</v>
      </c>
      <c r="AL22" s="50" t="n">
        <f aca="false">EXP((((AK22-AK43)/AK44+2)/4-1.9)^3)</f>
        <v>0.108541562599239</v>
      </c>
      <c r="AM22" s="50" t="n">
        <f aca="false">0.01*AD22+0.15*AF22+0.24*AH22+0.25*AJ22+0.35*AL22</f>
        <v>0.0963093134495898</v>
      </c>
      <c r="AO22" s="44" t="n">
        <f aca="false">0.01*AD22/$AM$43</f>
        <v>0.000337803755360209</v>
      </c>
      <c r="AP22" s="43" t="n">
        <f aca="false">AO22*$J$43</f>
        <v>3952.25934761874</v>
      </c>
      <c r="AQ22" s="44" t="n">
        <f aca="false">0.15*AF22/$AM$43</f>
        <v>0.0020530724355345</v>
      </c>
      <c r="AR22" s="43" t="n">
        <f aca="false">AQ22*$J$43</f>
        <v>24020.6764901922</v>
      </c>
      <c r="AS22" s="44" t="n">
        <f aca="false">0.24*AH22/$AM$43</f>
        <v>0.00609045382993422</v>
      </c>
      <c r="AT22" s="43" t="n">
        <f aca="false">AS22*$J$43</f>
        <v>71257.5058703248</v>
      </c>
      <c r="AU22" s="44" t="n">
        <f aca="false">0.25*AJ22/$AM$43</f>
        <v>0.0105620791015068</v>
      </c>
      <c r="AV22" s="43" t="n">
        <f aca="false">AU22*$J$43</f>
        <v>123574.931293188</v>
      </c>
      <c r="AW22" s="44" t="n">
        <f aca="false">0.35*AL22/$AM$43</f>
        <v>0.0124048933508644</v>
      </c>
      <c r="AX22" s="43" t="n">
        <f aca="false">AW22*$J$43</f>
        <v>145135.614759191</v>
      </c>
    </row>
    <row r="23" customFormat="false" ht="13.8" hidden="false" customHeight="false" outlineLevel="0" collapsed="false">
      <c r="A23" s="13" t="s">
        <v>29</v>
      </c>
      <c r="B23" s="43"/>
      <c r="C23" s="43"/>
      <c r="D23" s="43"/>
      <c r="E23" s="43"/>
      <c r="F23" s="43"/>
      <c r="G23" s="43"/>
      <c r="H23" s="43"/>
      <c r="I23" s="15" t="n">
        <f aca="false">AO23+AQ23+AS23+AU23+AW23</f>
        <v>0.0203545354821295</v>
      </c>
      <c r="J23" s="43" t="n">
        <f aca="false">ROUND(AP23+AR23+AT23+AV23+AX23,0)</f>
        <v>238145</v>
      </c>
      <c r="K23" s="15" t="n">
        <f aca="false">I23-DatosMinisterio!J23</f>
        <v>6.74729368748163E-005</v>
      </c>
      <c r="L23" s="43" t="n">
        <f aca="false">J23-DatosMinisterio!K23</f>
        <v>789</v>
      </c>
      <c r="M23" s="44" t="n">
        <f aca="false">P59/P$77</f>
        <v>0.0425015787345999</v>
      </c>
      <c r="N23" s="43" t="n">
        <f aca="false">ROUND((N$43-N$42-N$41)*M23,0)</f>
        <v>9224737</v>
      </c>
      <c r="O23" s="43" t="n">
        <f aca="false">N23-DatosMinisterio!L23</f>
        <v>8883</v>
      </c>
      <c r="P23" s="14" t="n">
        <f aca="false">N23+J23</f>
        <v>9462882</v>
      </c>
      <c r="Q23" s="43" t="n">
        <f aca="false">P23-DatosMinisterio!M23</f>
        <v>9672</v>
      </c>
      <c r="S23" s="14" t="n">
        <f aca="false">B23+DatosMinisterio!B23</f>
        <v>10407</v>
      </c>
      <c r="T23" s="14" t="n">
        <f aca="false">C23+DatosMinisterio!C23</f>
        <v>52</v>
      </c>
      <c r="U23" s="14" t="n">
        <f aca="false">D23+DatosMinisterio!D23</f>
        <v>590.900453486354</v>
      </c>
      <c r="V23" s="14" t="n">
        <f aca="false">E23+DatosMinisterio!E23</f>
        <v>362.663479007765</v>
      </c>
      <c r="W23" s="14" t="n">
        <f aca="false">F23+DatosMinisterio!F23</f>
        <v>63</v>
      </c>
      <c r="X23" s="14" t="n">
        <f aca="false">G23+DatosMinisterio!G23</f>
        <v>328</v>
      </c>
      <c r="Y23" s="14" t="n">
        <f aca="false">H23+DatosMinisterio!H23</f>
        <v>34</v>
      </c>
      <c r="Z23" s="14" t="n">
        <f aca="false">X23+0.33*Y23</f>
        <v>339.22</v>
      </c>
      <c r="AC23" s="49" t="n">
        <f aca="false">IF(T23&gt;0,S23/T23,0)</f>
        <v>200.134615384615</v>
      </c>
      <c r="AD23" s="50" t="n">
        <f aca="false">EXP((((AC23-AC43)/AC44+2)/4-1.9)^3)</f>
        <v>0.0767742003080477</v>
      </c>
      <c r="AE23" s="51" t="n">
        <f aca="false">S23/U23</f>
        <v>17.6121035930807</v>
      </c>
      <c r="AF23" s="50" t="n">
        <f aca="false">EXP((((AE23-AE43)/AE44+2)/4-1.9)^3)</f>
        <v>0.0884949474146897</v>
      </c>
      <c r="AG23" s="50" t="n">
        <f aca="false">V23/U23</f>
        <v>0.613747166494839</v>
      </c>
      <c r="AH23" s="50" t="n">
        <f aca="false">EXP((((AG23-AG43)/AG44+2)/4-1.9)^3)</f>
        <v>0.028066174374985</v>
      </c>
      <c r="AI23" s="50" t="n">
        <f aca="false">W23/U23</f>
        <v>0.106616943054106</v>
      </c>
      <c r="AJ23" s="50" t="n">
        <f aca="false">EXP((((AI23-AI43)/AI44+2)/4-1.9)^3)</f>
        <v>0.0367870599973878</v>
      </c>
      <c r="AK23" s="50" t="n">
        <f aca="false">Z23/U23</f>
        <v>0.574073006711331</v>
      </c>
      <c r="AL23" s="50" t="n">
        <f aca="false">EXP((((AK23-AK43)/AK44+2)/4-1.9)^3)</f>
        <v>0.0924583247277304</v>
      </c>
      <c r="AM23" s="50" t="n">
        <f aca="false">0.01*AD23+0.15*AF23+0.24*AH23+0.25*AJ23+0.35*AL23</f>
        <v>0.0623350446193329</v>
      </c>
      <c r="AO23" s="44" t="n">
        <f aca="false">0.01*AD23/$AM$43</f>
        <v>0.000250694163102855</v>
      </c>
      <c r="AP23" s="43" t="n">
        <f aca="false">AO23*$J$43</f>
        <v>2933.08861667387</v>
      </c>
      <c r="AQ23" s="44" t="n">
        <f aca="false">0.15*AF23/$AM$43</f>
        <v>0.0043344964894342</v>
      </c>
      <c r="AR23" s="43" t="n">
        <f aca="false">AQ23*$J$43</f>
        <v>50713.0367728436</v>
      </c>
      <c r="AS23" s="44" t="n">
        <f aca="false">0.24*AH23/$AM$43</f>
        <v>0.0021994970398507</v>
      </c>
      <c r="AT23" s="43" t="n">
        <f aca="false">AS23*$J$43</f>
        <v>25733.8250326439</v>
      </c>
      <c r="AU23" s="44" t="n">
        <f aca="false">0.25*AJ23/$AM$43</f>
        <v>0.00300306000650486</v>
      </c>
      <c r="AV23" s="43" t="n">
        <f aca="false">AU23*$J$43</f>
        <v>35135.405672186</v>
      </c>
      <c r="AW23" s="44" t="n">
        <f aca="false">0.35*AL23/$AM$43</f>
        <v>0.0105667877832369</v>
      </c>
      <c r="AX23" s="43" t="n">
        <f aca="false">AW23*$J$43</f>
        <v>123630.022247884</v>
      </c>
    </row>
    <row r="24" customFormat="false" ht="13.8" hidden="false" customHeight="false" outlineLevel="0" collapsed="false">
      <c r="A24" s="13" t="s">
        <v>30</v>
      </c>
      <c r="B24" s="43"/>
      <c r="C24" s="43"/>
      <c r="D24" s="43"/>
      <c r="E24" s="43"/>
      <c r="F24" s="43"/>
      <c r="G24" s="43"/>
      <c r="H24" s="43"/>
      <c r="I24" s="15" t="n">
        <f aca="false">AO24+AQ24+AS24+AU24+AW24</f>
        <v>0.0188513475263247</v>
      </c>
      <c r="J24" s="43" t="n">
        <f aca="false">ROUND(AP24+AR24+AT24+AV24+AX24,0)</f>
        <v>220558</v>
      </c>
      <c r="K24" s="15" t="n">
        <f aca="false">I24-DatosMinisterio!J24</f>
        <v>0.000150386505801205</v>
      </c>
      <c r="L24" s="43" t="n">
        <f aca="false">J24-DatosMinisterio!K24</f>
        <v>1759</v>
      </c>
      <c r="M24" s="44" t="n">
        <f aca="false">P60/P$77</f>
        <v>0.0188958027978833</v>
      </c>
      <c r="N24" s="43" t="n">
        <f aca="false">ROUND((N$43-N$42-N$41)*M24,0)</f>
        <v>4101232</v>
      </c>
      <c r="O24" s="43" t="n">
        <f aca="false">N24-DatosMinisterio!L24</f>
        <v>6255</v>
      </c>
      <c r="P24" s="14" t="n">
        <f aca="false">N24+J24</f>
        <v>4321790</v>
      </c>
      <c r="Q24" s="43" t="n">
        <f aca="false">P24-DatosMinisterio!M24</f>
        <v>8014</v>
      </c>
      <c r="S24" s="14" t="n">
        <f aca="false">B24+DatosMinisterio!B24</f>
        <v>14737</v>
      </c>
      <c r="T24" s="14" t="n">
        <f aca="false">C24+DatosMinisterio!C24</f>
        <v>60</v>
      </c>
      <c r="U24" s="14" t="n">
        <f aca="false">D24+DatosMinisterio!D24</f>
        <v>873.127188768983</v>
      </c>
      <c r="V24" s="14" t="n">
        <f aca="false">E24+DatosMinisterio!E24</f>
        <v>557.723307022633</v>
      </c>
      <c r="W24" s="14" t="n">
        <f aca="false">F24+DatosMinisterio!F24</f>
        <v>120</v>
      </c>
      <c r="X24" s="14" t="n">
        <f aca="false">G24+DatosMinisterio!G24</f>
        <v>409</v>
      </c>
      <c r="Y24" s="14" t="n">
        <f aca="false">H24+DatosMinisterio!H24</f>
        <v>42</v>
      </c>
      <c r="Z24" s="14" t="n">
        <f aca="false">X24+0.33*Y24</f>
        <v>422.86</v>
      </c>
      <c r="AC24" s="49" t="n">
        <f aca="false">IF(T24&gt;0,S24/T24,0)</f>
        <v>245.616666666667</v>
      </c>
      <c r="AD24" s="50" t="n">
        <f aca="false">EXP((((AC24-AC43)/AC44+2)/4-1.9)^3)</f>
        <v>0.145415634724799</v>
      </c>
      <c r="AE24" s="51" t="n">
        <f aca="false">S24/U24</f>
        <v>16.8784115184611</v>
      </c>
      <c r="AF24" s="50" t="n">
        <f aca="false">EXP((((AE24-AE43)/AE44+2)/4-1.9)^3)</f>
        <v>0.0750947696745891</v>
      </c>
      <c r="AG24" s="50" t="n">
        <f aca="false">V24/U24</f>
        <v>0.638765250007807</v>
      </c>
      <c r="AH24" s="50" t="n">
        <f aca="false">EXP((((AG24-AG43)/AG44+2)/4-1.9)^3)</f>
        <v>0.0404073658278324</v>
      </c>
      <c r="AI24" s="50" t="n">
        <f aca="false">W24/U24</f>
        <v>0.13743702125367</v>
      </c>
      <c r="AJ24" s="50" t="n">
        <f aca="false">EXP((((AI24-AI43)/AI44+2)/4-1.9)^3)</f>
        <v>0.0577669890931545</v>
      </c>
      <c r="AK24" s="50" t="n">
        <f aca="false">Z24/U24</f>
        <v>0.484305156727725</v>
      </c>
      <c r="AL24" s="50" t="n">
        <f aca="false">EXP((((AK24-AK43)/AK44+2)/4-1.9)^3)</f>
        <v>0.0596391366520963</v>
      </c>
      <c r="AM24" s="50" t="n">
        <f aca="false">0.01*AD24+0.15*AF24+0.24*AH24+0.25*AJ24+0.35*AL24</f>
        <v>0.0577315846986384</v>
      </c>
      <c r="AO24" s="44" t="n">
        <f aca="false">0.01*AD24/$AM$43</f>
        <v>0.000474832049088535</v>
      </c>
      <c r="AP24" s="43" t="n">
        <f aca="false">AO24*$J$43</f>
        <v>5555.47229650538</v>
      </c>
      <c r="AQ24" s="44" t="n">
        <f aca="false">0.15*AF24/$AM$43</f>
        <v>0.00367815366909123</v>
      </c>
      <c r="AR24" s="43" t="n">
        <f aca="false">AQ24*$J$43</f>
        <v>43033.9124120831</v>
      </c>
      <c r="AS24" s="44" t="n">
        <f aca="false">0.24*AH24/$AM$43</f>
        <v>0.00316665464765641</v>
      </c>
      <c r="AT24" s="43" t="n">
        <f aca="false">AS24*$J$43</f>
        <v>37049.4413791665</v>
      </c>
      <c r="AU24" s="44" t="n">
        <f aca="false">0.25*AJ24/$AM$43</f>
        <v>0.0047157270696319</v>
      </c>
      <c r="AV24" s="43" t="n">
        <f aca="false">AU24*$J$43</f>
        <v>55173.38423872</v>
      </c>
      <c r="AW24" s="44" t="n">
        <f aca="false">0.35*AL24/$AM$43</f>
        <v>0.00681598009085663</v>
      </c>
      <c r="AX24" s="43" t="n">
        <f aca="false">AW24*$J$43</f>
        <v>79746.0673536506</v>
      </c>
    </row>
    <row r="25" customFormat="false" ht="13.8" hidden="false" customHeight="false" outlineLevel="0" collapsed="false">
      <c r="A25" s="13" t="s">
        <v>31</v>
      </c>
      <c r="B25" s="43"/>
      <c r="C25" s="43"/>
      <c r="D25" s="43"/>
      <c r="E25" s="43"/>
      <c r="F25" s="43"/>
      <c r="G25" s="43"/>
      <c r="H25" s="43"/>
      <c r="I25" s="15" t="n">
        <f aca="false">AO25+AQ25+AS25+AU25+AW25</f>
        <v>0.0173790164395211</v>
      </c>
      <c r="J25" s="43" t="n">
        <f aca="false">ROUND(AP25+AR25+AT25+AV25+AX25,0)</f>
        <v>203332</v>
      </c>
      <c r="K25" s="15" t="n">
        <f aca="false">I25-DatosMinisterio!J25</f>
        <v>4.78870330515267E-005</v>
      </c>
      <c r="L25" s="43" t="n">
        <f aca="false">J25-DatosMinisterio!K25</f>
        <v>560</v>
      </c>
      <c r="M25" s="44" t="n">
        <f aca="false">P61/P$77</f>
        <v>0.0183244989162395</v>
      </c>
      <c r="N25" s="43" t="n">
        <f aca="false">ROUND((N$43-N$42-N$41)*M25,0)</f>
        <v>3977233</v>
      </c>
      <c r="O25" s="43" t="n">
        <f aca="false">N25-DatosMinisterio!L25</f>
        <v>3693</v>
      </c>
      <c r="P25" s="14" t="n">
        <f aca="false">N25+J25</f>
        <v>4180565</v>
      </c>
      <c r="Q25" s="43" t="n">
        <f aca="false">P25-DatosMinisterio!M25</f>
        <v>4253</v>
      </c>
      <c r="S25" s="14" t="n">
        <f aca="false">B25+DatosMinisterio!B25</f>
        <v>6369</v>
      </c>
      <c r="T25" s="14" t="n">
        <f aca="false">C25+DatosMinisterio!C25</f>
        <v>56</v>
      </c>
      <c r="U25" s="14" t="n">
        <f aca="false">D25+DatosMinisterio!D25</f>
        <v>399.74839743611</v>
      </c>
      <c r="V25" s="14" t="n">
        <f aca="false">E25+DatosMinisterio!E25</f>
        <v>256.785057515162</v>
      </c>
      <c r="W25" s="14" t="n">
        <f aca="false">F25+DatosMinisterio!F25</f>
        <v>39</v>
      </c>
      <c r="X25" s="14" t="n">
        <f aca="false">G25+DatosMinisterio!G25</f>
        <v>207</v>
      </c>
      <c r="Y25" s="14" t="n">
        <f aca="false">H25+DatosMinisterio!H25</f>
        <v>11</v>
      </c>
      <c r="Z25" s="14" t="n">
        <f aca="false">X25+0.33*Y25</f>
        <v>210.63</v>
      </c>
      <c r="AC25" s="49" t="n">
        <f aca="false">IF(T25&gt;0,S25/T25,0)</f>
        <v>113.732142857143</v>
      </c>
      <c r="AD25" s="50" t="n">
        <f aca="false">EXP((((AC25-AC43)/AC44+2)/4-1.9)^3)</f>
        <v>0.0159086073199684</v>
      </c>
      <c r="AE25" s="51" t="n">
        <f aca="false">S25/U25</f>
        <v>15.9325216582461</v>
      </c>
      <c r="AF25" s="50" t="n">
        <f aca="false">EXP((((AE25-AE43)/AE44+2)/4-1.9)^3)</f>
        <v>0.0601203092117074</v>
      </c>
      <c r="AG25" s="50" t="n">
        <f aca="false">V25/U25</f>
        <v>0.642366696557434</v>
      </c>
      <c r="AH25" s="50" t="n">
        <f aca="false">EXP((((AG25-AG43)/AG44+2)/4-1.9)^3)</f>
        <v>0.0424930469765028</v>
      </c>
      <c r="AI25" s="50" t="n">
        <f aca="false">W25/U25</f>
        <v>0.0975613667250116</v>
      </c>
      <c r="AJ25" s="50" t="n">
        <f aca="false">EXP((((AI25-AI43)/AI44+2)/4-1.9)^3)</f>
        <v>0.0319459734055945</v>
      </c>
      <c r="AK25" s="50" t="n">
        <f aca="false">Z25/U25</f>
        <v>0.526906427520236</v>
      </c>
      <c r="AL25" s="50" t="n">
        <f aca="false">EXP((((AK25-AK43)/AK44+2)/4-1.9)^3)</f>
        <v>0.0738876164759996</v>
      </c>
      <c r="AM25" s="50" t="n">
        <f aca="false">0.01*AD25+0.15*AF25+0.24*AH25+0.25*AJ25+0.35*AL25</f>
        <v>0.0532226228473149</v>
      </c>
      <c r="AO25" s="44" t="n">
        <f aca="false">0.01*AD25/$AM$43</f>
        <v>5.19470731340639E-005</v>
      </c>
      <c r="AP25" s="43" t="n">
        <f aca="false">AO25*$J$43</f>
        <v>607.773898654895</v>
      </c>
      <c r="AQ25" s="44" t="n">
        <f aca="false">0.15*AF25/$AM$43</f>
        <v>0.00294470223255467</v>
      </c>
      <c r="AR25" s="43" t="n">
        <f aca="false">AQ25*$J$43</f>
        <v>34452.6274201949</v>
      </c>
      <c r="AS25" s="44" t="n">
        <f aca="false">0.24*AH25/$AM$43</f>
        <v>0.00333010583452931</v>
      </c>
      <c r="AT25" s="43" t="n">
        <f aca="false">AS25*$J$43</f>
        <v>38961.7986900228</v>
      </c>
      <c r="AU25" s="44" t="n">
        <f aca="false">0.25*AJ25/$AM$43</f>
        <v>0.00260786469780463</v>
      </c>
      <c r="AV25" s="43" t="n">
        <f aca="false">AU25*$J$43</f>
        <v>30511.6727261741</v>
      </c>
      <c r="AW25" s="44" t="n">
        <f aca="false">0.35*AL25/$AM$43</f>
        <v>0.00844439660149844</v>
      </c>
      <c r="AX25" s="43" t="n">
        <f aca="false">AW25*$J$43</f>
        <v>98798.3255771804</v>
      </c>
    </row>
    <row r="26" customFormat="false" ht="13.8" hidden="false" customHeight="false" outlineLevel="0" collapsed="false">
      <c r="A26" s="13" t="s">
        <v>32</v>
      </c>
      <c r="B26" s="43"/>
      <c r="C26" s="43"/>
      <c r="D26" s="43"/>
      <c r="E26" s="43"/>
      <c r="F26" s="43"/>
      <c r="G26" s="43"/>
      <c r="H26" s="43"/>
      <c r="I26" s="15" t="n">
        <f aca="false">AO26+AQ26+AS26+AU26+AW26</f>
        <v>0.0148776050769928</v>
      </c>
      <c r="J26" s="43" t="n">
        <f aca="false">ROUND(AP26+AR26+AT26+AV26+AX26,0)</f>
        <v>174066</v>
      </c>
      <c r="K26" s="15" t="n">
        <f aca="false">I26-DatosMinisterio!J26</f>
        <v>1.61288478952547E-005</v>
      </c>
      <c r="L26" s="43" t="n">
        <f aca="false">J26-DatosMinisterio!K26</f>
        <v>189</v>
      </c>
      <c r="M26" s="44" t="n">
        <f aca="false">P62/P$77</f>
        <v>0.0200366546652</v>
      </c>
      <c r="N26" s="43" t="n">
        <f aca="false">ROUND((N$43-N$42-N$41)*M26,0)</f>
        <v>4348847</v>
      </c>
      <c r="O26" s="43" t="n">
        <f aca="false">N26-DatosMinisterio!L26</f>
        <v>1499</v>
      </c>
      <c r="P26" s="14" t="n">
        <f aca="false">N26+J26</f>
        <v>4522913</v>
      </c>
      <c r="Q26" s="43" t="n">
        <f aca="false">P26-DatosMinisterio!M26</f>
        <v>1688</v>
      </c>
      <c r="S26" s="14" t="n">
        <f aca="false">B26+DatosMinisterio!B26</f>
        <v>7084</v>
      </c>
      <c r="T26" s="14" t="n">
        <f aca="false">C26+DatosMinisterio!C26</f>
        <v>41</v>
      </c>
      <c r="U26" s="14" t="n">
        <f aca="false">D26+DatosMinisterio!D26</f>
        <v>370.415040543213</v>
      </c>
      <c r="V26" s="14" t="n">
        <f aca="false">E26+DatosMinisterio!E26</f>
        <v>209.558441558442</v>
      </c>
      <c r="W26" s="14" t="n">
        <f aca="false">F26+DatosMinisterio!F26</f>
        <v>28</v>
      </c>
      <c r="X26" s="14" t="n">
        <f aca="false">G26+DatosMinisterio!G26</f>
        <v>165</v>
      </c>
      <c r="Y26" s="14" t="n">
        <f aca="false">H26+DatosMinisterio!H26</f>
        <v>14</v>
      </c>
      <c r="Z26" s="14" t="n">
        <f aca="false">X26+0.33*Y26</f>
        <v>169.62</v>
      </c>
      <c r="AC26" s="49" t="n">
        <f aca="false">IF(T26&gt;0,S26/T26,0)</f>
        <v>172.780487804878</v>
      </c>
      <c r="AD26" s="50" t="n">
        <f aca="false">EXP((((AC26-AC43)/AC44+2)/4-1.9)^3)</f>
        <v>0.049209458282852</v>
      </c>
      <c r="AE26" s="51" t="n">
        <f aca="false">S26/U26</f>
        <v>19.12449340505</v>
      </c>
      <c r="AF26" s="50" t="n">
        <f aca="false">EXP((((AE26-AE43)/AE44+2)/4-1.9)^3)</f>
        <v>0.121413330817281</v>
      </c>
      <c r="AG26" s="50" t="n">
        <f aca="false">V26/U26</f>
        <v>0.565739558661346</v>
      </c>
      <c r="AH26" s="50" t="n">
        <f aca="false">EXP((((AG26-AG43)/AG44+2)/4-1.9)^3)</f>
        <v>0.0129347836568332</v>
      </c>
      <c r="AI26" s="50" t="n">
        <f aca="false">W26/U26</f>
        <v>0.075590883023913</v>
      </c>
      <c r="AJ26" s="50" t="n">
        <f aca="false">EXP((((AI26-AI43)/AI44+2)/4-1.9)^3)</f>
        <v>0.0223121900907962</v>
      </c>
      <c r="AK26" s="50" t="n">
        <f aca="false">Z26/U26</f>
        <v>0.45791877066129</v>
      </c>
      <c r="AL26" s="50" t="n">
        <f aca="false">EXP((((AK26-AK43)/AK44+2)/4-1.9)^3)</f>
        <v>0.0519304264638008</v>
      </c>
      <c r="AM26" s="50" t="n">
        <f aca="false">0.01*AD26+0.15*AF26+0.24*AH26+0.25*AJ26+0.35*AL26</f>
        <v>0.04556213906809</v>
      </c>
      <c r="AO26" s="44" t="n">
        <f aca="false">0.01*AD26/$AM$43</f>
        <v>0.000160685802150534</v>
      </c>
      <c r="AP26" s="43" t="n">
        <f aca="false">AO26*$J$43</f>
        <v>1880.00267463536</v>
      </c>
      <c r="AQ26" s="44" t="n">
        <f aca="false">0.15*AF26/$AM$43</f>
        <v>0.00594684410322234</v>
      </c>
      <c r="AR26" s="43" t="n">
        <f aca="false">AQ26*$J$43</f>
        <v>69577.2910242798</v>
      </c>
      <c r="AS26" s="44" t="n">
        <f aca="false">0.24*AH26/$AM$43</f>
        <v>0.00101367639152385</v>
      </c>
      <c r="AT26" s="43" t="n">
        <f aca="false">AS26*$J$43</f>
        <v>11859.8799755453</v>
      </c>
      <c r="AU26" s="44" t="n">
        <f aca="false">0.25*AJ26/$AM$43</f>
        <v>0.00182142431941998</v>
      </c>
      <c r="AV26" s="43" t="n">
        <f aca="false">AU26*$J$43</f>
        <v>21310.4241092036</v>
      </c>
      <c r="AW26" s="44" t="n">
        <f aca="false">0.35*AL26/$AM$43</f>
        <v>0.00593497446067605</v>
      </c>
      <c r="AX26" s="43" t="n">
        <f aca="false">AW26*$J$43</f>
        <v>69438.417773281</v>
      </c>
    </row>
    <row r="27" customFormat="false" ht="13.8" hidden="false" customHeight="false" outlineLevel="0" collapsed="false">
      <c r="A27" s="13" t="s">
        <v>33</v>
      </c>
      <c r="B27" s="43"/>
      <c r="C27" s="43"/>
      <c r="D27" s="43"/>
      <c r="E27" s="43"/>
      <c r="F27" s="43"/>
      <c r="G27" s="43"/>
      <c r="H27" s="43"/>
      <c r="I27" s="15" t="n">
        <f aca="false">AO27+AQ27+AS27+AU27+AW27</f>
        <v>0.0476117848850627</v>
      </c>
      <c r="J27" s="43" t="n">
        <f aca="false">ROUND(AP27+AR27+AT27+AV27+AX27,0)</f>
        <v>557052</v>
      </c>
      <c r="K27" s="15" t="n">
        <f aca="false">I27-DatosMinisterio!J27</f>
        <v>0.000158207077416893</v>
      </c>
      <c r="L27" s="43" t="n">
        <f aca="false">J27-DatosMinisterio!K27</f>
        <v>1851</v>
      </c>
      <c r="M27" s="44" t="n">
        <f aca="false">P63/P$77</f>
        <v>0.0290617264346411</v>
      </c>
      <c r="N27" s="43" t="n">
        <f aca="false">ROUND((N$43-N$42-N$41)*M27,0)</f>
        <v>6307690</v>
      </c>
      <c r="O27" s="43" t="n">
        <f aca="false">N27-DatosMinisterio!L27</f>
        <v>8986</v>
      </c>
      <c r="P27" s="14" t="n">
        <f aca="false">N27+J27</f>
        <v>6864742</v>
      </c>
      <c r="Q27" s="43" t="n">
        <f aca="false">P27-DatosMinisterio!M27</f>
        <v>10837</v>
      </c>
      <c r="S27" s="14" t="n">
        <f aca="false">B27+DatosMinisterio!B27</f>
        <v>11028</v>
      </c>
      <c r="T27" s="14" t="n">
        <f aca="false">C27+DatosMinisterio!C27</f>
        <v>62</v>
      </c>
      <c r="U27" s="14" t="n">
        <f aca="false">D27+DatosMinisterio!D27</f>
        <v>498.667793161615</v>
      </c>
      <c r="V27" s="14" t="n">
        <f aca="false">E27+DatosMinisterio!E27</f>
        <v>426.726378193605</v>
      </c>
      <c r="W27" s="14" t="n">
        <f aca="false">F27+DatosMinisterio!F27</f>
        <v>66</v>
      </c>
      <c r="X27" s="14" t="n">
        <f aca="false">G27+DatosMinisterio!G27</f>
        <v>198</v>
      </c>
      <c r="Y27" s="14" t="n">
        <f aca="false">H27+DatosMinisterio!H27</f>
        <v>26</v>
      </c>
      <c r="Z27" s="14" t="n">
        <f aca="false">X27+0.33*Y27</f>
        <v>206.58</v>
      </c>
      <c r="AC27" s="49" t="n">
        <f aca="false">IF(T27&gt;0,S27/T27,0)</f>
        <v>177.870967741935</v>
      </c>
      <c r="AD27" s="50" t="n">
        <f aca="false">EXP((((AC27-AC43)/AC44+2)/4-1.9)^3)</f>
        <v>0.0536491020108029</v>
      </c>
      <c r="AE27" s="51" t="n">
        <f aca="false">S27/U27</f>
        <v>22.1149233041122</v>
      </c>
      <c r="AF27" s="50" t="n">
        <f aca="false">EXP((((AE27-AE43)/AE44+2)/4-1.9)^3)</f>
        <v>0.208755935181747</v>
      </c>
      <c r="AG27" s="50" t="n">
        <f aca="false">V27/U27</f>
        <v>0.855732782516608</v>
      </c>
      <c r="AH27" s="50" t="n">
        <f aca="false">EXP((((AG27-AG43)/AG44+2)/4-1.9)^3)</f>
        <v>0.359161313261544</v>
      </c>
      <c r="AI27" s="50" t="n">
        <f aca="false">W27/U27</f>
        <v>0.132352642190008</v>
      </c>
      <c r="AJ27" s="50" t="n">
        <f aca="false">EXP((((AI27-AI43)/AI44+2)/4-1.9)^3)</f>
        <v>0.0537851842156716</v>
      </c>
      <c r="AK27" s="50" t="n">
        <f aca="false">Z27/U27</f>
        <v>0.414263770054724</v>
      </c>
      <c r="AL27" s="50" t="n">
        <f aca="false">EXP((((AK27-AK43)/AK44+2)/4-1.9)^3)</f>
        <v>0.0408986109079041</v>
      </c>
      <c r="AM27" s="50" t="n">
        <f aca="false">0.01*AD27+0.15*AF27+0.24*AH27+0.25*AJ27+0.35*AL27</f>
        <v>0.145809406351825</v>
      </c>
      <c r="AO27" s="44" t="n">
        <f aca="false">0.01*AD27/$AM$43</f>
        <v>0.000175182765510461</v>
      </c>
      <c r="AP27" s="43" t="n">
        <f aca="false">AO27*$J$43</f>
        <v>2049.61523234735</v>
      </c>
      <c r="AQ27" s="44" t="n">
        <f aca="false">0.15*AF27/$AM$43</f>
        <v>0.0102248986482096</v>
      </c>
      <c r="AR27" s="43" t="n">
        <f aca="false">AQ27*$J$43</f>
        <v>119629.96449743</v>
      </c>
      <c r="AS27" s="44" t="n">
        <f aca="false">0.24*AH27/$AM$43</f>
        <v>0.0281468444823655</v>
      </c>
      <c r="AT27" s="43" t="n">
        <f aca="false">AS27*$J$43</f>
        <v>329314.365060205</v>
      </c>
      <c r="AU27" s="44" t="n">
        <f aca="false">0.25*AJ27/$AM$43</f>
        <v>0.00439067801754337</v>
      </c>
      <c r="AV27" s="43" t="n">
        <f aca="false">AU27*$J$43</f>
        <v>51370.3532357591</v>
      </c>
      <c r="AW27" s="44" t="n">
        <f aca="false">0.35*AL27/$AM$43</f>
        <v>0.00467418097143376</v>
      </c>
      <c r="AX27" s="43" t="n">
        <f aca="false">AW27*$J$43</f>
        <v>54687.3003738868</v>
      </c>
    </row>
    <row r="28" customFormat="false" ht="13.8" hidden="false" customHeight="false" outlineLevel="0" collapsed="false">
      <c r="A28" s="13" t="s">
        <v>34</v>
      </c>
      <c r="B28" s="43"/>
      <c r="C28" s="43"/>
      <c r="D28" s="43"/>
      <c r="E28" s="43"/>
      <c r="F28" s="43"/>
      <c r="G28" s="43"/>
      <c r="H28" s="43"/>
      <c r="I28" s="15" t="n">
        <f aca="false">AO28+AQ28+AS28+AU28+AW28</f>
        <v>0.117465823205655</v>
      </c>
      <c r="J28" s="43" t="n">
        <f aca="false">ROUND(AP28+AR28+AT28+AV28+AX28,0)</f>
        <v>1374335</v>
      </c>
      <c r="K28" s="15" t="n">
        <f aca="false">I28-DatosMinisterio!J28</f>
        <v>0.0022410419459884</v>
      </c>
      <c r="L28" s="43" t="n">
        <f aca="false">J28-DatosMinisterio!K28</f>
        <v>26220</v>
      </c>
      <c r="M28" s="44" t="n">
        <f aca="false">P64/P$77</f>
        <v>0.0511710164535985</v>
      </c>
      <c r="N28" s="43" t="n">
        <f aca="false">ROUND((N$43-N$42-N$41)*M28,0)</f>
        <v>11106392</v>
      </c>
      <c r="O28" s="43" t="n">
        <f aca="false">N28-DatosMinisterio!L28</f>
        <v>106321</v>
      </c>
      <c r="P28" s="14" t="n">
        <f aca="false">N28+J28</f>
        <v>12480727</v>
      </c>
      <c r="Q28" s="43" t="n">
        <f aca="false">P28-DatosMinisterio!M28</f>
        <v>132541</v>
      </c>
      <c r="S28" s="14" t="n">
        <f aca="false">B28+DatosMinisterio!B28</f>
        <v>9346</v>
      </c>
      <c r="T28" s="14" t="n">
        <f aca="false">C28+DatosMinisterio!C28</f>
        <v>48</v>
      </c>
      <c r="U28" s="14" t="n">
        <f aca="false">D28+DatosMinisterio!D28</f>
        <v>423.957992007992</v>
      </c>
      <c r="V28" s="14" t="n">
        <f aca="false">E28+DatosMinisterio!E28</f>
        <v>300.007992007992</v>
      </c>
      <c r="W28" s="14" t="n">
        <f aca="false">F28+DatosMinisterio!F28</f>
        <v>160</v>
      </c>
      <c r="X28" s="14" t="n">
        <f aca="false">G28+DatosMinisterio!G28</f>
        <v>450</v>
      </c>
      <c r="Y28" s="14" t="n">
        <f aca="false">H28+DatosMinisterio!H28</f>
        <v>40</v>
      </c>
      <c r="Z28" s="14" t="n">
        <f aca="false">X28+0.33*Y28</f>
        <v>463.2</v>
      </c>
      <c r="AC28" s="49" t="n">
        <f aca="false">IF(T28&gt;0,S28/T28,0)</f>
        <v>194.708333333333</v>
      </c>
      <c r="AD28" s="50" t="n">
        <f aca="false">EXP((((AC28-AC43)/AC44+2)/4-1.9)^3)</f>
        <v>0.0705542539916422</v>
      </c>
      <c r="AE28" s="51" t="n">
        <f aca="false">S28/U28</f>
        <v>22.0446369125737</v>
      </c>
      <c r="AF28" s="50" t="n">
        <f aca="false">EXP((((AE28-AE43)/AE44+2)/4-1.9)^3)</f>
        <v>0.206363277003024</v>
      </c>
      <c r="AG28" s="50" t="n">
        <f aca="false">V28/U28</f>
        <v>0.707636128256633</v>
      </c>
      <c r="AH28" s="50" t="n">
        <f aca="false">EXP((((AG28-AG43)/AG44+2)/4-1.9)^3)</f>
        <v>0.0967895386023498</v>
      </c>
      <c r="AI28" s="50" t="n">
        <f aca="false">W28/U28</f>
        <v>0.377395881233874</v>
      </c>
      <c r="AJ28" s="50" t="n">
        <f aca="false">EXP((((AI28-AI43)/AI44+2)/4-1.9)^3)</f>
        <v>0.524842304888061</v>
      </c>
      <c r="AK28" s="50" t="n">
        <f aca="false">Z28/U28</f>
        <v>1.09256107617207</v>
      </c>
      <c r="AL28" s="50" t="n">
        <f aca="false">EXP((((AK28-AK43)/AK44+2)/4-1.9)^3)</f>
        <v>0.496099506219534</v>
      </c>
      <c r="AM28" s="50" t="n">
        <f aca="false">0.01*AD28+0.15*AF28+0.24*AH28+0.25*AJ28+0.35*AL28</f>
        <v>0.359734926753786</v>
      </c>
      <c r="AO28" s="44" t="n">
        <f aca="false">0.01*AD28/$AM$43</f>
        <v>0.000230383899627892</v>
      </c>
      <c r="AP28" s="43" t="n">
        <f aca="false">AO28*$J$43</f>
        <v>2695.46121497159</v>
      </c>
      <c r="AQ28" s="44" t="n">
        <f aca="false">0.15*AF28/$AM$43</f>
        <v>0.0101077058730391</v>
      </c>
      <c r="AR28" s="43" t="n">
        <f aca="false">AQ28*$J$43</f>
        <v>118258.824497382</v>
      </c>
      <c r="AS28" s="44" t="n">
        <f aca="false">0.24*AH28/$AM$43</f>
        <v>0.00758522699959164</v>
      </c>
      <c r="AT28" s="43" t="n">
        <f aca="false">AS28*$J$43</f>
        <v>88746.1546452583</v>
      </c>
      <c r="AU28" s="44" t="n">
        <f aca="false">0.25*AJ28/$AM$43</f>
        <v>0.0428447648614237</v>
      </c>
      <c r="AV28" s="43" t="n">
        <f aca="false">AU28*$J$43</f>
        <v>501278.093369695</v>
      </c>
      <c r="AW28" s="44" t="n">
        <f aca="false">0.35*AL28/$AM$43</f>
        <v>0.0566977415719731</v>
      </c>
      <c r="AX28" s="43" t="n">
        <f aca="false">AW28*$J$43</f>
        <v>663356.092290198</v>
      </c>
    </row>
    <row r="29" customFormat="false" ht="13.8" hidden="false" customHeight="false" outlineLevel="0" collapsed="false">
      <c r="A29" s="13" t="s">
        <v>35</v>
      </c>
      <c r="B29" s="43"/>
      <c r="C29" s="43"/>
      <c r="D29" s="43"/>
      <c r="E29" s="43"/>
      <c r="F29" s="43"/>
      <c r="G29" s="43"/>
      <c r="H29" s="43"/>
      <c r="I29" s="15" t="n">
        <f aca="false">AO29+AQ29+AS29+AU29+AW29</f>
        <v>0.00841563257147346</v>
      </c>
      <c r="J29" s="43" t="n">
        <f aca="false">ROUND(AP29+AR29+AT29+AV29+AX29,0)</f>
        <v>98462</v>
      </c>
      <c r="K29" s="15" t="n">
        <f aca="false">I29-DatosMinisterio!J29</f>
        <v>4.57333177233451E-005</v>
      </c>
      <c r="L29" s="43" t="n">
        <f aca="false">J29-DatosMinisterio!K29</f>
        <v>535</v>
      </c>
      <c r="M29" s="44" t="n">
        <f aca="false">P65/P$77</f>
        <v>0.00953353164030233</v>
      </c>
      <c r="N29" s="43" t="n">
        <f aca="false">ROUND((N$43-N$42-N$41)*M29,0)</f>
        <v>2069201</v>
      </c>
      <c r="O29" s="43" t="n">
        <f aca="false">N29-DatosMinisterio!L29</f>
        <v>831</v>
      </c>
      <c r="P29" s="14" t="n">
        <f aca="false">N29+J29</f>
        <v>2167663</v>
      </c>
      <c r="Q29" s="43" t="n">
        <f aca="false">P29-DatosMinisterio!M29</f>
        <v>1366</v>
      </c>
      <c r="S29" s="14" t="n">
        <f aca="false">B29+DatosMinisterio!B29</f>
        <v>2962</v>
      </c>
      <c r="T29" s="14" t="n">
        <f aca="false">C29+DatosMinisterio!C29</f>
        <v>27</v>
      </c>
      <c r="U29" s="14" t="n">
        <f aca="false">D29+DatosMinisterio!D29</f>
        <v>268.07780907203</v>
      </c>
      <c r="V29" s="14" t="n">
        <f aca="false">E29+DatosMinisterio!E29</f>
        <v>129.128011363636</v>
      </c>
      <c r="W29" s="14" t="n">
        <f aca="false">F29+DatosMinisterio!F29</f>
        <v>27</v>
      </c>
      <c r="X29" s="14" t="n">
        <f aca="false">G29+DatosMinisterio!G29</f>
        <v>106</v>
      </c>
      <c r="Y29" s="14" t="n">
        <f aca="false">H29+DatosMinisterio!H29</f>
        <v>15</v>
      </c>
      <c r="Z29" s="14" t="n">
        <f aca="false">X29+0.33*Y29</f>
        <v>110.95</v>
      </c>
      <c r="AC29" s="49" t="n">
        <f aca="false">IF(T29&gt;0,S29/T29,0)</f>
        <v>109.703703703704</v>
      </c>
      <c r="AD29" s="50" t="n">
        <f aca="false">EXP((((AC29-AC43)/AC44+2)/4-1.9)^3)</f>
        <v>0.0145986349840463</v>
      </c>
      <c r="AE29" s="51" t="n">
        <f aca="false">S29/U29</f>
        <v>11.0490309147675</v>
      </c>
      <c r="AF29" s="50" t="n">
        <f aca="false">EXP((((AE29-AE43)/AE44+2)/4-1.9)^3)</f>
        <v>0.015543857350701</v>
      </c>
      <c r="AG29" s="50" t="n">
        <f aca="false">V29/U29</f>
        <v>0.481681090317105</v>
      </c>
      <c r="AH29" s="50" t="n">
        <f aca="false">EXP((((AG29-AG43)/AG44+2)/4-1.9)^3)</f>
        <v>0.00257983221638491</v>
      </c>
      <c r="AI29" s="50" t="n">
        <f aca="false">W29/U29</f>
        <v>0.100717027244673</v>
      </c>
      <c r="AJ29" s="50" t="n">
        <f aca="false">EXP((((AI29-AI43)/AI44+2)/4-1.9)^3)</f>
        <v>0.0335710238044796</v>
      </c>
      <c r="AK29" s="50" t="n">
        <f aca="false">Z29/U29</f>
        <v>0.413872376770241</v>
      </c>
      <c r="AL29" s="50" t="n">
        <f aca="false">EXP((((AK29-AK43)/AK44+2)/4-1.9)^3)</f>
        <v>0.0408088465915301</v>
      </c>
      <c r="AM29" s="50" t="n">
        <f aca="false">0.01*AD29+0.15*AF29+0.24*AH29+0.25*AJ29+0.35*AL29</f>
        <v>0.0257725769425334</v>
      </c>
      <c r="AO29" s="44" t="n">
        <f aca="false">0.01*AD29/$AM$43</f>
        <v>4.76695630183714E-005</v>
      </c>
      <c r="AP29" s="43" t="n">
        <f aca="false">AO29*$J$43</f>
        <v>557.727594932627</v>
      </c>
      <c r="AQ29" s="44" t="n">
        <f aca="false">0.15*AF29/$AM$43</f>
        <v>0.000761340585956388</v>
      </c>
      <c r="AR29" s="43" t="n">
        <f aca="false">AQ29*$J$43</f>
        <v>8907.58435873239</v>
      </c>
      <c r="AS29" s="44" t="n">
        <f aca="false">0.24*AH29/$AM$43</f>
        <v>0.000202176942515811</v>
      </c>
      <c r="AT29" s="43" t="n">
        <f aca="false">AS29*$J$43</f>
        <v>2365.44354007858</v>
      </c>
      <c r="AU29" s="44" t="n">
        <f aca="false">0.25*AJ29/$AM$43</f>
        <v>0.00274052340610568</v>
      </c>
      <c r="AV29" s="43" t="n">
        <f aca="false">AU29*$J$43</f>
        <v>32063.7621023468</v>
      </c>
      <c r="AW29" s="44" t="n">
        <f aca="false">0.35*AL29/$AM$43</f>
        <v>0.00466392207387722</v>
      </c>
      <c r="AX29" s="43" t="n">
        <f aca="false">AW29*$J$43</f>
        <v>54567.2726266497</v>
      </c>
    </row>
    <row r="30" customFormat="false" ht="13.8" hidden="false" customHeight="false" outlineLevel="0" collapsed="false">
      <c r="A30" s="13" t="s">
        <v>36</v>
      </c>
      <c r="B30" s="43"/>
      <c r="C30" s="43"/>
      <c r="D30" s="43"/>
      <c r="E30" s="43"/>
      <c r="F30" s="43"/>
      <c r="G30" s="43"/>
      <c r="H30" s="43"/>
      <c r="I30" s="15" t="n">
        <f aca="false">AO30+AQ30+AS30+AU30+AW30</f>
        <v>0.0863513983355447</v>
      </c>
      <c r="J30" s="43" t="n">
        <f aca="false">ROUND(AP30+AR30+AT30+AV30+AX30,0)</f>
        <v>1010300</v>
      </c>
      <c r="K30" s="15" t="n">
        <f aca="false">I30-DatosMinisterio!J30</f>
        <v>0.00113145566672865</v>
      </c>
      <c r="L30" s="43" t="n">
        <f aca="false">J30-DatosMinisterio!K30</f>
        <v>13238</v>
      </c>
      <c r="M30" s="44" t="n">
        <f aca="false">P66/P$77</f>
        <v>0.0700576625458947</v>
      </c>
      <c r="N30" s="43" t="n">
        <f aca="false">ROUND((N$43-N$42-N$41)*M30,0)</f>
        <v>15205636</v>
      </c>
      <c r="O30" s="43" t="n">
        <f aca="false">N30-DatosMinisterio!L30</f>
        <v>65426</v>
      </c>
      <c r="P30" s="14" t="n">
        <f aca="false">N30+J30</f>
        <v>16215936</v>
      </c>
      <c r="Q30" s="43" t="n">
        <f aca="false">P30-DatosMinisterio!M30</f>
        <v>78664</v>
      </c>
      <c r="S30" s="14" t="n">
        <f aca="false">B30+DatosMinisterio!B30</f>
        <v>9342</v>
      </c>
      <c r="T30" s="14" t="n">
        <f aca="false">C30+DatosMinisterio!C30</f>
        <v>41</v>
      </c>
      <c r="U30" s="14" t="n">
        <f aca="false">D30+DatosMinisterio!D30</f>
        <v>464.999993629302</v>
      </c>
      <c r="V30" s="14" t="n">
        <f aca="false">E30+DatosMinisterio!E30</f>
        <v>427.796129992939</v>
      </c>
      <c r="W30" s="14" t="n">
        <f aca="false">F30+DatosMinisterio!F30</f>
        <v>124</v>
      </c>
      <c r="X30" s="14" t="n">
        <f aca="false">G30+DatosMinisterio!G30</f>
        <v>312</v>
      </c>
      <c r="Y30" s="14" t="n">
        <f aca="false">H30+DatosMinisterio!H30</f>
        <v>43</v>
      </c>
      <c r="Z30" s="14" t="n">
        <f aca="false">X30+0.33*Y30</f>
        <v>326.19</v>
      </c>
      <c r="AC30" s="49" t="n">
        <f aca="false">IF(T30&gt;0,S30/T30,0)</f>
        <v>227.853658536585</v>
      </c>
      <c r="AD30" s="50" t="n">
        <f aca="false">EXP((((AC30-AC43)/AC44+2)/4-1.9)^3)</f>
        <v>0.114958241892138</v>
      </c>
      <c r="AE30" s="51" t="n">
        <f aca="false">S30/U30</f>
        <v>20.0903228558911</v>
      </c>
      <c r="AF30" s="50" t="n">
        <f aca="false">EXP((((AE30-AE43)/AE44+2)/4-1.9)^3)</f>
        <v>0.146353730566937</v>
      </c>
      <c r="AG30" s="50" t="n">
        <f aca="false">V30/U30</f>
        <v>0.919991690008448</v>
      </c>
      <c r="AH30" s="50" t="n">
        <f aca="false">EXP((((AG30-AG43)/AG44+2)/4-1.9)^3)</f>
        <v>0.518078907577576</v>
      </c>
      <c r="AI30" s="50" t="n">
        <f aca="false">W30/U30</f>
        <v>0.266666670320114</v>
      </c>
      <c r="AJ30" s="50" t="n">
        <f aca="false">EXP((((AI30-AI43)/AI44+2)/4-1.9)^3)</f>
        <v>0.245774580272343</v>
      </c>
      <c r="AK30" s="50" t="n">
        <f aca="false">Z30/U30</f>
        <v>0.70148388057837</v>
      </c>
      <c r="AL30" s="50" t="n">
        <f aca="false">EXP((((AK30-AK43)/AK44+2)/4-1.9)^3)</f>
        <v>0.158751076451204</v>
      </c>
      <c r="AM30" s="50" t="n">
        <f aca="false">0.01*AD30+0.15*AF30+0.24*AH30+0.25*AJ30+0.35*AL30</f>
        <v>0.264448101648588</v>
      </c>
      <c r="AO30" s="44" t="n">
        <f aca="false">0.01*AD30/$AM$43</f>
        <v>0.000375378188600997</v>
      </c>
      <c r="AP30" s="43" t="n">
        <f aca="false">AO30*$J$43</f>
        <v>4391.87525671078</v>
      </c>
      <c r="AQ30" s="44" t="n">
        <f aca="false">0.15*AF30/$AM$43</f>
        <v>0.0071684288187134</v>
      </c>
      <c r="AR30" s="43" t="n">
        <f aca="false">AQ30*$J$43</f>
        <v>83869.6709463427</v>
      </c>
      <c r="AS30" s="44" t="n">
        <f aca="false">0.24*AH30/$AM$43</f>
        <v>0.0406009386388476</v>
      </c>
      <c r="AT30" s="43" t="n">
        <f aca="false">AS30*$J$43</f>
        <v>475025.622750617</v>
      </c>
      <c r="AU30" s="44" t="n">
        <f aca="false">0.25*AJ30/$AM$43</f>
        <v>0.020063462877539</v>
      </c>
      <c r="AV30" s="43" t="n">
        <f aca="false">AU30*$J$43</f>
        <v>234739.867290107</v>
      </c>
      <c r="AW30" s="44" t="n">
        <f aca="false">0.35*AL30/$AM$43</f>
        <v>0.0181431898118437</v>
      </c>
      <c r="AX30" s="43" t="n">
        <f aca="false">AW30*$J$43</f>
        <v>212272.925897516</v>
      </c>
    </row>
    <row r="31" customFormat="false" ht="13.8" hidden="false" customHeight="false" outlineLevel="0" collapsed="false">
      <c r="A31" s="13" t="s">
        <v>37</v>
      </c>
      <c r="B31" s="43"/>
      <c r="C31" s="43"/>
      <c r="D31" s="43"/>
      <c r="E31" s="43"/>
      <c r="F31" s="43"/>
      <c r="G31" s="43"/>
      <c r="H31" s="43"/>
      <c r="I31" s="15" t="n">
        <f aca="false">AO31+AQ31+AS31+AU31+AW31</f>
        <v>0.0094525765159905</v>
      </c>
      <c r="J31" s="43" t="n">
        <f aca="false">ROUND(AP31+AR31+AT31+AV31+AX31,0)</f>
        <v>110594</v>
      </c>
      <c r="K31" s="15" t="n">
        <f aca="false">I31-DatosMinisterio!J31</f>
        <v>-1.3797924036078E-005</v>
      </c>
      <c r="L31" s="43" t="n">
        <f aca="false">J31-DatosMinisterio!K31</f>
        <v>-161</v>
      </c>
      <c r="M31" s="44" t="n">
        <f aca="false">P67/P$77</f>
        <v>0.00766463410855317</v>
      </c>
      <c r="N31" s="43" t="n">
        <f aca="false">ROUND((N$43-N$42-N$41)*M31,0)</f>
        <v>1663567</v>
      </c>
      <c r="O31" s="43" t="n">
        <f aca="false">N31-DatosMinisterio!L31</f>
        <v>-1276</v>
      </c>
      <c r="P31" s="14" t="n">
        <f aca="false">N31+J31</f>
        <v>1774161</v>
      </c>
      <c r="Q31" s="43" t="n">
        <f aca="false">P31-DatosMinisterio!M31</f>
        <v>-1437</v>
      </c>
      <c r="S31" s="14" t="n">
        <f aca="false">B31+DatosMinisterio!B31</f>
        <v>6359</v>
      </c>
      <c r="T31" s="14" t="n">
        <f aca="false">C31+DatosMinisterio!C31</f>
        <v>71</v>
      </c>
      <c r="U31" s="14" t="n">
        <f aca="false">D31+DatosMinisterio!D31</f>
        <v>317.727272727273</v>
      </c>
      <c r="V31" s="14" t="n">
        <f aca="false">E31+DatosMinisterio!E31</f>
        <v>138.045454545455</v>
      </c>
      <c r="W31" s="14" t="n">
        <f aca="false">F31+DatosMinisterio!F31</f>
        <v>5</v>
      </c>
      <c r="X31" s="14" t="n">
        <f aca="false">G31+DatosMinisterio!G31</f>
        <v>78</v>
      </c>
      <c r="Y31" s="14" t="n">
        <f aca="false">H31+DatosMinisterio!H31</f>
        <v>3</v>
      </c>
      <c r="Z31" s="14" t="n">
        <f aca="false">X31+0.33*Y31</f>
        <v>78.99</v>
      </c>
      <c r="AC31" s="49" t="n">
        <f aca="false">IF(T31&gt;0,S31/T31,0)</f>
        <v>89.5633802816901</v>
      </c>
      <c r="AD31" s="50" t="n">
        <f aca="false">EXP((((AC31-AC43)/AC44+2)/4-1.9)^3)</f>
        <v>0.00933189423425115</v>
      </c>
      <c r="AE31" s="51" t="n">
        <f aca="false">S31/U31</f>
        <v>20.0140200286123</v>
      </c>
      <c r="AF31" s="50" t="n">
        <f aca="false">EXP((((AE31-AE43)/AE44+2)/4-1.9)^3)</f>
        <v>0.144269823713473</v>
      </c>
      <c r="AG31" s="50" t="n">
        <f aca="false">V31/U31</f>
        <v>0.434477825464951</v>
      </c>
      <c r="AH31" s="50" t="n">
        <f aca="false">EXP((((AG31-AG43)/AG44+2)/4-1.9)^3)</f>
        <v>0.000894511167324482</v>
      </c>
      <c r="AI31" s="50" t="n">
        <f aca="false">W31/U31</f>
        <v>0.0157367668097282</v>
      </c>
      <c r="AJ31" s="50" t="n">
        <f aca="false">EXP((((AI31-AI43)/AI44+2)/4-1.9)^3)</f>
        <v>0.00740942481441577</v>
      </c>
      <c r="AK31" s="50" t="n">
        <f aca="false">Z31/U31</f>
        <v>0.248609442060086</v>
      </c>
      <c r="AL31" s="50" t="n">
        <f aca="false">EXP((((AK31-AK43)/AK44+2)/4-1.9)^3)</f>
        <v>0.0147067134134598</v>
      </c>
      <c r="AM31" s="50" t="n">
        <f aca="false">0.01*AD31+0.15*AF31+0.24*AH31+0.25*AJ31+0.35*AL31</f>
        <v>0.0289481810778362</v>
      </c>
      <c r="AO31" s="44" t="n">
        <f aca="false">0.01*AD31/$AM$43</f>
        <v>3.04718434817056E-005</v>
      </c>
      <c r="AP31" s="43" t="n">
        <f aca="false">AO31*$J$43</f>
        <v>356.516546452616</v>
      </c>
      <c r="AQ31" s="44" t="n">
        <f aca="false">0.15*AF31/$AM$43</f>
        <v>0.00706635873217703</v>
      </c>
      <c r="AR31" s="43" t="n">
        <f aca="false">AQ31*$J$43</f>
        <v>82675.4644071185</v>
      </c>
      <c r="AS31" s="44" t="n">
        <f aca="false">0.24*AH31/$AM$43</f>
        <v>7.01012770161214E-005</v>
      </c>
      <c r="AT31" s="43" t="n">
        <f aca="false">AS31*$J$43</f>
        <v>820.175687720054</v>
      </c>
      <c r="AU31" s="44" t="n">
        <f aca="false">0.25*AJ31/$AM$43</f>
        <v>0.000604857994440346</v>
      </c>
      <c r="AV31" s="43" t="n">
        <f aca="false">AU31*$J$43</f>
        <v>7076.75869369678</v>
      </c>
      <c r="AW31" s="44" t="n">
        <f aca="false">0.35*AL31/$AM$43</f>
        <v>0.00168078666887531</v>
      </c>
      <c r="AX31" s="43" t="n">
        <f aca="false">AW31*$J$43</f>
        <v>19664.9821620008</v>
      </c>
    </row>
    <row r="32" customFormat="false" ht="13.8" hidden="false" customHeight="false" outlineLevel="0" collapsed="false">
      <c r="A32" s="13" t="s">
        <v>38</v>
      </c>
      <c r="B32" s="43"/>
      <c r="C32" s="43"/>
      <c r="D32" s="43"/>
      <c r="E32" s="43"/>
      <c r="F32" s="43"/>
      <c r="G32" s="43"/>
      <c r="H32" s="43"/>
      <c r="I32" s="15" t="n">
        <f aca="false">AO32+AQ32+AS32+AU32+AW32</f>
        <v>0.0632030479604019</v>
      </c>
      <c r="J32" s="43" t="n">
        <f aca="false">ROUND(AP32+AR32+AT32+AV32+AX32,0)</f>
        <v>739467</v>
      </c>
      <c r="K32" s="15" t="n">
        <f aca="false">I32-DatosMinisterio!J32</f>
        <v>9.25935154076768E-005</v>
      </c>
      <c r="L32" s="43" t="n">
        <f aca="false">J32-DatosMinisterio!K32</f>
        <v>1083</v>
      </c>
      <c r="M32" s="44" t="n">
        <f aca="false">P68/P$77</f>
        <v>0.0450802219919549</v>
      </c>
      <c r="N32" s="43" t="n">
        <f aca="false">ROUND((N$43-N$42-N$41)*M32,0)</f>
        <v>9784418</v>
      </c>
      <c r="O32" s="43" t="n">
        <f aca="false">N32-DatosMinisterio!L32</f>
        <v>5582</v>
      </c>
      <c r="P32" s="14" t="n">
        <f aca="false">N32+J32</f>
        <v>10523885</v>
      </c>
      <c r="Q32" s="43" t="n">
        <f aca="false">P32-DatosMinisterio!M32</f>
        <v>6665</v>
      </c>
      <c r="S32" s="14" t="n">
        <f aca="false">B32+DatosMinisterio!B32</f>
        <v>8525</v>
      </c>
      <c r="T32" s="14" t="n">
        <f aca="false">C32+DatosMinisterio!C32</f>
        <v>63</v>
      </c>
      <c r="U32" s="14" t="n">
        <f aca="false">D32+DatosMinisterio!D32</f>
        <v>358.227272727273</v>
      </c>
      <c r="V32" s="14" t="n">
        <f aca="false">E32+DatosMinisterio!E32</f>
        <v>305.340909090909</v>
      </c>
      <c r="W32" s="14" t="n">
        <f aca="false">F32+DatosMinisterio!F32</f>
        <v>36</v>
      </c>
      <c r="X32" s="14" t="n">
        <f aca="false">G32+DatosMinisterio!G32</f>
        <v>248</v>
      </c>
      <c r="Y32" s="14" t="n">
        <f aca="false">H32+DatosMinisterio!H32</f>
        <v>32</v>
      </c>
      <c r="Z32" s="14" t="n">
        <f aca="false">X32+0.33*Y32</f>
        <v>258.56</v>
      </c>
      <c r="AC32" s="49" t="n">
        <f aca="false">IF(T32&gt;0,S32/T32,0)</f>
        <v>135.31746031746</v>
      </c>
      <c r="AD32" s="50" t="n">
        <f aca="false">EXP((((AC32-AC43)/AC44+2)/4-1.9)^3)</f>
        <v>0.0247179445787105</v>
      </c>
      <c r="AE32" s="51" t="n">
        <f aca="false">S32/U32</f>
        <v>23.7977414033752</v>
      </c>
      <c r="AF32" s="50" t="n">
        <f aca="false">EXP((((AE32-AE43)/AE44+2)/4-1.9)^3)</f>
        <v>0.270609515056182</v>
      </c>
      <c r="AG32" s="50" t="n">
        <f aca="false">V32/U32</f>
        <v>0.852366450957999</v>
      </c>
      <c r="AH32" s="50" t="n">
        <f aca="false">EXP((((AG32-AG43)/AG44+2)/4-1.9)^3)</f>
        <v>0.35126054077677</v>
      </c>
      <c r="AI32" s="50" t="n">
        <f aca="false">W32/U32</f>
        <v>0.100494861058241</v>
      </c>
      <c r="AJ32" s="50" t="n">
        <f aca="false">EXP((((AI32-AI43)/AI44+2)/4-1.9)^3)</f>
        <v>0.0334544842862842</v>
      </c>
      <c r="AK32" s="50" t="n">
        <f aca="false">Z32/U32</f>
        <v>0.721776424311635</v>
      </c>
      <c r="AL32" s="50" t="n">
        <f aca="false">EXP((((AK32-AK43)/AK44+2)/4-1.9)^3)</f>
        <v>0.171578114923196</v>
      </c>
      <c r="AM32" s="50" t="n">
        <f aca="false">0.01*AD32+0.15*AF32+0.24*AH32+0.25*AJ32+0.35*AL32</f>
        <v>0.193557097785329</v>
      </c>
      <c r="AO32" s="44" t="n">
        <f aca="false">0.01*AD32/$AM$43</f>
        <v>8.07125884075541E-005</v>
      </c>
      <c r="AP32" s="43" t="n">
        <f aca="false">AO32*$J$43</f>
        <v>944.326630306713</v>
      </c>
      <c r="AQ32" s="44" t="n">
        <f aca="false">0.15*AF32/$AM$43</f>
        <v>0.0132544967513457</v>
      </c>
      <c r="AR32" s="43" t="n">
        <f aca="false">AQ32*$J$43</f>
        <v>155075.862397173</v>
      </c>
      <c r="AS32" s="44" t="n">
        <f aca="false">0.24*AH32/$AM$43</f>
        <v>0.0275276747494118</v>
      </c>
      <c r="AT32" s="43" t="n">
        <f aca="false">AS32*$J$43</f>
        <v>322070.160915051</v>
      </c>
      <c r="AU32" s="44" t="n">
        <f aca="false">0.25*AJ32/$AM$43</f>
        <v>0.00273100986611921</v>
      </c>
      <c r="AV32" s="43" t="n">
        <f aca="false">AU32*$J$43</f>
        <v>31952.4549402924</v>
      </c>
      <c r="AW32" s="44" t="n">
        <f aca="false">0.35*AL32/$AM$43</f>
        <v>0.0196091540051177</v>
      </c>
      <c r="AX32" s="43" t="n">
        <f aca="false">AW32*$J$43</f>
        <v>229424.513451548</v>
      </c>
    </row>
    <row r="33" customFormat="false" ht="13.8" hidden="false" customHeight="false" outlineLevel="0" collapsed="false">
      <c r="A33" s="13" t="s">
        <v>39</v>
      </c>
      <c r="B33" s="43"/>
      <c r="C33" s="43"/>
      <c r="D33" s="43"/>
      <c r="E33" s="43"/>
      <c r="F33" s="43"/>
      <c r="G33" s="43"/>
      <c r="H33" s="43"/>
      <c r="I33" s="15" t="n">
        <f aca="false">AO33+AQ33+AS33+AU33+AW33</f>
        <v>0.00258538202176256</v>
      </c>
      <c r="J33" s="43" t="n">
        <f aca="false">ROUND(AP33+AR33+AT33+AV33+AX33,0)</f>
        <v>30249</v>
      </c>
      <c r="K33" s="15" t="n">
        <f aca="false">I33-DatosMinisterio!J33</f>
        <v>-1.73250837236173E-005</v>
      </c>
      <c r="L33" s="43" t="n">
        <f aca="false">J33-DatosMinisterio!K33</f>
        <v>-202</v>
      </c>
      <c r="M33" s="44" t="n">
        <f aca="false">P69/P$77</f>
        <v>0.0111952424290571</v>
      </c>
      <c r="N33" s="43" t="n">
        <f aca="false">ROUND((N$43-N$42-N$41)*M33,0)</f>
        <v>2429867</v>
      </c>
      <c r="O33" s="43" t="n">
        <f aca="false">N33-DatosMinisterio!L33</f>
        <v>-435</v>
      </c>
      <c r="P33" s="14" t="n">
        <f aca="false">N33+J33</f>
        <v>2460116</v>
      </c>
      <c r="Q33" s="43" t="n">
        <f aca="false">P33-DatosMinisterio!M33</f>
        <v>-637</v>
      </c>
      <c r="S33" s="14" t="n">
        <f aca="false">B33+DatosMinisterio!B33</f>
        <v>4326</v>
      </c>
      <c r="T33" s="14" t="n">
        <f aca="false">C33+DatosMinisterio!C33</f>
        <v>39</v>
      </c>
      <c r="U33" s="14" t="n">
        <f aca="false">D33+DatosMinisterio!D33</f>
        <v>441.078692556321</v>
      </c>
      <c r="V33" s="14" t="n">
        <f aca="false">E33+DatosMinisterio!E33</f>
        <v>227.296225023853</v>
      </c>
      <c r="W33" s="14" t="n">
        <f aca="false">F33+DatosMinisterio!F33</f>
        <v>16</v>
      </c>
      <c r="X33" s="14" t="n">
        <f aca="false">G33+DatosMinisterio!G33</f>
        <v>52</v>
      </c>
      <c r="Y33" s="14" t="n">
        <f aca="false">H33+DatosMinisterio!H33</f>
        <v>18</v>
      </c>
      <c r="Z33" s="14" t="n">
        <f aca="false">X33+0.33*Y33</f>
        <v>57.94</v>
      </c>
      <c r="AC33" s="49" t="n">
        <f aca="false">IF(T33&gt;0,S33/T33,0)</f>
        <v>110.923076923077</v>
      </c>
      <c r="AD33" s="50" t="n">
        <f aca="false">EXP((((AC33-AC43)/AC44+2)/4-1.9)^3)</f>
        <v>0.0149852024633788</v>
      </c>
      <c r="AE33" s="51" t="n">
        <f aca="false">S33/U33</f>
        <v>9.80777369890208</v>
      </c>
      <c r="AF33" s="50" t="n">
        <f aca="false">EXP((((AE33-AE43)/AE44+2)/4-1.9)^3)</f>
        <v>0.0103988765287837</v>
      </c>
      <c r="AG33" s="50" t="n">
        <f aca="false">V33/U33</f>
        <v>0.515318986973803</v>
      </c>
      <c r="AH33" s="50" t="n">
        <f aca="false">EXP((((AG33-AG43)/AG44+2)/4-1.9)^3)</f>
        <v>0.00512244858928062</v>
      </c>
      <c r="AI33" s="50" t="n">
        <f aca="false">W33/U33</f>
        <v>0.0362747062372707</v>
      </c>
      <c r="AJ33" s="50" t="n">
        <f aca="false">EXP((((AI33-AI43)/AI44+2)/4-1.9)^3)</f>
        <v>0.0110471017282647</v>
      </c>
      <c r="AK33" s="50" t="n">
        <f aca="false">Z33/U33</f>
        <v>0.131359779961717</v>
      </c>
      <c r="AL33" s="50" t="n">
        <f aca="false">EXP((((AK33-AK43)/AK44+2)/4-1.9)^3)</f>
        <v>0.00633369815479726</v>
      </c>
      <c r="AM33" s="50" t="n">
        <f aca="false">0.01*AD33+0.15*AF33+0.24*AH33+0.25*AJ33+0.35*AL33</f>
        <v>0.0079176409516239</v>
      </c>
      <c r="AO33" s="44" t="n">
        <f aca="false">0.01*AD33/$AM$43</f>
        <v>4.89318387610713E-005</v>
      </c>
      <c r="AP33" s="43" t="n">
        <f aca="false">AO33*$J$43</f>
        <v>572.496054501818</v>
      </c>
      <c r="AQ33" s="44" t="n">
        <f aca="false">0.15*AF33/$AM$43</f>
        <v>0.000509338613388348</v>
      </c>
      <c r="AR33" s="43" t="n">
        <f aca="false">AQ33*$J$43</f>
        <v>5959.19454394671</v>
      </c>
      <c r="AS33" s="44" t="n">
        <f aca="false">0.24*AH33/$AM$43</f>
        <v>0.000401437344412428</v>
      </c>
      <c r="AT33" s="43" t="n">
        <f aca="false">AS33*$J$43</f>
        <v>4696.76393989595</v>
      </c>
      <c r="AU33" s="44" t="n">
        <f aca="false">0.25*AJ33/$AM$43</f>
        <v>0.000901814643254938</v>
      </c>
      <c r="AV33" s="43" t="n">
        <f aca="false">AU33*$J$43</f>
        <v>10551.1122865499</v>
      </c>
      <c r="AW33" s="44" t="n">
        <f aca="false">0.35*AL33/$AM$43</f>
        <v>0.000723859581945777</v>
      </c>
      <c r="AX33" s="43" t="n">
        <f aca="false">AW33*$J$43</f>
        <v>8469.06155930077</v>
      </c>
    </row>
    <row r="34" customFormat="false" ht="13.8" hidden="false" customHeight="false" outlineLevel="0" collapsed="false">
      <c r="A34" s="13" t="s">
        <v>40</v>
      </c>
      <c r="B34" s="43"/>
      <c r="C34" s="43"/>
      <c r="D34" s="43"/>
      <c r="E34" s="43"/>
      <c r="F34" s="43"/>
      <c r="G34" s="43"/>
      <c r="H34" s="43"/>
      <c r="I34" s="15" t="n">
        <f aca="false">AO34+AQ34+AS34+AU34+AW34</f>
        <v>0.00697599298665138</v>
      </c>
      <c r="J34" s="43" t="n">
        <f aca="false">ROUND(AP34+AR34+AT34+AV34+AX34,0)</f>
        <v>81618</v>
      </c>
      <c r="K34" s="15" t="n">
        <f aca="false">I34-DatosMinisterio!J34</f>
        <v>-1.58797471537164E-005</v>
      </c>
      <c r="L34" s="43" t="n">
        <f aca="false">J34-DatosMinisterio!K34</f>
        <v>-186</v>
      </c>
      <c r="M34" s="44" t="n">
        <f aca="false">P70/P$77</f>
        <v>0.0199197236695765</v>
      </c>
      <c r="N34" s="43" t="n">
        <f aca="false">ROUND((N$43-N$42-N$41)*M34,0)</f>
        <v>4323468</v>
      </c>
      <c r="O34" s="43" t="n">
        <f aca="false">N34-DatosMinisterio!L34</f>
        <v>-888</v>
      </c>
      <c r="P34" s="14" t="n">
        <f aca="false">N34+J34</f>
        <v>4405086</v>
      </c>
      <c r="Q34" s="43" t="n">
        <f aca="false">P34-DatosMinisterio!M34</f>
        <v>-1074</v>
      </c>
      <c r="S34" s="14" t="n">
        <f aca="false">B34+DatosMinisterio!B34</f>
        <v>4548</v>
      </c>
      <c r="T34" s="14" t="n">
        <f aca="false">C34+DatosMinisterio!C34</f>
        <v>24</v>
      </c>
      <c r="U34" s="14" t="n">
        <f aca="false">D34+DatosMinisterio!D34</f>
        <v>325.96198488263</v>
      </c>
      <c r="V34" s="14" t="n">
        <f aca="false">E34+DatosMinisterio!E34</f>
        <v>212.827439428084</v>
      </c>
      <c r="W34" s="14" t="n">
        <f aca="false">F34+DatosMinisterio!F34</f>
        <v>3</v>
      </c>
      <c r="X34" s="14" t="n">
        <f aca="false">G34+DatosMinisterio!G34</f>
        <v>33</v>
      </c>
      <c r="Y34" s="14" t="n">
        <f aca="false">H34+DatosMinisterio!H34</f>
        <v>8</v>
      </c>
      <c r="Z34" s="14" t="n">
        <f aca="false">X34+0.33*Y34</f>
        <v>35.64</v>
      </c>
      <c r="AC34" s="49" t="n">
        <f aca="false">IF(T34&gt;0,S34/T34,0)</f>
        <v>189.5</v>
      </c>
      <c r="AD34" s="50" t="n">
        <f aca="false">EXP((((AC34-AC43)/AC44+2)/4-1.9)^3)</f>
        <v>0.0649465205665518</v>
      </c>
      <c r="AE34" s="51" t="n">
        <f aca="false">S34/U34</f>
        <v>13.9525472629503</v>
      </c>
      <c r="AF34" s="50" t="n">
        <f aca="false">EXP((((AE34-AE43)/AE44+2)/4-1.9)^3)</f>
        <v>0.0362453653091992</v>
      </c>
      <c r="AG34" s="50" t="n">
        <f aca="false">V34/U34</f>
        <v>0.652921043859508</v>
      </c>
      <c r="AH34" s="50" t="n">
        <f aca="false">EXP((((AG34-AG43)/AG44+2)/4-1.9)^3)</f>
        <v>0.0490968803215553</v>
      </c>
      <c r="AI34" s="50" t="n">
        <f aca="false">W34/U34</f>
        <v>0.00920352721830497</v>
      </c>
      <c r="AJ34" s="50" t="n">
        <f aca="false">EXP((((AI34-AI43)/AI44+2)/4-1.9)^3)</f>
        <v>0.00649426118738452</v>
      </c>
      <c r="AK34" s="50" t="n">
        <f aca="false">Z34/U34</f>
        <v>0.109337903353463</v>
      </c>
      <c r="AL34" s="50" t="n">
        <f aca="false">EXP((((AK34-AK43)/AK44+2)/4-1.9)^3)</f>
        <v>0.00534470023741507</v>
      </c>
      <c r="AM34" s="50" t="n">
        <f aca="false">0.01*AD34+0.15*AF34+0.24*AH34+0.25*AJ34+0.35*AL34</f>
        <v>0.0213637316591601</v>
      </c>
      <c r="AO34" s="44" t="n">
        <f aca="false">0.01*AD34/$AM$43</f>
        <v>0.000212072721754776</v>
      </c>
      <c r="AP34" s="43" t="n">
        <f aca="false">AO34*$J$43</f>
        <v>2481.22285093161</v>
      </c>
      <c r="AQ34" s="44" t="n">
        <f aca="false">0.15*AF34/$AM$43</f>
        <v>0.00177530371259259</v>
      </c>
      <c r="AR34" s="43" t="n">
        <f aca="false">AQ34*$J$43</f>
        <v>20770.8190972432</v>
      </c>
      <c r="AS34" s="44" t="n">
        <f aca="false">0.24*AH34/$AM$43</f>
        <v>0.00384763671351709</v>
      </c>
      <c r="AT34" s="43" t="n">
        <f aca="false">AS34*$J$43</f>
        <v>45016.8416601038</v>
      </c>
      <c r="AU34" s="44" t="n">
        <f aca="false">0.25*AJ34/$AM$43</f>
        <v>0.000530149896322675</v>
      </c>
      <c r="AV34" s="43" t="n">
        <f aca="false">AU34*$J$43</f>
        <v>6202.68380718899</v>
      </c>
      <c r="AW34" s="44" t="n">
        <f aca="false">0.35*AL34/$AM$43</f>
        <v>0.000610829942464255</v>
      </c>
      <c r="AX34" s="43" t="n">
        <f aca="false">AW34*$J$43</f>
        <v>7146.62969727938</v>
      </c>
    </row>
    <row r="35" customFormat="false" ht="13.8" hidden="false" customHeight="false" outlineLevel="0" collapsed="false">
      <c r="A35" s="13" t="s">
        <v>41</v>
      </c>
      <c r="B35" s="43"/>
      <c r="C35" s="43"/>
      <c r="D35" s="43"/>
      <c r="E35" s="43"/>
      <c r="F35" s="43"/>
      <c r="G35" s="43"/>
      <c r="H35" s="43"/>
      <c r="I35" s="15" t="n">
        <f aca="false">AO35+AQ35+AS35+AU35+AW35</f>
        <v>0.0178431876445042</v>
      </c>
      <c r="J35" s="43" t="n">
        <f aca="false">ROUND(AP35+AR35+AT35+AV35+AX35,0)</f>
        <v>208763</v>
      </c>
      <c r="K35" s="15" t="n">
        <f aca="false">I35-DatosMinisterio!J35</f>
        <v>1.43801797943197E-005</v>
      </c>
      <c r="L35" s="43" t="n">
        <f aca="false">J35-DatosMinisterio!K35</f>
        <v>168</v>
      </c>
      <c r="M35" s="44" t="n">
        <f aca="false">P71/P$77</f>
        <v>0.013189783074546</v>
      </c>
      <c r="N35" s="43" t="n">
        <f aca="false">ROUND((N$43-N$42-N$41)*M35,0)</f>
        <v>2862771</v>
      </c>
      <c r="O35" s="43" t="n">
        <f aca="false">N35-DatosMinisterio!L35</f>
        <v>-171</v>
      </c>
      <c r="P35" s="14" t="n">
        <f aca="false">N35+J35</f>
        <v>3071534</v>
      </c>
      <c r="Q35" s="43" t="n">
        <f aca="false">P35-DatosMinisterio!M35</f>
        <v>-3</v>
      </c>
      <c r="S35" s="14" t="n">
        <f aca="false">B35+DatosMinisterio!B35</f>
        <v>7747</v>
      </c>
      <c r="T35" s="14" t="n">
        <f aca="false">C35+DatosMinisterio!C35</f>
        <v>52</v>
      </c>
      <c r="U35" s="14" t="n">
        <f aca="false">D35+DatosMinisterio!D35</f>
        <v>421.979979467411</v>
      </c>
      <c r="V35" s="14" t="n">
        <f aca="false">E35+DatosMinisterio!E35</f>
        <v>309.352322895154</v>
      </c>
      <c r="W35" s="14" t="n">
        <f aca="false">F35+DatosMinisterio!F35</f>
        <v>30</v>
      </c>
      <c r="X35" s="14" t="n">
        <f aca="false">G35+DatosMinisterio!G35</f>
        <v>65</v>
      </c>
      <c r="Y35" s="14" t="n">
        <f aca="false">H35+DatosMinisterio!H35</f>
        <v>18</v>
      </c>
      <c r="Z35" s="14" t="n">
        <f aca="false">X35+0.33*Y35</f>
        <v>70.94</v>
      </c>
      <c r="AC35" s="49" t="n">
        <f aca="false">IF(T35&gt;0,S35/T35,0)</f>
        <v>148.980769230769</v>
      </c>
      <c r="AD35" s="50" t="n">
        <f aca="false">EXP((((AC35-AC43)/AC44+2)/4-1.9)^3)</f>
        <v>0.0321248779779025</v>
      </c>
      <c r="AE35" s="51" t="n">
        <f aca="false">S35/U35</f>
        <v>18.3586908785996</v>
      </c>
      <c r="AF35" s="50" t="n">
        <f aca="false">EXP((((AE35-AE43)/AE44+2)/4-1.9)^3)</f>
        <v>0.10382902214124</v>
      </c>
      <c r="AG35" s="50" t="n">
        <f aca="false">V35/U35</f>
        <v>0.733097156139003</v>
      </c>
      <c r="AH35" s="50" t="n">
        <f aca="false">EXP((((AG35-AG43)/AG44+2)/4-1.9)^3)</f>
        <v>0.127758794035551</v>
      </c>
      <c r="AI35" s="50" t="n">
        <f aca="false">W35/U35</f>
        <v>0.0710934202088535</v>
      </c>
      <c r="AJ35" s="50" t="n">
        <f aca="false">EXP((((AI35-AI43)/AI44+2)/4-1.9)^3)</f>
        <v>0.0206706486774448</v>
      </c>
      <c r="AK35" s="50" t="n">
        <f aca="false">Z35/U35</f>
        <v>0.168112240987202</v>
      </c>
      <c r="AL35" s="50" t="n">
        <f aca="false">EXP((((AK35-AK43)/AK44+2)/4-1.9)^3)</f>
        <v>0.00833930256540413</v>
      </c>
      <c r="AM35" s="50" t="n">
        <f aca="false">0.01*AD35+0.15*AF35+0.24*AH35+0.25*AJ35+0.35*AL35</f>
        <v>0.0546441307367499</v>
      </c>
      <c r="AO35" s="44" t="n">
        <f aca="false">0.01*AD35/$AM$43</f>
        <v>0.00010489877285778</v>
      </c>
      <c r="AP35" s="43" t="n">
        <f aca="false">AO35*$J$43</f>
        <v>1227.30179579801</v>
      </c>
      <c r="AQ35" s="44" t="n">
        <f aca="false">0.15*AF35/$AM$43</f>
        <v>0.00508556188935466</v>
      </c>
      <c r="AR35" s="43" t="n">
        <f aca="false">AQ35*$J$43</f>
        <v>59500.4028112801</v>
      </c>
      <c r="AS35" s="44" t="n">
        <f aca="false">0.24*AH35/$AM$43</f>
        <v>0.0100122334288119</v>
      </c>
      <c r="AT35" s="43" t="n">
        <f aca="false">AS35*$J$43</f>
        <v>117141.809502287</v>
      </c>
      <c r="AU35" s="44" t="n">
        <f aca="false">0.25*AJ35/$AM$43</f>
        <v>0.00168741939030069</v>
      </c>
      <c r="AV35" s="43" t="n">
        <f aca="false">AU35*$J$43</f>
        <v>19742.5841271585</v>
      </c>
      <c r="AW35" s="44" t="n">
        <f aca="false">0.35*AL35/$AM$43</f>
        <v>0.000953074163179158</v>
      </c>
      <c r="AX35" s="43" t="n">
        <f aca="false">AW35*$J$43</f>
        <v>11150.8419034066</v>
      </c>
    </row>
    <row r="36" customFormat="false" ht="13.8" hidden="false" customHeight="false" outlineLevel="0" collapsed="false">
      <c r="A36" s="13" t="s">
        <v>42</v>
      </c>
      <c r="B36" s="43"/>
      <c r="C36" s="43"/>
      <c r="D36" s="43"/>
      <c r="E36" s="43"/>
      <c r="F36" s="43"/>
      <c r="G36" s="43"/>
      <c r="H36" s="43"/>
      <c r="I36" s="15" t="n">
        <f aca="false">AO36+AQ36+AS36+AU36+AW36</f>
        <v>0.0237898287090238</v>
      </c>
      <c r="J36" s="43" t="n">
        <f aca="false">ROUND(AP36+AR36+AT36+AV36+AX36,0)</f>
        <v>278338</v>
      </c>
      <c r="K36" s="15" t="n">
        <f aca="false">I36-DatosMinisterio!J36</f>
        <v>3.11185200594158E-006</v>
      </c>
      <c r="L36" s="43" t="n">
        <f aca="false">J36-DatosMinisterio!K36</f>
        <v>37</v>
      </c>
      <c r="M36" s="44" t="n">
        <f aca="false">P72/P$77</f>
        <v>0.0192707472132224</v>
      </c>
      <c r="N36" s="43" t="n">
        <f aca="false">ROUND((N$43-N$42-N$41)*M36,0)</f>
        <v>4182611</v>
      </c>
      <c r="O36" s="43" t="n">
        <f aca="false">N36-DatosMinisterio!L36</f>
        <v>110</v>
      </c>
      <c r="P36" s="14" t="n">
        <f aca="false">N36+J36</f>
        <v>4460949</v>
      </c>
      <c r="Q36" s="43" t="n">
        <f aca="false">P36-DatosMinisterio!M36</f>
        <v>147</v>
      </c>
      <c r="S36" s="14" t="n">
        <f aca="false">B36+DatosMinisterio!B36</f>
        <v>7970</v>
      </c>
      <c r="T36" s="14" t="n">
        <f aca="false">C36+DatosMinisterio!C36</f>
        <v>36</v>
      </c>
      <c r="U36" s="14" t="n">
        <f aca="false">D36+DatosMinisterio!D36</f>
        <v>297.300837347872</v>
      </c>
      <c r="V36" s="14" t="n">
        <f aca="false">E36+DatosMinisterio!E36</f>
        <v>175.72560295201</v>
      </c>
      <c r="W36" s="14" t="n">
        <f aca="false">F36+DatosMinisterio!F36</f>
        <v>13</v>
      </c>
      <c r="X36" s="14" t="n">
        <f aca="false">G36+DatosMinisterio!G36</f>
        <v>61</v>
      </c>
      <c r="Y36" s="14" t="n">
        <f aca="false">H36+DatosMinisterio!H36</f>
        <v>5</v>
      </c>
      <c r="Z36" s="14" t="n">
        <f aca="false">X36+0.33*Y36</f>
        <v>62.65</v>
      </c>
      <c r="AC36" s="49" t="n">
        <f aca="false">IF(T36&gt;0,S36/T36,0)</f>
        <v>221.388888888889</v>
      </c>
      <c r="AD36" s="50" t="n">
        <f aca="false">EXP((((AC36-AC43)/AC44+2)/4-1.9)^3)</f>
        <v>0.10505779798002</v>
      </c>
      <c r="AE36" s="51" t="n">
        <f aca="false">S36/U36</f>
        <v>26.8078626050901</v>
      </c>
      <c r="AF36" s="50" t="n">
        <f aca="false">EXP((((AE36-AE43)/AE44+2)/4-1.9)^3)</f>
        <v>0.39956190256595</v>
      </c>
      <c r="AG36" s="50" t="n">
        <f aca="false">V36/U36</f>
        <v>0.591069989979185</v>
      </c>
      <c r="AH36" s="50" t="n">
        <f aca="false">EXP((((AG36-AG43)/AG44+2)/4-1.9)^3)</f>
        <v>0.0197126447482274</v>
      </c>
      <c r="AI36" s="50" t="n">
        <f aca="false">W36/U36</f>
        <v>0.043726752053472</v>
      </c>
      <c r="AJ36" s="50" t="n">
        <f aca="false">EXP((((AI36-AI43)/AI44+2)/4-1.9)^3)</f>
        <v>0.0126993066239172</v>
      </c>
      <c r="AK36" s="50" t="n">
        <f aca="false">Z36/U36</f>
        <v>0.210729308934617</v>
      </c>
      <c r="AL36" s="50" t="n">
        <f aca="false">EXP((((AK36-AK43)/AK44+2)/4-1.9)^3)</f>
        <v>0.0113279537150098</v>
      </c>
      <c r="AM36" s="50" t="n">
        <f aca="false">0.01*AD36+0.15*AF36+0.24*AH36+0.25*AJ36+0.35*AL36</f>
        <v>0.0728555085605</v>
      </c>
      <c r="AO36" s="44" t="n">
        <f aca="false">0.01*AD36/$AM$43</f>
        <v>0.000343049834923114</v>
      </c>
      <c r="AP36" s="43" t="n">
        <f aca="false">AO36*$J$43</f>
        <v>4013.63778602222</v>
      </c>
      <c r="AQ36" s="44" t="n">
        <f aca="false">0.15*AF36/$AM$43</f>
        <v>0.0195706050410769</v>
      </c>
      <c r="AR36" s="43" t="n">
        <f aca="false">AQ36*$J$43</f>
        <v>228973.495660734</v>
      </c>
      <c r="AS36" s="44" t="n">
        <f aca="false">0.24*AH36/$AM$43</f>
        <v>0.00154484552087722</v>
      </c>
      <c r="AT36" s="43" t="n">
        <f aca="false">AS36*$J$43</f>
        <v>18074.4886746547</v>
      </c>
      <c r="AU36" s="44" t="n">
        <f aca="false">0.25*AJ36/$AM$43</f>
        <v>0.00103669007078402</v>
      </c>
      <c r="AV36" s="43" t="n">
        <f aca="false">AU36*$J$43</f>
        <v>12129.1369850837</v>
      </c>
      <c r="AW36" s="44" t="n">
        <f aca="false">0.35*AL36/$AM$43</f>
        <v>0.00129463824136257</v>
      </c>
      <c r="AX36" s="43" t="n">
        <f aca="false">AW36*$J$43</f>
        <v>15147.0965316942</v>
      </c>
    </row>
    <row r="37" customFormat="false" ht="13.8" hidden="false" customHeight="false" outlineLevel="0" collapsed="false">
      <c r="A37" s="13" t="s">
        <v>43</v>
      </c>
      <c r="B37" s="43"/>
      <c r="C37" s="43"/>
      <c r="D37" s="43"/>
      <c r="E37" s="43"/>
      <c r="F37" s="43"/>
      <c r="G37" s="43"/>
      <c r="H37" s="43"/>
      <c r="I37" s="15" t="n">
        <f aca="false">AO37+AQ37+AS37+AU37+AW37</f>
        <v>0.00566317515115699</v>
      </c>
      <c r="J37" s="43" t="n">
        <f aca="false">ROUND(AP37+AR37+AT37+AV37+AX37,0)</f>
        <v>66258</v>
      </c>
      <c r="K37" s="15" t="n">
        <f aca="false">I37-DatosMinisterio!J37</f>
        <v>1.73021937425952E-005</v>
      </c>
      <c r="L37" s="43" t="n">
        <f aca="false">J37-DatosMinisterio!K37</f>
        <v>202</v>
      </c>
      <c r="M37" s="44" t="n">
        <f aca="false">P73/P$77</f>
        <v>0.0121820784185835</v>
      </c>
      <c r="N37" s="43" t="n">
        <f aca="false">ROUND((N$43-N$42-N$41)*M37,0)</f>
        <v>2644054</v>
      </c>
      <c r="O37" s="43" t="n">
        <f aca="false">N37-DatosMinisterio!L37</f>
        <v>3322</v>
      </c>
      <c r="P37" s="14" t="n">
        <f aca="false">N37+J37</f>
        <v>2710312</v>
      </c>
      <c r="Q37" s="43" t="n">
        <f aca="false">P37-DatosMinisterio!M37</f>
        <v>3524</v>
      </c>
      <c r="S37" s="14" t="n">
        <f aca="false">B37+DatosMinisterio!B37</f>
        <v>4150</v>
      </c>
      <c r="T37" s="14" t="n">
        <f aca="false">C37+DatosMinisterio!C37</f>
        <v>43</v>
      </c>
      <c r="U37" s="14" t="n">
        <f aca="false">D37+DatosMinisterio!D37</f>
        <v>430.322988394584</v>
      </c>
      <c r="V37" s="14" t="n">
        <f aca="false">E37+DatosMinisterio!E37</f>
        <v>254.293442940039</v>
      </c>
      <c r="W37" s="14" t="n">
        <f aca="false">F37+DatosMinisterio!F37</f>
        <v>36</v>
      </c>
      <c r="X37" s="14" t="n">
        <f aca="false">G37+DatosMinisterio!G37</f>
        <v>97</v>
      </c>
      <c r="Y37" s="14" t="n">
        <f aca="false">H37+DatosMinisterio!H37</f>
        <v>11</v>
      </c>
      <c r="Z37" s="14" t="n">
        <f aca="false">X37+0.33*Y37</f>
        <v>100.63</v>
      </c>
      <c r="AC37" s="49" t="n">
        <f aca="false">IF(T37&gt;0,S37/T37,0)</f>
        <v>96.5116279069767</v>
      </c>
      <c r="AD37" s="50" t="n">
        <f aca="false">EXP((((AC37-AC43)/AC44+2)/4-1.9)^3)</f>
        <v>0.0109267688631026</v>
      </c>
      <c r="AE37" s="51" t="n">
        <f aca="false">S37/U37</f>
        <v>9.64391889794803</v>
      </c>
      <c r="AF37" s="50" t="n">
        <f aca="false">EXP((((AE37-AE43)/AE44+2)/4-1.9)^3)</f>
        <v>0.0098431757961393</v>
      </c>
      <c r="AG37" s="50" t="n">
        <f aca="false">V37/U37</f>
        <v>0.590936226504509</v>
      </c>
      <c r="AH37" s="50" t="n">
        <f aca="false">EXP((((AG37-AG43)/AG44+2)/4-1.9)^3)</f>
        <v>0.0196703036549514</v>
      </c>
      <c r="AI37" s="50" t="n">
        <f aca="false">W37/U37</f>
        <v>0.0836580916448504</v>
      </c>
      <c r="AJ37" s="50" t="n">
        <f aca="false">EXP((((AI37-AI43)/AI44+2)/4-1.9)^3)</f>
        <v>0.0255255476111478</v>
      </c>
      <c r="AK37" s="50" t="n">
        <f aca="false">Z37/U37</f>
        <v>0.233847604506147</v>
      </c>
      <c r="AL37" s="50" t="n">
        <f aca="false">EXP((((AK37-AK43)/AK44+2)/4-1.9)^3)</f>
        <v>0.0133007704490852</v>
      </c>
      <c r="AM37" s="50" t="n">
        <f aca="false">0.01*AD37+0.15*AF37+0.24*AH37+0.25*AJ37+0.35*AL37</f>
        <v>0.017343273495207</v>
      </c>
      <c r="AO37" s="44" t="n">
        <f aca="false">0.01*AD37/$AM$43</f>
        <v>3.56796575485357E-005</v>
      </c>
      <c r="AP37" s="43" t="n">
        <f aca="false">AO37*$J$43</f>
        <v>417.447283603072</v>
      </c>
      <c r="AQ37" s="44" t="n">
        <f aca="false">0.15*AF37/$AM$43</f>
        <v>0.000482120303810332</v>
      </c>
      <c r="AR37" s="43" t="n">
        <f aca="false">AQ37*$J$43</f>
        <v>5640.74391470078</v>
      </c>
      <c r="AS37" s="44" t="n">
        <f aca="false">0.24*AH37/$AM$43</f>
        <v>0.00154152732338865</v>
      </c>
      <c r="AT37" s="43" t="n">
        <f aca="false">AS37*$J$43</f>
        <v>18035.6662020406</v>
      </c>
      <c r="AU37" s="44" t="n">
        <f aca="false">0.25*AJ37/$AM$43</f>
        <v>0.00208374225014494</v>
      </c>
      <c r="AV37" s="43" t="n">
        <f aca="false">AU37*$J$43</f>
        <v>24379.5092727187</v>
      </c>
      <c r="AW37" s="44" t="n">
        <f aca="false">0.35*AL37/$AM$43</f>
        <v>0.00152010561626453</v>
      </c>
      <c r="AX37" s="43" t="n">
        <f aca="false">AW37*$J$43</f>
        <v>17785.0350563536</v>
      </c>
    </row>
    <row r="38" customFormat="false" ht="13.8" hidden="false" customHeight="false" outlineLevel="0" collapsed="false">
      <c r="A38" s="13" t="s">
        <v>44</v>
      </c>
      <c r="B38" s="43"/>
      <c r="C38" s="43"/>
      <c r="D38" s="43"/>
      <c r="E38" s="43"/>
      <c r="F38" s="43"/>
      <c r="G38" s="43"/>
      <c r="H38" s="43"/>
      <c r="I38" s="15" t="n">
        <f aca="false">AO38+AQ38+AS38+AU38+AW38</f>
        <v>0.0139062584061134</v>
      </c>
      <c r="J38" s="43" t="n">
        <f aca="false">ROUND(AP38+AR38+AT38+AV38+AX38,0)</f>
        <v>162701</v>
      </c>
      <c r="K38" s="15" t="n">
        <f aca="false">I38-DatosMinisterio!J38</f>
        <v>-8.98012098965104E-007</v>
      </c>
      <c r="L38" s="43" t="n">
        <f aca="false">J38-DatosMinisterio!K38</f>
        <v>-11</v>
      </c>
      <c r="M38" s="44" t="n">
        <f aca="false">P74/P$77</f>
        <v>0.0109302772779786</v>
      </c>
      <c r="N38" s="43" t="n">
        <f aca="false">ROUND((N$43-N$42-N$41)*M38,0)</f>
        <v>2372357</v>
      </c>
      <c r="O38" s="43" t="n">
        <f aca="false">N38-DatosMinisterio!L38</f>
        <v>-79</v>
      </c>
      <c r="P38" s="14" t="n">
        <f aca="false">N38+J38</f>
        <v>2535058</v>
      </c>
      <c r="Q38" s="43" t="n">
        <f aca="false">P38-DatosMinisterio!M38</f>
        <v>-90</v>
      </c>
      <c r="S38" s="14" t="n">
        <f aca="false">B38+DatosMinisterio!B38</f>
        <v>6955</v>
      </c>
      <c r="T38" s="14" t="n">
        <f aca="false">C38+DatosMinisterio!C38</f>
        <v>28</v>
      </c>
      <c r="U38" s="14" t="n">
        <f aca="false">D38+DatosMinisterio!D38</f>
        <v>405.875247376136</v>
      </c>
      <c r="V38" s="14" t="n">
        <f aca="false">E38+DatosMinisterio!E38</f>
        <v>281.932065557954</v>
      </c>
      <c r="W38" s="14" t="n">
        <f aca="false">F38+DatosMinisterio!F38</f>
        <v>22</v>
      </c>
      <c r="X38" s="14" t="n">
        <f aca="false">G38+DatosMinisterio!G38</f>
        <v>95</v>
      </c>
      <c r="Y38" s="14" t="n">
        <f aca="false">H38+DatosMinisterio!H38</f>
        <v>24</v>
      </c>
      <c r="Z38" s="14" t="n">
        <f aca="false">X38+0.33*Y38</f>
        <v>102.92</v>
      </c>
      <c r="AC38" s="49" t="n">
        <f aca="false">IF(T38&gt;0,S38/T38,0)</f>
        <v>248.392857142857</v>
      </c>
      <c r="AD38" s="50" t="n">
        <f aca="false">EXP((((AC38-AC43)/AC44+2)/4-1.9)^3)</f>
        <v>0.15061309731202</v>
      </c>
      <c r="AE38" s="51" t="n">
        <f aca="false">S38/U38</f>
        <v>17.1358072337794</v>
      </c>
      <c r="AF38" s="50" t="n">
        <f aca="false">EXP((((AE38-AE43)/AE44+2)/4-1.9)^3)</f>
        <v>0.0796125373117837</v>
      </c>
      <c r="AG38" s="50" t="n">
        <f aca="false">V38/U38</f>
        <v>0.694627394453251</v>
      </c>
      <c r="AH38" s="50" t="n">
        <f aca="false">EXP((((AG38-AG43)/AG44+2)/4-1.9)^3)</f>
        <v>0.083224052853853</v>
      </c>
      <c r="AI38" s="50" t="n">
        <f aca="false">W38/U38</f>
        <v>0.0542038474684611</v>
      </c>
      <c r="AJ38" s="50" t="n">
        <f aca="false">EXP((((AI38-AI43)/AI44+2)/4-1.9)^3)</f>
        <v>0.0153728092463487</v>
      </c>
      <c r="AK38" s="50" t="n">
        <f aca="false">Z38/U38</f>
        <v>0.253575453702455</v>
      </c>
      <c r="AL38" s="50" t="n">
        <f aca="false">EXP((((AK38-AK43)/AK44+2)/4-1.9)^3)</f>
        <v>0.0152069648445264</v>
      </c>
      <c r="AM38" s="50" t="n">
        <f aca="false">0.01*AD38+0.15*AF38+0.24*AH38+0.25*AJ38+0.35*AL38</f>
        <v>0.0425874242619839</v>
      </c>
      <c r="AO38" s="44" t="n">
        <f aca="false">0.01*AD38/$AM$43</f>
        <v>0.000491803551602839</v>
      </c>
      <c r="AP38" s="43" t="n">
        <f aca="false">AO38*$J$43</f>
        <v>5754.0366356844</v>
      </c>
      <c r="AQ38" s="44" t="n">
        <f aca="false">0.15*AF38/$AM$43</f>
        <v>0.00389943464089335</v>
      </c>
      <c r="AR38" s="43" t="n">
        <f aca="false">AQ38*$J$43</f>
        <v>45622.8705730796</v>
      </c>
      <c r="AS38" s="44" t="n">
        <f aca="false">0.24*AH38/$AM$43</f>
        <v>0.00652212358730225</v>
      </c>
      <c r="AT38" s="43" t="n">
        <f aca="false">AS38*$J$43</f>
        <v>76307.9850511228</v>
      </c>
      <c r="AU38" s="44" t="n">
        <f aca="false">0.25*AJ38/$AM$43</f>
        <v>0.0012549377046879</v>
      </c>
      <c r="AV38" s="43" t="n">
        <f aca="false">AU38*$J$43</f>
        <v>14682.6054930714</v>
      </c>
      <c r="AW38" s="44" t="n">
        <f aca="false">0.35*AL38/$AM$43</f>
        <v>0.0017379589216271</v>
      </c>
      <c r="AX38" s="43" t="n">
        <f aca="false">AW38*$J$43</f>
        <v>20333.8899724595</v>
      </c>
    </row>
    <row r="39" customFormat="false" ht="13.8" hidden="false" customHeight="false" outlineLevel="0" collapsed="false">
      <c r="A39" s="13" t="s">
        <v>45</v>
      </c>
      <c r="B39" s="43"/>
      <c r="C39" s="43"/>
      <c r="D39" s="43"/>
      <c r="E39" s="43"/>
      <c r="F39" s="43"/>
      <c r="G39" s="43"/>
      <c r="H39" s="43"/>
      <c r="I39" s="15" t="n">
        <f aca="false">AO39+AQ39+AS39+AU39+AW39</f>
        <v>0.0143575822360311</v>
      </c>
      <c r="J39" s="43" t="n">
        <f aca="false">ROUND(AP39+AR39+AT39+AV39+AX39,0)</f>
        <v>167982</v>
      </c>
      <c r="K39" s="15" t="n">
        <f aca="false">I39-DatosMinisterio!J39</f>
        <v>2.69150999669E-005</v>
      </c>
      <c r="L39" s="43" t="n">
        <f aca="false">J39-DatosMinisterio!K39</f>
        <v>315</v>
      </c>
      <c r="M39" s="44" t="n">
        <f aca="false">P75/P$77</f>
        <v>0.00854787223579985</v>
      </c>
      <c r="N39" s="43" t="n">
        <f aca="false">ROUND((N$43-N$42-N$41)*M39,0)</f>
        <v>1855269</v>
      </c>
      <c r="O39" s="43" t="n">
        <f aca="false">N39-DatosMinisterio!L39</f>
        <v>3300</v>
      </c>
      <c r="P39" s="14" t="n">
        <f aca="false">N39+J39</f>
        <v>2023251</v>
      </c>
      <c r="Q39" s="43" t="n">
        <f aca="false">P39-DatosMinisterio!M39</f>
        <v>3615</v>
      </c>
      <c r="S39" s="14" t="n">
        <f aca="false">B39+DatosMinisterio!B39</f>
        <v>8404</v>
      </c>
      <c r="T39" s="14" t="n">
        <f aca="false">C39+DatosMinisterio!C39</f>
        <v>57</v>
      </c>
      <c r="U39" s="14" t="n">
        <f aca="false">D39+DatosMinisterio!D39</f>
        <v>492.287854220248</v>
      </c>
      <c r="V39" s="14" t="n">
        <f aca="false">E39+DatosMinisterio!E39</f>
        <v>340.622950932047</v>
      </c>
      <c r="W39" s="14" t="n">
        <f aca="false">F39+DatosMinisterio!F39</f>
        <v>42</v>
      </c>
      <c r="X39" s="14" t="n">
        <f aca="false">G39+DatosMinisterio!G39</f>
        <v>125</v>
      </c>
      <c r="Y39" s="14" t="n">
        <f aca="false">H39+DatosMinisterio!H39</f>
        <v>26</v>
      </c>
      <c r="Z39" s="14" t="n">
        <f aca="false">X39+0.33*Y39</f>
        <v>133.58</v>
      </c>
      <c r="AC39" s="49" t="n">
        <f aca="false">IF(T39&gt;0,S39/T39,0)</f>
        <v>147.438596491228</v>
      </c>
      <c r="AD39" s="50" t="n">
        <f aca="false">EXP((((AC39-AC43)/AC44+2)/4-1.9)^3)</f>
        <v>0.0312084245482418</v>
      </c>
      <c r="AE39" s="51" t="n">
        <f aca="false">S39/U39</f>
        <v>17.0713129075902</v>
      </c>
      <c r="AF39" s="50" t="n">
        <f aca="false">EXP((((AE39-AE43)/AE44+2)/4-1.9)^3)</f>
        <v>0.0784621876114226</v>
      </c>
      <c r="AG39" s="50" t="n">
        <f aca="false">V39/U39</f>
        <v>0.691918250698205</v>
      </c>
      <c r="AH39" s="50" t="n">
        <f aca="false">EXP((((AG39-AG43)/AG44+2)/4-1.9)^3)</f>
        <v>0.0805833304528924</v>
      </c>
      <c r="AI39" s="50" t="n">
        <f aca="false">W39/U39</f>
        <v>0.0853159379008553</v>
      </c>
      <c r="AJ39" s="50" t="n">
        <f aca="false">EXP((((AI39-AI43)/AI44+2)/4-1.9)^3)</f>
        <v>0.0262307038339406</v>
      </c>
      <c r="AK39" s="50" t="n">
        <f aca="false">Z39/U39</f>
        <v>0.271345309161816</v>
      </c>
      <c r="AL39" s="50" t="n">
        <f aca="false">EXP((((AK39-AK43)/AK44+2)/4-1.9)^3)</f>
        <v>0.0171157139015468</v>
      </c>
      <c r="AM39" s="50" t="n">
        <f aca="false">0.01*AD39+0.15*AF39+0.24*AH39+0.25*AJ39+0.35*AL39</f>
        <v>0.0439695875199165</v>
      </c>
      <c r="AO39" s="44" t="n">
        <f aca="false">0.01*AD39/$AM$43</f>
        <v>0.000101906237283984</v>
      </c>
      <c r="AP39" s="43" t="n">
        <f aca="false">AO39*$J$43</f>
        <v>1192.28952459929</v>
      </c>
      <c r="AQ39" s="44" t="n">
        <f aca="false">0.15*AF39/$AM$43</f>
        <v>0.0038430903310372</v>
      </c>
      <c r="AR39" s="43" t="n">
        <f aca="false">AQ39*$J$43</f>
        <v>44963.6495852115</v>
      </c>
      <c r="AS39" s="44" t="n">
        <f aca="false">0.24*AH39/$AM$43</f>
        <v>0.00631517478742744</v>
      </c>
      <c r="AT39" s="43" t="n">
        <f aca="false">AS39*$J$43</f>
        <v>73886.7114098291</v>
      </c>
      <c r="AU39" s="44" t="n">
        <f aca="false">0.25*AJ39/$AM$43</f>
        <v>0.00214130668859577</v>
      </c>
      <c r="AV39" s="43" t="n">
        <f aca="false">AU39*$J$43</f>
        <v>25053.0056040877</v>
      </c>
      <c r="AW39" s="44" t="n">
        <f aca="false">0.35*AL39/$AM$43</f>
        <v>0.0019561041916867</v>
      </c>
      <c r="AX39" s="43" t="n">
        <f aca="false">AW39*$J$43</f>
        <v>22886.1608369811</v>
      </c>
    </row>
    <row r="40" customFormat="false" ht="13.8" hidden="false" customHeight="false" outlineLevel="0" collapsed="false">
      <c r="A40" s="13" t="s">
        <v>46</v>
      </c>
      <c r="B40" s="43"/>
      <c r="C40" s="43"/>
      <c r="D40" s="43"/>
      <c r="E40" s="43"/>
      <c r="F40" s="43"/>
      <c r="G40" s="43"/>
      <c r="H40" s="43"/>
      <c r="I40" s="15" t="n">
        <f aca="false">AO40+AQ40+AS40+AU40+AW40</f>
        <v>0.00893514634202594</v>
      </c>
      <c r="J40" s="52" t="n">
        <f aca="false">ROUND(AP40+AR40+AT40+AV40+AX40,0)</f>
        <v>104540</v>
      </c>
      <c r="K40" s="15" t="n">
        <f aca="false">I40-DatosMinisterio!J40</f>
        <v>-7.99739540911781E-006</v>
      </c>
      <c r="L40" s="43" t="n">
        <f aca="false">J40-DatosMinisterio!K40</f>
        <v>-94</v>
      </c>
      <c r="M40" s="44" t="n">
        <f aca="false">P76/P$77</f>
        <v>0.00714289948452104</v>
      </c>
      <c r="N40" s="43" t="n">
        <f aca="false">ROUND((N$43-N$42-N$41)*M40,0)</f>
        <v>1550328</v>
      </c>
      <c r="O40" s="43" t="n">
        <f aca="false">N40-DatosMinisterio!L40</f>
        <v>-423</v>
      </c>
      <c r="P40" s="14" t="n">
        <f aca="false">N40+J40</f>
        <v>1654868</v>
      </c>
      <c r="Q40" s="43" t="n">
        <f aca="false">P40-DatosMinisterio!M40</f>
        <v>-517</v>
      </c>
      <c r="S40" s="14" t="n">
        <f aca="false">B40+DatosMinisterio!B40</f>
        <v>8844</v>
      </c>
      <c r="T40" s="14" t="n">
        <f aca="false">C40+DatosMinisterio!C40</f>
        <v>31</v>
      </c>
      <c r="U40" s="14" t="n">
        <f aca="false">D40+DatosMinisterio!D40</f>
        <v>497.693353453634</v>
      </c>
      <c r="V40" s="14" t="n">
        <f aca="false">E40+DatosMinisterio!E40</f>
        <v>285.649839454619</v>
      </c>
      <c r="W40" s="14" t="n">
        <f aca="false">F40+DatosMinisterio!F40</f>
        <v>24</v>
      </c>
      <c r="X40" s="14" t="n">
        <f aca="false">G40+DatosMinisterio!G40</f>
        <v>107</v>
      </c>
      <c r="Y40" s="14" t="n">
        <f aca="false">H40+DatosMinisterio!H40</f>
        <v>11</v>
      </c>
      <c r="Z40" s="14" t="n">
        <f aca="false">X40+0.33*Y40</f>
        <v>110.63</v>
      </c>
      <c r="AC40" s="49" t="n">
        <f aca="false">IF(T40&gt;0,S40/T40,0)</f>
        <v>285.290322580645</v>
      </c>
      <c r="AD40" s="50" t="n">
        <f aca="false">EXP((((AC40-AC43)/AC44+2)/4-1.9)^3)</f>
        <v>0.230843985849761</v>
      </c>
      <c r="AE40" s="51" t="n">
        <f aca="false">S40/U40</f>
        <v>17.7699781173066</v>
      </c>
      <c r="AF40" s="50" t="n">
        <f aca="false">EXP((((AE40-AE43)/AE44+2)/4-1.9)^3)</f>
        <v>0.0915919902792166</v>
      </c>
      <c r="AG40" s="50" t="n">
        <f aca="false">V40/U40</f>
        <v>0.573947466793387</v>
      </c>
      <c r="AH40" s="50" t="n">
        <f aca="false">EXP((((AG40-AG43)/AG44+2)/4-1.9)^3)</f>
        <v>0.014873628696111</v>
      </c>
      <c r="AI40" s="50" t="n">
        <f aca="false">W40/U40</f>
        <v>0.0482224643617546</v>
      </c>
      <c r="AJ40" s="50" t="n">
        <f aca="false">EXP((((AI40-AI43)/AI44+2)/4-1.9)^3)</f>
        <v>0.0137938976130073</v>
      </c>
      <c r="AK40" s="50" t="n">
        <f aca="false">Z40/U40</f>
        <v>0.222285468014205</v>
      </c>
      <c r="AL40" s="50" t="n">
        <f aca="false">EXP((((AK40-AK43)/AK44+2)/4-1.9)^3)</f>
        <v>0.0122805308282712</v>
      </c>
      <c r="AM40" s="50" t="n">
        <f aca="false">0.01*AD40+0.15*AF40+0.24*AH40+0.25*AJ40+0.35*AL40</f>
        <v>0.0273635694805935</v>
      </c>
      <c r="AO40" s="44" t="n">
        <f aca="false">0.01*AD40/$AM$43</f>
        <v>0.00075378499037087</v>
      </c>
      <c r="AP40" s="43" t="n">
        <f aca="false">AO40*$J$43</f>
        <v>8819.18488772046</v>
      </c>
      <c r="AQ40" s="44" t="n">
        <f aca="false">0.15*AF40/$AM$43</f>
        <v>0.0044861901376717</v>
      </c>
      <c r="AR40" s="43" t="n">
        <f aca="false">AQ40*$J$43</f>
        <v>52487.8324336607</v>
      </c>
      <c r="AS40" s="44" t="n">
        <f aca="false">0.24*AH40/$AM$43</f>
        <v>0.00116562028910119</v>
      </c>
      <c r="AT40" s="43" t="n">
        <f aca="false">AS40*$J$43</f>
        <v>13637.6035206058</v>
      </c>
      <c r="AU40" s="44" t="n">
        <f aca="false">0.25*AJ40/$AM$43</f>
        <v>0.00112604546974905</v>
      </c>
      <c r="AV40" s="43" t="n">
        <f aca="false">AU40*$J$43</f>
        <v>13174.5833580619</v>
      </c>
      <c r="AW40" s="44" t="n">
        <f aca="false">0.35*AL40/$AM$43</f>
        <v>0.00140350545513313</v>
      </c>
      <c r="AX40" s="43" t="n">
        <f aca="false">AW40*$J$43</f>
        <v>16420.8285623376</v>
      </c>
    </row>
    <row r="41" customFormat="false" ht="13.8" hidden="false" customHeight="false" outlineLevel="0" collapsed="false">
      <c r="A41" s="13" t="s">
        <v>47</v>
      </c>
      <c r="B41" s="43"/>
      <c r="C41" s="43"/>
      <c r="D41" s="43"/>
      <c r="E41" s="43"/>
      <c r="F41" s="43"/>
      <c r="G41" s="43"/>
      <c r="H41" s="43"/>
      <c r="I41" s="15" t="n">
        <f aca="false">AO41+AQ41+AS41+AU41+AW41</f>
        <v>0.0317900116970412</v>
      </c>
      <c r="J41" s="43" t="n">
        <f aca="false">ROUND(AP41+AR41+AT41+AV41+AX41,0)</f>
        <v>371939</v>
      </c>
      <c r="K41" s="15" t="n">
        <f aca="false">I41-DatosMinisterio!J41</f>
        <v>9.5379910875916E-005</v>
      </c>
      <c r="L41" s="43" t="n">
        <f aca="false">J41-DatosMinisterio!K41</f>
        <v>1116</v>
      </c>
      <c r="M41" s="44" t="n">
        <v>0</v>
      </c>
      <c r="N41" s="43" t="n">
        <f aca="false">DatosMinisterio!L41</f>
        <v>2626453</v>
      </c>
      <c r="O41" s="43" t="n">
        <v>0</v>
      </c>
      <c r="P41" s="14" t="n">
        <f aca="false">N41+J41</f>
        <v>2998392</v>
      </c>
      <c r="Q41" s="43" t="n">
        <f aca="false">P41-DatosMinisterio!M41</f>
        <v>1116</v>
      </c>
      <c r="S41" s="14" t="n">
        <f aca="false">B41+DatosMinisterio!B41</f>
        <v>0</v>
      </c>
      <c r="T41" s="14" t="n">
        <f aca="false">C41+DatosMinisterio!C41</f>
        <v>0</v>
      </c>
      <c r="U41" s="14" t="n">
        <f aca="false">D41+DatosMinisterio!D41</f>
        <v>34.8609674534894</v>
      </c>
      <c r="V41" s="14" t="n">
        <f aca="false">E41+DatosMinisterio!E41</f>
        <v>29.0314219989439</v>
      </c>
      <c r="W41" s="14" t="n">
        <f aca="false">F41+DatosMinisterio!F41</f>
        <v>4</v>
      </c>
      <c r="X41" s="14" t="n">
        <f aca="false">G41+DatosMinisterio!G41</f>
        <v>14</v>
      </c>
      <c r="Y41" s="14" t="n">
        <f aca="false">H41+DatosMinisterio!H41</f>
        <v>0</v>
      </c>
      <c r="Z41" s="14" t="n">
        <f aca="false">X41+0.33*Y41</f>
        <v>14</v>
      </c>
      <c r="AC41" s="49" t="n">
        <f aca="false">IF(T41&gt;0,S41/T41,0)</f>
        <v>0</v>
      </c>
      <c r="AD41" s="50" t="n">
        <f aca="false">EXP((((AC41-AC43)/AC44+2)/4-1.9)^3)</f>
        <v>0.0008692139861122</v>
      </c>
      <c r="AE41" s="51" t="n">
        <f aca="false">S41/U41</f>
        <v>0</v>
      </c>
      <c r="AF41" s="50" t="n">
        <f aca="false">EXP((((AE41-AE43)/AE44+2)/4-1.9)^3)</f>
        <v>0.000169068040733733</v>
      </c>
      <c r="AG41" s="50" t="n">
        <f aca="false">V41/U41</f>
        <v>0.832777289892395</v>
      </c>
      <c r="AH41" s="50" t="n">
        <f aca="false">EXP((((AG41-AG43)/AG44+2)/4-1.9)^3)</f>
        <v>0.306639472703143</v>
      </c>
      <c r="AI41" s="50" t="n">
        <f aca="false">W41/U41</f>
        <v>0.114741508689818</v>
      </c>
      <c r="AJ41" s="50" t="n">
        <f aca="false">EXP((((AI41-AI43)/AI44+2)/4-1.9)^3)</f>
        <v>0.0416129793506322</v>
      </c>
      <c r="AK41" s="50" t="n">
        <f aca="false">Z41/U41</f>
        <v>0.401595280414361</v>
      </c>
      <c r="AL41" s="50" t="n">
        <f aca="false">EXP((((AK41-AK43)/AK44+2)/4-1.9)^3)</f>
        <v>0.0380714720657382</v>
      </c>
      <c r="AM41" s="50" t="n">
        <f aca="false">0.01*AD41+0.15*AF41+0.24*AH41+0.25*AJ41+0.35*AL41</f>
        <v>0.097355785855392</v>
      </c>
      <c r="AO41" s="44" t="n">
        <f aca="false">0.01*AD41/$AM$43</f>
        <v>2.83828254714953E-006</v>
      </c>
      <c r="AP41" s="43" t="n">
        <f aca="false">AO41*$J$43</f>
        <v>33.2075311483533</v>
      </c>
      <c r="AQ41" s="44" t="n">
        <f aca="false">0.15*AF41/$AM$43</f>
        <v>8.28097931514495E-006</v>
      </c>
      <c r="AR41" s="43" t="n">
        <f aca="false">AQ41*$J$43</f>
        <v>96.8863648979264</v>
      </c>
      <c r="AS41" s="44" t="n">
        <f aca="false">0.24*AH41/$AM$43</f>
        <v>0.0240307996202387</v>
      </c>
      <c r="AT41" s="43" t="n">
        <f aca="false">AS41*$J$43</f>
        <v>281157.183491243</v>
      </c>
      <c r="AU41" s="44" t="n">
        <f aca="false">0.25*AJ41/$AM$43</f>
        <v>0.00339701715897573</v>
      </c>
      <c r="AV41" s="43" t="n">
        <f aca="false">AU41*$J$43</f>
        <v>39744.652353751</v>
      </c>
      <c r="AW41" s="44" t="n">
        <f aca="false">0.35*AL41/$AM$43</f>
        <v>0.00435107565596449</v>
      </c>
      <c r="AX41" s="43" t="n">
        <f aca="false">AW41*$J$43</f>
        <v>50907.0108327979</v>
      </c>
    </row>
    <row r="42" customFormat="false" ht="13.8" hidden="false" customHeight="false" outlineLevel="0" collapsed="false">
      <c r="A42" s="16" t="s">
        <v>48</v>
      </c>
      <c r="B42" s="52"/>
      <c r="C42" s="52"/>
      <c r="D42" s="52"/>
      <c r="E42" s="52"/>
      <c r="F42" s="52"/>
      <c r="G42" s="52"/>
      <c r="H42" s="52"/>
      <c r="I42" s="18" t="n">
        <f aca="false">AO42+AQ42+AS42+AU42+AW42</f>
        <v>0.0129089723113388</v>
      </c>
      <c r="J42" s="52" t="n">
        <f aca="false">ROUND(AP42+AR42+AT42+AV42+AX42,0)</f>
        <v>151033</v>
      </c>
      <c r="K42" s="18" t="n">
        <f aca="false">I42-DatosMinisterio!J42</f>
        <v>5.20187940455247E-006</v>
      </c>
      <c r="L42" s="52" t="n">
        <f aca="false">J42-DatosMinisterio!K42</f>
        <v>61</v>
      </c>
      <c r="M42" s="53" t="n">
        <v>0</v>
      </c>
      <c r="N42" s="52" t="n">
        <f aca="false">DatosMinisterio!L42</f>
        <v>2626453</v>
      </c>
      <c r="O42" s="52" t="n">
        <v>0</v>
      </c>
      <c r="P42" s="17" t="n">
        <f aca="false">N42+J42</f>
        <v>2777486</v>
      </c>
      <c r="Q42" s="52" t="n">
        <f aca="false">P42-DatosMinisterio!M42</f>
        <v>61</v>
      </c>
      <c r="S42" s="17" t="n">
        <f aca="false">B42+DatosMinisterio!B42</f>
        <v>0</v>
      </c>
      <c r="T42" s="17" t="n">
        <f aca="false">C42+DatosMinisterio!C42</f>
        <v>0</v>
      </c>
      <c r="U42" s="17" t="n">
        <f aca="false">D42+DatosMinisterio!D42</f>
        <v>15.3522727272727</v>
      </c>
      <c r="V42" s="17" t="n">
        <f aca="false">E42+DatosMinisterio!E42</f>
        <v>11.2840909090909</v>
      </c>
      <c r="W42" s="17" t="n">
        <f aca="false">F42+DatosMinisterio!F42</f>
        <v>1</v>
      </c>
      <c r="X42" s="17" t="n">
        <f aca="false">G42+DatosMinisterio!G42</f>
        <v>3</v>
      </c>
      <c r="Y42" s="17" t="n">
        <f aca="false">H42+DatosMinisterio!H42</f>
        <v>0</v>
      </c>
      <c r="Z42" s="17" t="n">
        <f aca="false">X42+0.33*Y42</f>
        <v>3</v>
      </c>
      <c r="AC42" s="54" t="n">
        <f aca="false">IF(T42&gt;0,S42/T42,0)</f>
        <v>0</v>
      </c>
      <c r="AD42" s="55" t="n">
        <f aca="false">EXP((((AC42-AC43)/AC44+2)/4-1.9)^3)</f>
        <v>0.0008692139861122</v>
      </c>
      <c r="AE42" s="56" t="n">
        <f aca="false">S42/U42</f>
        <v>0</v>
      </c>
      <c r="AF42" s="55" t="n">
        <f aca="false">EXP((((AE42-AE43)/AE44+2)/4-1.9)^3)</f>
        <v>0.000169068040733733</v>
      </c>
      <c r="AG42" s="55" t="n">
        <f aca="false">V42/U42</f>
        <v>0.735011102886751</v>
      </c>
      <c r="AH42" s="55" t="n">
        <f aca="false">EXP((((AG42-AG43)/AG44+2)/4-1.9)^3)</f>
        <v>0.130330496491172</v>
      </c>
      <c r="AI42" s="55" t="n">
        <f aca="false">W42/U42</f>
        <v>0.065136935603257</v>
      </c>
      <c r="AJ42" s="55" t="n">
        <f aca="false">EXP((((AI42-AI43)/AI44+2)/4-1.9)^3)</f>
        <v>0.0186517298807796</v>
      </c>
      <c r="AK42" s="55" t="n">
        <f aca="false">Z42/U42</f>
        <v>0.195410806809771</v>
      </c>
      <c r="AL42" s="55" t="n">
        <f aca="false">EXP((((AK42-AK43)/AK44+2)/4-1.9)^3)</f>
        <v>0.010162762611658</v>
      </c>
      <c r="AM42" s="55" t="n">
        <f aca="false">0.01*AD42+0.15*AF42+0.24*AH42+0.25*AJ42+0.35*AL42</f>
        <v>0.0395332708881278</v>
      </c>
      <c r="AO42" s="53" t="n">
        <f aca="false">0.01*AD42/$AM$43</f>
        <v>2.83828254714953E-006</v>
      </c>
      <c r="AP42" s="52" t="n">
        <f aca="false">AO42*$J$43</f>
        <v>33.2075311483533</v>
      </c>
      <c r="AQ42" s="53" t="n">
        <f aca="false">0.15*AF42/$AM$43</f>
        <v>8.28097931514495E-006</v>
      </c>
      <c r="AR42" s="52" t="n">
        <f aca="false">AQ42*$J$43</f>
        <v>96.8863648979264</v>
      </c>
      <c r="AS42" s="53" t="n">
        <f aca="false">0.24*AH42/$AM$43</f>
        <v>0.0102137732561835</v>
      </c>
      <c r="AT42" s="52" t="n">
        <f aca="false">AS42*$J$43</f>
        <v>119499.798879278</v>
      </c>
      <c r="AU42" s="53" t="n">
        <f aca="false">0.25*AJ42/$AM$43</f>
        <v>0.00152260778820265</v>
      </c>
      <c r="AV42" s="52" t="n">
        <f aca="false">AU42*$J$43</f>
        <v>17814.310137743</v>
      </c>
      <c r="AW42" s="53" t="n">
        <f aca="false">0.35*AL42/$AM$43</f>
        <v>0.00116147200509027</v>
      </c>
      <c r="AX42" s="52" t="n">
        <f aca="false">AW42*$J$43</f>
        <v>13589.0691452515</v>
      </c>
    </row>
    <row r="43" customFormat="false" ht="13.8" hidden="false" customHeight="false" outlineLevel="0" collapsed="false">
      <c r="A43" s="19" t="s">
        <v>49</v>
      </c>
      <c r="B43" s="59"/>
      <c r="C43" s="59"/>
      <c r="D43" s="59"/>
      <c r="E43" s="59"/>
      <c r="F43" s="59"/>
      <c r="G43" s="59"/>
      <c r="H43" s="59"/>
      <c r="I43" s="57"/>
      <c r="J43" s="58" t="n">
        <f aca="false">DatosMinisterio!K43</f>
        <v>11699868</v>
      </c>
      <c r="K43" s="57"/>
      <c r="L43" s="59"/>
      <c r="M43" s="60"/>
      <c r="N43" s="59" t="n">
        <f aca="false">DatosMinisterio!L43</f>
        <v>222297483</v>
      </c>
      <c r="O43" s="59"/>
      <c r="P43" s="20" t="n">
        <f aca="false">DatosMinisterio!M43</f>
        <v>233997351</v>
      </c>
      <c r="Q43" s="59"/>
      <c r="S43" s="20"/>
      <c r="T43" s="20"/>
      <c r="U43" s="20"/>
      <c r="V43" s="20"/>
      <c r="W43" s="20"/>
      <c r="X43" s="20"/>
      <c r="Y43" s="20"/>
      <c r="Z43" s="20"/>
      <c r="AB43" s="62" t="s">
        <v>207</v>
      </c>
      <c r="AC43" s="62" t="n">
        <f aca="false">AVERAGE(AC16:AC42)</f>
        <v>188.890127654498</v>
      </c>
      <c r="AD43" s="20"/>
      <c r="AE43" s="63" t="n">
        <f aca="false">AVERAGE(AE16:AE42)</f>
        <v>16.2137705792121</v>
      </c>
      <c r="AF43" s="20"/>
      <c r="AG43" s="64" t="n">
        <f aca="false">AVERAGE(AG16:AG42)</f>
        <v>0.673586884984743</v>
      </c>
      <c r="AH43" s="20"/>
      <c r="AI43" s="64" t="n">
        <f aca="false">AVERAGE(AI16:AI42)</f>
        <v>0.145240647514616</v>
      </c>
      <c r="AJ43" s="20"/>
      <c r="AK43" s="64" t="n">
        <f aca="false">AVERAGE(AK16:AK42)</f>
        <v>0.499053085234269</v>
      </c>
      <c r="AL43" s="65"/>
      <c r="AM43" s="64" t="n">
        <f aca="false">SUM(AM16:AM42)</f>
        <v>3.06246461257053</v>
      </c>
      <c r="AO43" s="60" t="n">
        <f aca="false">SUM(AO16:AO42)</f>
        <v>0.00973877591350238</v>
      </c>
      <c r="AP43" s="59" t="n">
        <f aca="false">SUM(AP16:AP42)</f>
        <v>113942.392669557</v>
      </c>
      <c r="AQ43" s="60" t="n">
        <f aca="false">SUM(AQ16:AQ42)</f>
        <v>0.138386750173359</v>
      </c>
      <c r="AR43" s="59" t="n">
        <f aca="false">SUM(AR16:AR42)</f>
        <v>1619106.70997728</v>
      </c>
      <c r="AS43" s="60" t="n">
        <f aca="false">SUM(AS16:AS42)</f>
        <v>0.23853291466527</v>
      </c>
      <c r="AT43" s="59" t="n">
        <f aca="false">SUM(AT16:AT42)</f>
        <v>2790803.61523892</v>
      </c>
      <c r="AU43" s="60" t="n">
        <f aca="false">SUM(AU16:AU42)</f>
        <v>0.257131119940949</v>
      </c>
      <c r="AV43" s="59" t="n">
        <f aca="false">SUM(AV16:AV42)</f>
        <v>3008400.16200128</v>
      </c>
      <c r="AW43" s="60" t="n">
        <f aca="false">SUM(AW16:AW42)</f>
        <v>0.356210439306919</v>
      </c>
      <c r="AX43" s="59" t="n">
        <f aca="false">SUM(AX16:AX42)</f>
        <v>4167615.12011296</v>
      </c>
    </row>
    <row r="44" customFormat="false" ht="13.8" hidden="false" customHeight="false" outlineLevel="0" collapsed="false">
      <c r="A44" s="23" t="s">
        <v>50</v>
      </c>
      <c r="AB44" s="62" t="s">
        <v>208</v>
      </c>
      <c r="AC44" s="62" t="n">
        <f aca="false">_xlfn.STDEV.P(AC16:AC42)</f>
        <v>91.2889321272915</v>
      </c>
      <c r="AD44" s="20"/>
      <c r="AE44" s="63" t="n">
        <f aca="false">_xlfn.STDEV.P(AE16:AE42)</f>
        <v>6.18332722811864</v>
      </c>
      <c r="AF44" s="20"/>
      <c r="AG44" s="64" t="n">
        <f aca="false">_xlfn.STDEV.P(AG16:AG42)</f>
        <v>0.116144172653698</v>
      </c>
      <c r="AH44" s="20"/>
      <c r="AI44" s="64" t="n">
        <f aca="false">_xlfn.STDEV.P(AI16:AI42)</f>
        <v>0.108252936643331</v>
      </c>
      <c r="AJ44" s="20"/>
      <c r="AK44" s="64" t="n">
        <f aca="false">_xlfn.STDEV.P(AK16:AK42)</f>
        <v>0.289978722545285</v>
      </c>
      <c r="AL44" s="20"/>
      <c r="AM44" s="64"/>
    </row>
    <row r="45" customFormat="false" ht="13.8" hidden="false" customHeight="false" outlineLevel="0" collapsed="false">
      <c r="A45" s="23" t="s">
        <v>51</v>
      </c>
    </row>
    <row r="47" customFormat="false" ht="13.8" hidden="false" customHeight="false" outlineLevel="0" collapsed="false">
      <c r="A47" s="6" t="s">
        <v>52</v>
      </c>
      <c r="B47" s="82"/>
      <c r="C47" s="82"/>
      <c r="D47" s="82"/>
      <c r="E47" s="82"/>
      <c r="F47" s="82"/>
      <c r="G47" s="82"/>
      <c r="H47" s="82"/>
      <c r="I47" s="6"/>
      <c r="J47" s="6"/>
    </row>
    <row r="48" customFormat="false" ht="13.8" hidden="false" customHeight="false" outlineLevel="0" collapsed="false">
      <c r="A48" s="6" t="s">
        <v>53</v>
      </c>
      <c r="B48" s="6"/>
      <c r="C48" s="6"/>
      <c r="D48" s="6"/>
      <c r="E48" s="6"/>
      <c r="F48" s="6"/>
      <c r="G48" s="6"/>
      <c r="H48" s="6"/>
      <c r="I48" s="6"/>
      <c r="J48" s="6"/>
    </row>
    <row r="49" customFormat="false" ht="9" hidden="false" customHeight="true" outlineLevel="0" collapsed="false">
      <c r="A49" s="24"/>
      <c r="B49" s="66"/>
      <c r="C49" s="66"/>
      <c r="D49" s="66"/>
      <c r="E49" s="66"/>
      <c r="F49" s="66"/>
      <c r="G49" s="66"/>
      <c r="H49" s="66"/>
      <c r="I49" s="24"/>
      <c r="J49" s="66"/>
    </row>
    <row r="50" customFormat="false" ht="12.75" hidden="false" customHeight="true" outlineLevel="0" collapsed="false">
      <c r="A50" s="7" t="s">
        <v>8</v>
      </c>
      <c r="B50" s="83" t="s">
        <v>188</v>
      </c>
      <c r="C50" s="83"/>
      <c r="D50" s="83"/>
      <c r="E50" s="83"/>
      <c r="F50" s="83"/>
      <c r="G50" s="83"/>
      <c r="H50" s="83"/>
      <c r="I50" s="7" t="s">
        <v>10</v>
      </c>
      <c r="J50" s="37" t="s">
        <v>11</v>
      </c>
      <c r="K50" s="38" t="s">
        <v>189</v>
      </c>
      <c r="L50" s="37" t="s">
        <v>190</v>
      </c>
      <c r="M50" s="38" t="s">
        <v>191</v>
      </c>
      <c r="N50" s="37" t="s">
        <v>12</v>
      </c>
      <c r="O50" s="37" t="s">
        <v>192</v>
      </c>
      <c r="P50" s="7" t="s">
        <v>193</v>
      </c>
      <c r="Q50" s="37" t="s">
        <v>194</v>
      </c>
      <c r="S50" s="8" t="s">
        <v>188</v>
      </c>
      <c r="T50" s="8"/>
      <c r="U50" s="8"/>
      <c r="V50" s="8"/>
      <c r="W50" s="8"/>
      <c r="X50" s="8"/>
      <c r="Y50" s="8"/>
      <c r="Z50" s="8"/>
      <c r="AC50" s="9" t="s">
        <v>196</v>
      </c>
      <c r="AD50" s="9"/>
      <c r="AE50" s="9" t="s">
        <v>197</v>
      </c>
      <c r="AF50" s="9"/>
      <c r="AG50" s="9" t="s">
        <v>198</v>
      </c>
      <c r="AH50" s="9"/>
      <c r="AI50" s="9" t="s">
        <v>199</v>
      </c>
      <c r="AJ50" s="9"/>
      <c r="AK50" s="9" t="s">
        <v>200</v>
      </c>
      <c r="AL50" s="9"/>
      <c r="AM50" s="39" t="s">
        <v>201</v>
      </c>
      <c r="AO50" s="9" t="s">
        <v>196</v>
      </c>
      <c r="AP50" s="9"/>
      <c r="AQ50" s="9" t="s">
        <v>197</v>
      </c>
      <c r="AR50" s="9"/>
      <c r="AS50" s="9" t="s">
        <v>198</v>
      </c>
      <c r="AT50" s="9"/>
      <c r="AU50" s="9" t="s">
        <v>199</v>
      </c>
      <c r="AV50" s="9"/>
      <c r="AW50" s="39" t="s">
        <v>200</v>
      </c>
      <c r="AX50" s="39"/>
    </row>
    <row r="51" customFormat="false" ht="55.8" hidden="false" customHeight="false" outlineLevel="0" collapsed="false">
      <c r="A51" s="7"/>
      <c r="B51" s="84" t="s">
        <v>54</v>
      </c>
      <c r="C51" s="84" t="s">
        <v>55</v>
      </c>
      <c r="D51" s="84" t="s">
        <v>56</v>
      </c>
      <c r="E51" s="84" t="s">
        <v>57</v>
      </c>
      <c r="F51" s="84" t="s">
        <v>58</v>
      </c>
      <c r="G51" s="84" t="s">
        <v>59</v>
      </c>
      <c r="H51" s="84" t="s">
        <v>60</v>
      </c>
      <c r="I51" s="7"/>
      <c r="J51" s="37"/>
      <c r="K51" s="38"/>
      <c r="L51" s="37"/>
      <c r="M51" s="38"/>
      <c r="N51" s="37"/>
      <c r="O51" s="37"/>
      <c r="P51" s="7"/>
      <c r="Q51" s="37"/>
      <c r="S51" s="9" t="s">
        <v>54</v>
      </c>
      <c r="T51" s="9" t="s">
        <v>55</v>
      </c>
      <c r="U51" s="9" t="s">
        <v>56</v>
      </c>
      <c r="V51" s="9" t="s">
        <v>57</v>
      </c>
      <c r="W51" s="9" t="s">
        <v>58</v>
      </c>
      <c r="X51" s="9" t="s">
        <v>59</v>
      </c>
      <c r="Y51" s="9" t="s">
        <v>60</v>
      </c>
      <c r="Z51" s="7" t="s">
        <v>21</v>
      </c>
      <c r="AC51" s="9" t="s">
        <v>202</v>
      </c>
      <c r="AD51" s="9" t="s">
        <v>203</v>
      </c>
      <c r="AE51" s="9" t="s">
        <v>202</v>
      </c>
      <c r="AF51" s="9" t="s">
        <v>203</v>
      </c>
      <c r="AG51" s="9" t="s">
        <v>202</v>
      </c>
      <c r="AH51" s="9" t="s">
        <v>203</v>
      </c>
      <c r="AI51" s="9" t="s">
        <v>202</v>
      </c>
      <c r="AJ51" s="9" t="s">
        <v>203</v>
      </c>
      <c r="AK51" s="9" t="s">
        <v>202</v>
      </c>
      <c r="AL51" s="9" t="s">
        <v>203</v>
      </c>
      <c r="AM51" s="40" t="s">
        <v>204</v>
      </c>
      <c r="AO51" s="9" t="s">
        <v>205</v>
      </c>
      <c r="AP51" s="9" t="s">
        <v>206</v>
      </c>
      <c r="AQ51" s="9" t="s">
        <v>205</v>
      </c>
      <c r="AR51" s="9" t="s">
        <v>206</v>
      </c>
      <c r="AS51" s="9" t="s">
        <v>205</v>
      </c>
      <c r="AT51" s="9" t="s">
        <v>206</v>
      </c>
      <c r="AU51" s="9" t="s">
        <v>205</v>
      </c>
      <c r="AV51" s="9" t="s">
        <v>206</v>
      </c>
      <c r="AW51" s="9" t="s">
        <v>205</v>
      </c>
      <c r="AX51" s="40" t="s">
        <v>206</v>
      </c>
    </row>
    <row r="52" customFormat="false" ht="13.8" hidden="false" customHeight="false" outlineLevel="0" collapsed="false">
      <c r="A52" s="10" t="s">
        <v>61</v>
      </c>
      <c r="B52" s="42"/>
      <c r="C52" s="42"/>
      <c r="D52" s="42"/>
      <c r="E52" s="42"/>
      <c r="F52" s="42"/>
      <c r="G52" s="42"/>
      <c r="H52" s="42"/>
      <c r="I52" s="67" t="n">
        <f aca="false">AO52+AQ52+AS52+AU52+AW52</f>
        <v>0.12736413685991</v>
      </c>
      <c r="J52" s="42" t="n">
        <f aca="false">ROUND(AP52+AR52+AT52+AV52+AX52,0)</f>
        <v>1418062</v>
      </c>
      <c r="K52" s="12" t="n">
        <f aca="false">I52-DatosMinisterio!J52</f>
        <v>0.00342826949137737</v>
      </c>
      <c r="L52" s="43" t="n">
        <f aca="false">J52-DatosMinisterio!K52</f>
        <v>38170</v>
      </c>
      <c r="M52" s="44" t="n">
        <f aca="false">P86/P$111</f>
        <v>0.184032870732931</v>
      </c>
      <c r="N52" s="43" t="n">
        <f aca="false">ROUND(N$77*M52,0)</f>
        <v>38931127</v>
      </c>
      <c r="O52" s="43" t="n">
        <f aca="false">N52-DatosMinisterio!L52</f>
        <v>130551</v>
      </c>
      <c r="P52" s="14" t="n">
        <f aca="false">N52+J52</f>
        <v>40349189</v>
      </c>
      <c r="Q52" s="43" t="n">
        <f aca="false">P52-DatosMinisterio!M52</f>
        <v>168721</v>
      </c>
      <c r="S52" s="11" t="n">
        <f aca="false">B52+DatosMinisterio!B52</f>
        <v>29492</v>
      </c>
      <c r="T52" s="11" t="n">
        <f aca="false">C52+DatosMinisterio!C52</f>
        <v>72</v>
      </c>
      <c r="U52" s="11" t="n">
        <f aca="false">D52+DatosMinisterio!D52</f>
        <v>2170.0114342041</v>
      </c>
      <c r="V52" s="11" t="n">
        <f aca="false">E52+DatosMinisterio!E52</f>
        <v>1465.02392254146</v>
      </c>
      <c r="W52" s="11" t="n">
        <f aca="false">F52+DatosMinisterio!F52</f>
        <v>875.5</v>
      </c>
      <c r="X52" s="11" t="n">
        <f aca="false">G52+DatosMinisterio!G52</f>
        <v>2257</v>
      </c>
      <c r="Y52" s="11" t="n">
        <f aca="false">H52+DatosMinisterio!H52</f>
        <v>256</v>
      </c>
      <c r="Z52" s="11" t="n">
        <f aca="false">X52+0.33*Y52</f>
        <v>2341.48</v>
      </c>
      <c r="AC52" s="45" t="n">
        <f aca="false">IF(T52&gt;0,S52/T52,0)</f>
        <v>409.611111111111</v>
      </c>
      <c r="AD52" s="46" t="n">
        <f aca="false">EXP((((AC52-AC$77)/AC$78+2)/4-1.9)^3)</f>
        <v>0.666604438763057</v>
      </c>
      <c r="AE52" s="47" t="n">
        <f aca="false">S52/U52</f>
        <v>13.5907117977085</v>
      </c>
      <c r="AF52" s="46" t="n">
        <f aca="false">EXP((((AE52-AE$77)/AE$78+2)/4-1.9)^3)</f>
        <v>0.0161973846915818</v>
      </c>
      <c r="AG52" s="46" t="n">
        <f aca="false">V52/U52</f>
        <v>0.675122674217056</v>
      </c>
      <c r="AH52" s="46" t="n">
        <f aca="false">EXP((((AG52-AG$77)/AG$78+2)/4-1.9)^3)</f>
        <v>0.0835286098923528</v>
      </c>
      <c r="AI52" s="46" t="n">
        <f aca="false">W52/U52</f>
        <v>0.403454095310382</v>
      </c>
      <c r="AJ52" s="46" t="n">
        <f aca="false">EXP((((AI52-AI$77)/AI$78+2)/4-1.9)^3)</f>
        <v>0.60857753522195</v>
      </c>
      <c r="AK52" s="46" t="n">
        <f aca="false">Z52/U52</f>
        <v>1.07901735589646</v>
      </c>
      <c r="AL52" s="46" t="n">
        <f aca="false">EXP((((AK52-AK$77)/AK$78+2)/4-1.9)^3)</f>
        <v>0.524532227515222</v>
      </c>
      <c r="AM52" s="46" t="n">
        <f aca="false">0.01*AD52+0.15*AF52+0.24*AH52+0.25*AJ52+0.35*AL52</f>
        <v>0.364873181901348</v>
      </c>
      <c r="AO52" s="48" t="n">
        <f aca="false">0.01*AD52/$AM$77</f>
        <v>0.00232687693098247</v>
      </c>
      <c r="AP52" s="42" t="n">
        <f aca="false">AO52*$J$77</f>
        <v>25907.2546187736</v>
      </c>
      <c r="AQ52" s="48" t="n">
        <f aca="false">0.15*AF52/$AM$77</f>
        <v>0.000848088879764127</v>
      </c>
      <c r="AR52" s="42" t="n">
        <f aca="false">AQ52*$J$77</f>
        <v>9442.55119591677</v>
      </c>
      <c r="AS52" s="48" t="n">
        <f aca="false">0.24*AH52/$AM$77</f>
        <v>0.00699764180854974</v>
      </c>
      <c r="AT52" s="42" t="n">
        <f aca="false">AS52*$J$77</f>
        <v>77911.1630921227</v>
      </c>
      <c r="AU52" s="48" t="n">
        <f aca="false">0.25*AJ52/$AM$77</f>
        <v>0.053108145741191</v>
      </c>
      <c r="AV52" s="42" t="n">
        <f aca="false">AU52*$J$77</f>
        <v>591301.686706324</v>
      </c>
      <c r="AW52" s="48" t="n">
        <f aca="false">0.35*AL52/$AM$77</f>
        <v>0.0640833834994231</v>
      </c>
      <c r="AX52" s="42" t="n">
        <f aca="false">AW52*$J$77</f>
        <v>713499.072961746</v>
      </c>
    </row>
    <row r="53" customFormat="false" ht="13.8" hidden="false" customHeight="false" outlineLevel="0" collapsed="false">
      <c r="A53" s="13" t="s">
        <v>62</v>
      </c>
      <c r="B53" s="43"/>
      <c r="C53" s="43"/>
      <c r="D53" s="43"/>
      <c r="E53" s="43"/>
      <c r="F53" s="43" t="n">
        <v>-176</v>
      </c>
      <c r="G53" s="43"/>
      <c r="H53" s="43"/>
      <c r="I53" s="68" t="n">
        <f aca="false">AO53+AQ53+AS53+AU53+AW53</f>
        <v>0.0782066188577793</v>
      </c>
      <c r="J53" s="43" t="n">
        <f aca="false">ROUND(AP53+AR53+AT53+AV53+AX53,0)</f>
        <v>870746</v>
      </c>
      <c r="K53" s="15" t="n">
        <f aca="false">I53-DatosMinisterio!J53</f>
        <v>-0.0143827006977654</v>
      </c>
      <c r="L53" s="43" t="n">
        <f aca="false">J53-DatosMinisterio!K53</f>
        <v>-160136</v>
      </c>
      <c r="M53" s="44" t="n">
        <f aca="false">P87/P$111</f>
        <v>0.116037844465538</v>
      </c>
      <c r="N53" s="43" t="n">
        <f aca="false">ROUND(N$77*M53,0)</f>
        <v>24547159</v>
      </c>
      <c r="O53" s="43" t="n">
        <f aca="false">N53-DatosMinisterio!L53</f>
        <v>-516752</v>
      </c>
      <c r="P53" s="14" t="n">
        <f aca="false">N53+J53</f>
        <v>25417905</v>
      </c>
      <c r="Q53" s="43" t="n">
        <f aca="false">P53-DatosMinisterio!M53</f>
        <v>-676888</v>
      </c>
      <c r="S53" s="14" t="n">
        <f aca="false">B53+DatosMinisterio!B53</f>
        <v>25271</v>
      </c>
      <c r="T53" s="14" t="n">
        <f aca="false">C53+DatosMinisterio!C53</f>
        <v>75</v>
      </c>
      <c r="U53" s="14" t="n">
        <f aca="false">D53+DatosMinisterio!D53</f>
        <v>2191.49447809381</v>
      </c>
      <c r="V53" s="14" t="n">
        <f aca="false">E53+DatosMinisterio!E53</f>
        <v>1495.96098270745</v>
      </c>
      <c r="W53" s="14" t="n">
        <f aca="false">F53+DatosMinisterio!F53</f>
        <v>582</v>
      </c>
      <c r="X53" s="14" t="n">
        <f aca="false">G53+DatosMinisterio!G53</f>
        <v>1984</v>
      </c>
      <c r="Y53" s="14" t="n">
        <f aca="false">H53+DatosMinisterio!H53</f>
        <v>188</v>
      </c>
      <c r="Z53" s="14" t="n">
        <f aca="false">X53+0.33*Y53</f>
        <v>2046.04</v>
      </c>
      <c r="AC53" s="49" t="n">
        <f aca="false">IF(T53&gt;0,S53/T53,0)</f>
        <v>336.946666666667</v>
      </c>
      <c r="AD53" s="50" t="n">
        <f aca="false">EXP((((AC53-AC$77)/AC$78+2)/4-1.9)^3)</f>
        <v>0.398935320685813</v>
      </c>
      <c r="AE53" s="51" t="n">
        <f aca="false">S53/U53</f>
        <v>11.531400262519</v>
      </c>
      <c r="AF53" s="50" t="n">
        <f aca="false">EXP((((AE53-AE$77)/AE$78+2)/4-1.9)^3)</f>
        <v>0.00611298791701088</v>
      </c>
      <c r="AG53" s="50" t="n">
        <f aca="false">V53/U53</f>
        <v>0.682621379000077</v>
      </c>
      <c r="AH53" s="50" t="n">
        <f aca="false">EXP((((AG53-AG$77)/AG$78+2)/4-1.9)^3)</f>
        <v>0.0910170612301064</v>
      </c>
      <c r="AI53" s="50" t="n">
        <f aca="false">W53/U53</f>
        <v>0.265572195512092</v>
      </c>
      <c r="AJ53" s="50" t="n">
        <f aca="false">EXP((((AI53-AI$77)/AI$78+2)/4-1.9)^3)</f>
        <v>0.257711627214454</v>
      </c>
      <c r="AK53" s="50" t="n">
        <f aca="false">Z53/U53</f>
        <v>0.933627723205432</v>
      </c>
      <c r="AL53" s="50" t="n">
        <f aca="false">EXP((((AK53-AK$77)/AK$78+2)/4-1.9)^3)</f>
        <v>0.379623617252123</v>
      </c>
      <c r="AM53" s="50" t="n">
        <f aca="false">0.01*AD53+0.15*AF53+0.24*AH53+0.25*AJ53+0.35*AL53</f>
        <v>0.224046568931492</v>
      </c>
      <c r="AO53" s="44" t="n">
        <f aca="false">0.01*AD53/$AM$77</f>
        <v>0.00139254007426114</v>
      </c>
      <c r="AP53" s="43" t="n">
        <f aca="false">AO53*$J$77</f>
        <v>15504.4256059974</v>
      </c>
      <c r="AQ53" s="44" t="n">
        <f aca="false">0.15*AF53/$AM$77</f>
        <v>0.000320073713952342</v>
      </c>
      <c r="AR53" s="43" t="n">
        <f aca="false">AQ53*$J$77</f>
        <v>3563.67416502712</v>
      </c>
      <c r="AS53" s="44" t="n">
        <f aca="false">0.24*AH53/$AM$77</f>
        <v>0.00762498973436686</v>
      </c>
      <c r="AT53" s="43" t="n">
        <f aca="false">AS53*$J$77</f>
        <v>84896.0028282926</v>
      </c>
      <c r="AU53" s="44" t="n">
        <f aca="false">0.25*AJ53/$AM$77</f>
        <v>0.0224894707168466</v>
      </c>
      <c r="AV53" s="43" t="n">
        <f aca="false">AU53*$J$77</f>
        <v>250395.9003353</v>
      </c>
      <c r="AW53" s="44" t="n">
        <f aca="false">0.35*AL53/$AM$77</f>
        <v>0.0463795446183524</v>
      </c>
      <c r="AX53" s="43" t="n">
        <f aca="false">AW53*$J$77</f>
        <v>516386.000278532</v>
      </c>
    </row>
    <row r="54" customFormat="false" ht="13.8" hidden="false" customHeight="false" outlineLevel="0" collapsed="false">
      <c r="A54" s="13" t="s">
        <v>63</v>
      </c>
      <c r="B54" s="43"/>
      <c r="C54" s="43"/>
      <c r="D54" s="43"/>
      <c r="E54" s="43"/>
      <c r="F54" s="43"/>
      <c r="G54" s="43"/>
      <c r="H54" s="43"/>
      <c r="I54" s="68" t="n">
        <f aca="false">AO54+AQ54+AS54+AU54+AW54</f>
        <v>0.0663634468161328</v>
      </c>
      <c r="J54" s="43" t="n">
        <f aca="false">ROUND(AP54+AR54+AT54+AV54+AX54,0)</f>
        <v>738885</v>
      </c>
      <c r="K54" s="15" t="n">
        <f aca="false">I54-DatosMinisterio!J54</f>
        <v>0.00128714045851828</v>
      </c>
      <c r="L54" s="43" t="n">
        <f aca="false">J54-DatosMinisterio!K54</f>
        <v>14331</v>
      </c>
      <c r="M54" s="44" t="n">
        <f aca="false">P88/P$111</f>
        <v>0.0729198117698434</v>
      </c>
      <c r="N54" s="43" t="n">
        <f aca="false">ROUND(N$77*M54,0)</f>
        <v>15425780</v>
      </c>
      <c r="O54" s="43" t="n">
        <f aca="false">N54-DatosMinisterio!L54</f>
        <v>60167</v>
      </c>
      <c r="P54" s="14" t="n">
        <f aca="false">N54+J54</f>
        <v>16164665</v>
      </c>
      <c r="Q54" s="43" t="n">
        <f aca="false">P54-DatosMinisterio!M54</f>
        <v>74498</v>
      </c>
      <c r="S54" s="14" t="n">
        <f aca="false">B54+DatosMinisterio!B54</f>
        <v>24210</v>
      </c>
      <c r="T54" s="14" t="n">
        <f aca="false">C54+DatosMinisterio!C54</f>
        <v>92</v>
      </c>
      <c r="U54" s="14" t="n">
        <f aca="false">D54+DatosMinisterio!D54</f>
        <v>1403.58364973843</v>
      </c>
      <c r="V54" s="14" t="n">
        <f aca="false">E54+DatosMinisterio!E54</f>
        <v>1103.6348107071</v>
      </c>
      <c r="W54" s="14" t="n">
        <f aca="false">F54+DatosMinisterio!F54</f>
        <v>337</v>
      </c>
      <c r="X54" s="14" t="n">
        <f aca="false">G54+DatosMinisterio!G54</f>
        <v>977</v>
      </c>
      <c r="Y54" s="14" t="n">
        <f aca="false">H54+DatosMinisterio!H54</f>
        <v>77</v>
      </c>
      <c r="Z54" s="14" t="n">
        <f aca="false">X54+0.33*Y54</f>
        <v>1002.41</v>
      </c>
      <c r="AC54" s="49" t="n">
        <f aca="false">IF(T54&gt;0,S54/T54,0)</f>
        <v>263.152173913043</v>
      </c>
      <c r="AD54" s="50" t="n">
        <f aca="false">EXP((((AC54-AC$77)/AC$78+2)/4-1.9)^3)</f>
        <v>0.171680849656123</v>
      </c>
      <c r="AE54" s="51" t="n">
        <f aca="false">S54/U54</f>
        <v>17.2487047740345</v>
      </c>
      <c r="AF54" s="50" t="n">
        <f aca="false">EXP((((AE54-AE$77)/AE$78+2)/4-1.9)^3)</f>
        <v>0.0663141074890967</v>
      </c>
      <c r="AG54" s="50" t="n">
        <f aca="false">V54/U54</f>
        <v>0.786297853293441</v>
      </c>
      <c r="AH54" s="50" t="n">
        <f aca="false">EXP((((AG54-AG$77)/AG$78+2)/4-1.9)^3)</f>
        <v>0.24547716321856</v>
      </c>
      <c r="AI54" s="50" t="n">
        <f aca="false">W54/U54</f>
        <v>0.240099690576192</v>
      </c>
      <c r="AJ54" s="50" t="n">
        <f aca="false">EXP((((AI54-AI$77)/AI$78+2)/4-1.9)^3)</f>
        <v>0.205737017345505</v>
      </c>
      <c r="AK54" s="50" t="n">
        <f aca="false">Z54/U54</f>
        <v>0.714179023235849</v>
      </c>
      <c r="AL54" s="50" t="n">
        <f aca="false">EXP((((AK54-AK$77)/AK$78+2)/4-1.9)^3)</f>
        <v>0.19458718314013</v>
      </c>
      <c r="AM54" s="50" t="n">
        <f aca="false">0.01*AD54+0.15*AF54+0.24*AH54+0.25*AJ54+0.35*AL54</f>
        <v>0.190118212227802</v>
      </c>
      <c r="AO54" s="44" t="n">
        <f aca="false">0.01*AD54/$AM$77</f>
        <v>0.000599276250391573</v>
      </c>
      <c r="AP54" s="43" t="n">
        <f aca="false">AO54*$J$77</f>
        <v>6672.29203193099</v>
      </c>
      <c r="AQ54" s="44" t="n">
        <f aca="false">0.15*AF54/$AM$77</f>
        <v>0.00347218135543915</v>
      </c>
      <c r="AR54" s="43" t="n">
        <f aca="false">AQ54*$J$77</f>
        <v>38658.979020407</v>
      </c>
      <c r="AS54" s="44" t="n">
        <f aca="false">0.24*AH54/$AM$77</f>
        <v>0.0205649449044602</v>
      </c>
      <c r="AT54" s="43" t="n">
        <f aca="false">AS54*$J$77</f>
        <v>228968.389675832</v>
      </c>
      <c r="AU54" s="44" t="n">
        <f aca="false">0.25*AJ54/$AM$77</f>
        <v>0.0179538528275747</v>
      </c>
      <c r="AV54" s="43" t="n">
        <f aca="false">AU54*$J$77</f>
        <v>199896.707212432</v>
      </c>
      <c r="AW54" s="44" t="n">
        <f aca="false">0.35*AL54/$AM$77</f>
        <v>0.0237731914782672</v>
      </c>
      <c r="AX54" s="43" t="n">
        <f aca="false">AW54*$J$77</f>
        <v>264688.740744135</v>
      </c>
    </row>
    <row r="55" customFormat="false" ht="13.8" hidden="false" customHeight="false" outlineLevel="0" collapsed="false">
      <c r="A55" s="13" t="s">
        <v>64</v>
      </c>
      <c r="B55" s="43"/>
      <c r="C55" s="43"/>
      <c r="D55" s="43"/>
      <c r="E55" s="43"/>
      <c r="F55" s="43"/>
      <c r="G55" s="43"/>
      <c r="H55" s="43"/>
      <c r="I55" s="68" t="n">
        <f aca="false">AO55+AQ55+AS55+AU55+AW55</f>
        <v>0.0993327205557932</v>
      </c>
      <c r="J55" s="43" t="n">
        <f aca="false">ROUND(AP55+AR55+AT55+AV55+AX55,0)</f>
        <v>1105962</v>
      </c>
      <c r="K55" s="15" t="n">
        <f aca="false">I55-DatosMinisterio!J55</f>
        <v>0.00252084669554808</v>
      </c>
      <c r="L55" s="43" t="n">
        <f aca="false">J55-DatosMinisterio!K55</f>
        <v>28067</v>
      </c>
      <c r="M55" s="44" t="n">
        <f aca="false">P89/P$111</f>
        <v>0.0594058131407601</v>
      </c>
      <c r="N55" s="43" t="n">
        <f aca="false">ROUND(N$77*M55,0)</f>
        <v>12566968</v>
      </c>
      <c r="O55" s="43" t="n">
        <f aca="false">N55-DatosMinisterio!L55</f>
        <v>60624</v>
      </c>
      <c r="P55" s="14" t="n">
        <f aca="false">N55+J55</f>
        <v>13672930</v>
      </c>
      <c r="Q55" s="43" t="n">
        <f aca="false">P55-DatosMinisterio!M55</f>
        <v>88691</v>
      </c>
      <c r="S55" s="14" t="n">
        <f aca="false">B55+DatosMinisterio!B55</f>
        <v>13806</v>
      </c>
      <c r="T55" s="14" t="n">
        <f aca="false">C55+DatosMinisterio!C55</f>
        <v>53</v>
      </c>
      <c r="U55" s="14" t="n">
        <f aca="false">D55+DatosMinisterio!D55</f>
        <v>623.992958044321</v>
      </c>
      <c r="V55" s="14" t="n">
        <f aca="false">E55+DatosMinisterio!E55</f>
        <v>506.390536731368</v>
      </c>
      <c r="W55" s="14" t="n">
        <f aca="false">F55+DatosMinisterio!F55</f>
        <v>201</v>
      </c>
      <c r="X55" s="14" t="n">
        <f aca="false">G55+DatosMinisterio!G55</f>
        <v>447</v>
      </c>
      <c r="Y55" s="14" t="n">
        <f aca="false">H55+DatosMinisterio!H55</f>
        <v>56</v>
      </c>
      <c r="Z55" s="14" t="n">
        <f aca="false">X55+0.33*Y55</f>
        <v>465.48</v>
      </c>
      <c r="AC55" s="49" t="n">
        <f aca="false">IF(T55&gt;0,S55/T55,0)</f>
        <v>260.490566037736</v>
      </c>
      <c r="AD55" s="50" t="n">
        <f aca="false">EXP((((AC55-AC$77)/AC$78+2)/4-1.9)^3)</f>
        <v>0.165369059103064</v>
      </c>
      <c r="AE55" s="51" t="n">
        <f aca="false">S55/U55</f>
        <v>22.1252496875444</v>
      </c>
      <c r="AF55" s="50" t="n">
        <f aca="false">EXP((((AE55-AE$77)/AE$78+2)/4-1.9)^3)</f>
        <v>0.248618901869866</v>
      </c>
      <c r="AG55" s="50" t="n">
        <f aca="false">V55/U55</f>
        <v>0.81153245433805</v>
      </c>
      <c r="AH55" s="50" t="n">
        <f aca="false">EXP((((AG55-AG$77)/AG$78+2)/4-1.9)^3)</f>
        <v>0.297029174719144</v>
      </c>
      <c r="AI55" s="50" t="n">
        <f aca="false">W55/U55</f>
        <v>0.322119019788238</v>
      </c>
      <c r="AJ55" s="50" t="n">
        <f aca="false">EXP((((AI55-AI$77)/AI$78+2)/4-1.9)^3)</f>
        <v>0.392779497981873</v>
      </c>
      <c r="AK55" s="50" t="n">
        <f aca="false">Z55/U55</f>
        <v>0.745969956870792</v>
      </c>
      <c r="AL55" s="50" t="n">
        <f aca="false">EXP((((AK55-AK$77)/AK$78+2)/4-1.9)^3)</f>
        <v>0.217543684458518</v>
      </c>
      <c r="AM55" s="50" t="n">
        <f aca="false">0.01*AD55+0.15*AF55+0.24*AH55+0.25*AJ55+0.35*AL55</f>
        <v>0.284568691860055</v>
      </c>
      <c r="AO55" s="44" t="n">
        <f aca="false">0.01*AD55/$AM$77</f>
        <v>0.000577244054118835</v>
      </c>
      <c r="AP55" s="43" t="n">
        <f aca="false">AO55*$J$77</f>
        <v>6426.98738730262</v>
      </c>
      <c r="AQ55" s="44" t="n">
        <f aca="false">0.15*AF55/$AM$77</f>
        <v>0.0130175908018402</v>
      </c>
      <c r="AR55" s="43" t="n">
        <f aca="false">AQ55*$J$77</f>
        <v>144936.775527652</v>
      </c>
      <c r="AS55" s="44" t="n">
        <f aca="false">0.24*AH55/$AM$77</f>
        <v>0.0248837347353484</v>
      </c>
      <c r="AT55" s="43" t="n">
        <f aca="false">AS55*$J$77</f>
        <v>277053.437193386</v>
      </c>
      <c r="AU55" s="44" t="n">
        <f aca="false">0.25*AJ55/$AM$77</f>
        <v>0.0342763076447859</v>
      </c>
      <c r="AV55" s="43" t="n">
        <f aca="false">AU55*$J$77</f>
        <v>381629.564383512</v>
      </c>
      <c r="AW55" s="44" t="n">
        <f aca="false">0.35*AL55/$AM$77</f>
        <v>0.0265778433196998</v>
      </c>
      <c r="AX55" s="43" t="n">
        <f aca="false">AW55*$J$77</f>
        <v>295915.501560542</v>
      </c>
    </row>
    <row r="56" customFormat="false" ht="13.8" hidden="false" customHeight="false" outlineLevel="0" collapsed="false">
      <c r="A56" s="13" t="s">
        <v>65</v>
      </c>
      <c r="B56" s="43"/>
      <c r="C56" s="43"/>
      <c r="D56" s="43"/>
      <c r="E56" s="43"/>
      <c r="F56" s="43"/>
      <c r="G56" s="43"/>
      <c r="H56" s="43"/>
      <c r="I56" s="68" t="n">
        <f aca="false">AO56+AQ56+AS56+AU56+AW56</f>
        <v>0.0492345780114854</v>
      </c>
      <c r="J56" s="43" t="n">
        <f aca="false">ROUND(AP56+AR56+AT56+AV56+AX56,0)</f>
        <v>548174</v>
      </c>
      <c r="K56" s="15" t="n">
        <f aca="false">I56-DatosMinisterio!J56</f>
        <v>0.000910843206896099</v>
      </c>
      <c r="L56" s="43" t="n">
        <f aca="false">J56-DatosMinisterio!K56</f>
        <v>10142</v>
      </c>
      <c r="M56" s="44" t="n">
        <f aca="false">P90/P$111</f>
        <v>0.0565905544123643</v>
      </c>
      <c r="N56" s="43" t="n">
        <f aca="false">ROUND(N$77*M56,0)</f>
        <v>11971416</v>
      </c>
      <c r="O56" s="43" t="n">
        <f aca="false">N56-DatosMinisterio!L56</f>
        <v>45779</v>
      </c>
      <c r="P56" s="14" t="n">
        <f aca="false">N56+J56</f>
        <v>12519590</v>
      </c>
      <c r="Q56" s="43" t="n">
        <f aca="false">P56-DatosMinisterio!M56</f>
        <v>55921</v>
      </c>
      <c r="S56" s="14" t="n">
        <f aca="false">B56+DatosMinisterio!B56</f>
        <v>14988</v>
      </c>
      <c r="T56" s="14" t="n">
        <f aca="false">C56+DatosMinisterio!C56</f>
        <v>80</v>
      </c>
      <c r="U56" s="14" t="n">
        <f aca="false">D56+DatosMinisterio!D56</f>
        <v>671.216677022115</v>
      </c>
      <c r="V56" s="14" t="n">
        <f aca="false">E56+DatosMinisterio!E56</f>
        <v>386.090462373489</v>
      </c>
      <c r="W56" s="14" t="n">
        <f aca="false">F56+DatosMinisterio!F56</f>
        <v>142</v>
      </c>
      <c r="X56" s="14" t="n">
        <f aca="false">G56+DatosMinisterio!G56</f>
        <v>446</v>
      </c>
      <c r="Y56" s="14" t="n">
        <f aca="false">H56+DatosMinisterio!H56</f>
        <v>9</v>
      </c>
      <c r="Z56" s="14" t="n">
        <f aca="false">X56+0.33*Y56</f>
        <v>448.97</v>
      </c>
      <c r="AC56" s="49" t="n">
        <f aca="false">IF(T56&gt;0,S56/T56,0)</f>
        <v>187.35</v>
      </c>
      <c r="AD56" s="50" t="n">
        <f aca="false">EXP((((AC56-AC$77)/AC$78+2)/4-1.9)^3)</f>
        <v>0.047459307160032</v>
      </c>
      <c r="AE56" s="51" t="n">
        <f aca="false">S56/U56</f>
        <v>22.3296001322479</v>
      </c>
      <c r="AF56" s="50" t="n">
        <f aca="false">EXP((((AE56-AE$77)/AE$78+2)/4-1.9)^3)</f>
        <v>0.259582504423635</v>
      </c>
      <c r="AG56" s="50" t="n">
        <f aca="false">V56/U56</f>
        <v>0.575209877213418</v>
      </c>
      <c r="AH56" s="50" t="n">
        <f aca="false">EXP((((AG56-AG$77)/AG$78+2)/4-1.9)^3)</f>
        <v>0.0217276460650409</v>
      </c>
      <c r="AI56" s="50" t="n">
        <f aca="false">W56/U56</f>
        <v>0.211556126152869</v>
      </c>
      <c r="AJ56" s="50" t="n">
        <f aca="false">EXP((((AI56-AI$77)/AI$78+2)/4-1.9)^3)</f>
        <v>0.155405198969981</v>
      </c>
      <c r="AK56" s="50" t="n">
        <f aca="false">Z56/U56</f>
        <v>0.668889816611645</v>
      </c>
      <c r="AL56" s="50" t="n">
        <f aca="false">EXP((((AK56-AK$77)/AK$78+2)/4-1.9)^3)</f>
        <v>0.164484203414304</v>
      </c>
      <c r="AM56" s="50" t="n">
        <f aca="false">0.01*AD56+0.15*AF56+0.24*AH56+0.25*AJ56+0.35*AL56</f>
        <v>0.141047374728257</v>
      </c>
      <c r="AO56" s="44" t="n">
        <f aca="false">0.01*AD56/$AM$77</f>
        <v>0.000165663413817055</v>
      </c>
      <c r="AP56" s="43" t="n">
        <f aca="false">AO56*$J$77</f>
        <v>1844.48269937574</v>
      </c>
      <c r="AQ56" s="44" t="n">
        <f aca="false">0.15*AF56/$AM$77</f>
        <v>0.0135916408466501</v>
      </c>
      <c r="AR56" s="43" t="n">
        <f aca="false">AQ56*$J$77</f>
        <v>151328.201080411</v>
      </c>
      <c r="AS56" s="44" t="n">
        <f aca="false">0.24*AH56/$AM$77</f>
        <v>0.00182024200692488</v>
      </c>
      <c r="AT56" s="43" t="n">
        <f aca="false">AS56*$J$77</f>
        <v>20266.4234250151</v>
      </c>
      <c r="AU56" s="44" t="n">
        <f aca="false">0.25*AJ56/$AM$77</f>
        <v>0.0135615948308485</v>
      </c>
      <c r="AV56" s="43" t="n">
        <f aca="false">AU56*$J$77</f>
        <v>150993.671234296</v>
      </c>
      <c r="AW56" s="44" t="n">
        <f aca="false">0.35*AL56/$AM$77</f>
        <v>0.0200954369132449</v>
      </c>
      <c r="AX56" s="43" t="n">
        <f aca="false">AW56*$J$77</f>
        <v>223740.926670805</v>
      </c>
    </row>
    <row r="57" customFormat="false" ht="13.8" hidden="false" customHeight="false" outlineLevel="0" collapsed="false">
      <c r="A57" s="13" t="s">
        <v>66</v>
      </c>
      <c r="B57" s="43"/>
      <c r="C57" s="43"/>
      <c r="D57" s="43"/>
      <c r="E57" s="43"/>
      <c r="F57" s="43"/>
      <c r="G57" s="43"/>
      <c r="H57" s="43"/>
      <c r="I57" s="68" t="n">
        <f aca="false">AO57+AQ57+AS57+AU57+AW57</f>
        <v>0.0291634256854366</v>
      </c>
      <c r="J57" s="43" t="n">
        <f aca="false">ROUND(AP57+AR57+AT57+AV57+AX57,0)</f>
        <v>324703</v>
      </c>
      <c r="K57" s="15" t="n">
        <f aca="false">I57-DatosMinisterio!J57</f>
        <v>0.000702434059253299</v>
      </c>
      <c r="L57" s="43" t="n">
        <f aca="false">J57-DatosMinisterio!K57</f>
        <v>7821</v>
      </c>
      <c r="M57" s="44" t="n">
        <f aca="false">P91/P$111</f>
        <v>0.0579011730389634</v>
      </c>
      <c r="N57" s="43" t="n">
        <f aca="false">ROUND(N$77*M57,0)</f>
        <v>12248670</v>
      </c>
      <c r="O57" s="43" t="n">
        <f aca="false">N57-DatosMinisterio!L57</f>
        <v>32519</v>
      </c>
      <c r="P57" s="14" t="n">
        <f aca="false">N57+J57</f>
        <v>12573373</v>
      </c>
      <c r="Q57" s="43" t="n">
        <f aca="false">P57-DatosMinisterio!M57</f>
        <v>40340</v>
      </c>
      <c r="S57" s="14" t="n">
        <f aca="false">B57+DatosMinisterio!B57</f>
        <v>19186</v>
      </c>
      <c r="T57" s="14" t="n">
        <f aca="false">C57+DatosMinisterio!C57</f>
        <v>66</v>
      </c>
      <c r="U57" s="14" t="n">
        <f aca="false">D57+DatosMinisterio!D57</f>
        <v>1054.52049654736</v>
      </c>
      <c r="V57" s="14" t="n">
        <f aca="false">E57+DatosMinisterio!E57</f>
        <v>650.250050858559</v>
      </c>
      <c r="W57" s="14" t="n">
        <f aca="false">F57+DatosMinisterio!F57</f>
        <v>205</v>
      </c>
      <c r="X57" s="14" t="n">
        <f aca="false">G57+DatosMinisterio!G57</f>
        <v>491</v>
      </c>
      <c r="Y57" s="14" t="n">
        <f aca="false">H57+DatosMinisterio!H57</f>
        <v>59</v>
      </c>
      <c r="Z57" s="14" t="n">
        <f aca="false">X57+0.33*Y57</f>
        <v>510.47</v>
      </c>
      <c r="AC57" s="49" t="n">
        <f aca="false">IF(T57&gt;0,S57/T57,0)</f>
        <v>290.69696969697</v>
      </c>
      <c r="AD57" s="50" t="n">
        <f aca="false">EXP((((AC57-AC$77)/AC$78+2)/4-1.9)^3)</f>
        <v>0.245480891709992</v>
      </c>
      <c r="AE57" s="51" t="n">
        <f aca="false">S57/U57</f>
        <v>18.1940512894889</v>
      </c>
      <c r="AF57" s="50" t="n">
        <f aca="false">EXP((((AE57-AE$77)/AE$78+2)/4-1.9)^3)</f>
        <v>0.0897652148583135</v>
      </c>
      <c r="AG57" s="50" t="n">
        <f aca="false">V57/U57</f>
        <v>0.616631021386084</v>
      </c>
      <c r="AH57" s="50" t="n">
        <f aca="false">EXP((((AG57-AG$77)/AG$78+2)/4-1.9)^3)</f>
        <v>0.039808918371946</v>
      </c>
      <c r="AI57" s="50" t="n">
        <f aca="false">W57/U57</f>
        <v>0.194401152629273</v>
      </c>
      <c r="AJ57" s="50" t="n">
        <f aca="false">EXP((((AI57-AI$77)/AI$78+2)/4-1.9)^3)</f>
        <v>0.129338049036459</v>
      </c>
      <c r="AK57" s="50" t="n">
        <f aca="false">Z57/U57</f>
        <v>0.484077836013</v>
      </c>
      <c r="AL57" s="50" t="n">
        <f aca="false">EXP((((AK57-AK$77)/AK$78+2)/4-1.9)^3)</f>
        <v>0.0735406579462575</v>
      </c>
      <c r="AM57" s="50" t="n">
        <f aca="false">0.01*AD57+0.15*AF57+0.24*AH57+0.25*AJ57+0.35*AL57</f>
        <v>0.0835474740954188</v>
      </c>
      <c r="AO57" s="44" t="n">
        <f aca="false">0.01*AD57/$AM$77</f>
        <v>0.000856885719178388</v>
      </c>
      <c r="AP57" s="43" t="n">
        <f aca="false">AO57*$J$77</f>
        <v>9540.49447581748</v>
      </c>
      <c r="AQ57" s="44" t="n">
        <f aca="false">0.15*AF57/$AM$77</f>
        <v>0.00470007238579321</v>
      </c>
      <c r="AR57" s="43" t="n">
        <f aca="false">AQ57*$J$77</f>
        <v>52330.2158374135</v>
      </c>
      <c r="AS57" s="44" t="n">
        <f aca="false">0.24*AH57/$AM$77</f>
        <v>0.00333500763285391</v>
      </c>
      <c r="AT57" s="43" t="n">
        <f aca="false">AS57*$J$77</f>
        <v>37131.6981785619</v>
      </c>
      <c r="AU57" s="44" t="n">
        <f aca="false">0.25*AJ57/$AM$77</f>
        <v>0.0112868181300916</v>
      </c>
      <c r="AV57" s="43" t="n">
        <f aca="false">AU57*$J$77</f>
        <v>125666.496254535</v>
      </c>
      <c r="AW57" s="44" t="n">
        <f aca="false">0.35*AL57/$AM$77</f>
        <v>0.0089846418175195</v>
      </c>
      <c r="AX57" s="43" t="n">
        <f aca="false">AW57*$J$77</f>
        <v>100034.256270991</v>
      </c>
    </row>
    <row r="58" customFormat="false" ht="13.8" hidden="false" customHeight="false" outlineLevel="0" collapsed="false">
      <c r="A58" s="13" t="s">
        <v>67</v>
      </c>
      <c r="B58" s="43"/>
      <c r="C58" s="43"/>
      <c r="D58" s="43"/>
      <c r="E58" s="43"/>
      <c r="F58" s="43"/>
      <c r="G58" s="43"/>
      <c r="H58" s="43"/>
      <c r="I58" s="68" t="n">
        <f aca="false">AO58+AQ58+AS58+AU58+AW58</f>
        <v>0.0248449882033186</v>
      </c>
      <c r="J58" s="43" t="n">
        <f aca="false">ROUND(AP58+AR58+AT58+AV58+AX58,0)</f>
        <v>276622</v>
      </c>
      <c r="K58" s="15" t="n">
        <f aca="false">I58-DatosMinisterio!J58</f>
        <v>0.00048593765585515</v>
      </c>
      <c r="L58" s="43" t="n">
        <f aca="false">J58-DatosMinisterio!K58</f>
        <v>5410</v>
      </c>
      <c r="M58" s="44" t="n">
        <f aca="false">P92/P$111</f>
        <v>0.0442366928227776</v>
      </c>
      <c r="N58" s="43" t="n">
        <f aca="false">ROUND(N$77*M58,0)</f>
        <v>9358026</v>
      </c>
      <c r="O58" s="43" t="n">
        <f aca="false">N58-DatosMinisterio!L58</f>
        <v>26890</v>
      </c>
      <c r="P58" s="14" t="n">
        <f aca="false">N58+J58</f>
        <v>9634648</v>
      </c>
      <c r="Q58" s="43" t="n">
        <f aca="false">P58-DatosMinisterio!M58</f>
        <v>32300</v>
      </c>
      <c r="S58" s="14" t="n">
        <f aca="false">B58+DatosMinisterio!B58</f>
        <v>12795</v>
      </c>
      <c r="T58" s="14" t="n">
        <f aca="false">C58+DatosMinisterio!C58</f>
        <v>61</v>
      </c>
      <c r="U58" s="14" t="n">
        <f aca="false">D58+DatosMinisterio!D58</f>
        <v>981.603232663224</v>
      </c>
      <c r="V58" s="14" t="n">
        <f aca="false">E58+DatosMinisterio!E58</f>
        <v>626.069518132141</v>
      </c>
      <c r="W58" s="14" t="n">
        <f aca="false">F58+DatosMinisterio!F58</f>
        <v>168</v>
      </c>
      <c r="X58" s="14" t="n">
        <f aca="false">G58+DatosMinisterio!G58</f>
        <v>503</v>
      </c>
      <c r="Y58" s="14" t="n">
        <f aca="false">H58+DatosMinisterio!H58</f>
        <v>34</v>
      </c>
      <c r="Z58" s="14" t="n">
        <f aca="false">X58+0.33*Y58</f>
        <v>514.22</v>
      </c>
      <c r="AC58" s="49" t="n">
        <f aca="false">IF(T58&gt;0,S58/T58,0)</f>
        <v>209.754098360656</v>
      </c>
      <c r="AD58" s="50" t="n">
        <f aca="false">EXP((((AC58-AC$77)/AC$78+2)/4-1.9)^3)</f>
        <v>0.0729023586413539</v>
      </c>
      <c r="AE58" s="51" t="n">
        <f aca="false">S58/U58</f>
        <v>13.0347981488258</v>
      </c>
      <c r="AF58" s="50" t="n">
        <f aca="false">EXP((((AE58-AE$77)/AE$78+2)/4-1.9)^3)</f>
        <v>0.012620169599007</v>
      </c>
      <c r="AG58" s="50" t="n">
        <f aca="false">V58/U58</f>
        <v>0.637803032120757</v>
      </c>
      <c r="AH58" s="50" t="n">
        <f aca="false">EXP((((AG58-AG$77)/AG$78+2)/4-1.9)^3)</f>
        <v>0.0528410156878323</v>
      </c>
      <c r="AI58" s="50" t="n">
        <f aca="false">W58/U58</f>
        <v>0.171148580617642</v>
      </c>
      <c r="AJ58" s="50" t="n">
        <f aca="false">EXP((((AI58-AI$77)/AI$78+2)/4-1.9)^3)</f>
        <v>0.0989713059429501</v>
      </c>
      <c r="AK58" s="50" t="n">
        <f aca="false">Z58/U58</f>
        <v>0.523857280507167</v>
      </c>
      <c r="AL58" s="50" t="n">
        <f aca="false">EXP((((AK58-AK$77)/AK$78+2)/4-1.9)^3)</f>
        <v>0.0889408041944793</v>
      </c>
      <c r="AM58" s="50" t="n">
        <f aca="false">0.01*AD58+0.15*AF58+0.24*AH58+0.25*AJ58+0.35*AL58</f>
        <v>0.0711760007451496</v>
      </c>
      <c r="AO58" s="44" t="n">
        <f aca="false">0.01*AD58/$AM$77</f>
        <v>0.000254475978065117</v>
      </c>
      <c r="AP58" s="43" t="n">
        <f aca="false">AO58*$J$77</f>
        <v>2833.31441827083</v>
      </c>
      <c r="AQ58" s="44" t="n">
        <f aca="false">0.15*AF58/$AM$77</f>
        <v>0.000660787262972012</v>
      </c>
      <c r="AR58" s="43" t="n">
        <f aca="false">AQ58*$J$77</f>
        <v>7357.15054058755</v>
      </c>
      <c r="AS58" s="44" t="n">
        <f aca="false">0.24*AH58/$AM$77</f>
        <v>0.00442677665844001</v>
      </c>
      <c r="AT58" s="43" t="n">
        <f aca="false">AS58*$J$77</f>
        <v>49287.3638926084</v>
      </c>
      <c r="AU58" s="44" t="n">
        <f aca="false">0.25*AJ58/$AM$77</f>
        <v>0.00863683300156199</v>
      </c>
      <c r="AV58" s="43" t="n">
        <f aca="false">AU58*$J$77</f>
        <v>96161.781782252</v>
      </c>
      <c r="AW58" s="44" t="n">
        <f aca="false">0.35*AL58/$AM$77</f>
        <v>0.0108661153022795</v>
      </c>
      <c r="AX58" s="43" t="n">
        <f aca="false">AW58*$J$77</f>
        <v>120982.42588801</v>
      </c>
    </row>
    <row r="59" customFormat="false" ht="13.8" hidden="false" customHeight="false" outlineLevel="0" collapsed="false">
      <c r="A59" s="13" t="s">
        <v>68</v>
      </c>
      <c r="B59" s="43"/>
      <c r="C59" s="43"/>
      <c r="D59" s="43"/>
      <c r="E59" s="43"/>
      <c r="F59" s="43"/>
      <c r="G59" s="43"/>
      <c r="H59" s="43"/>
      <c r="I59" s="68" t="n">
        <f aca="false">AO59+AQ59+AS59+AU59+AW59</f>
        <v>0.0205467014419034</v>
      </c>
      <c r="J59" s="43" t="n">
        <f aca="false">ROUND(AP59+AR59+AT59+AV59+AX59,0)</f>
        <v>228765</v>
      </c>
      <c r="K59" s="15" t="n">
        <f aca="false">I59-DatosMinisterio!J59</f>
        <v>7.17939439234989E-005</v>
      </c>
      <c r="L59" s="43" t="n">
        <f aca="false">J59-DatosMinisterio!K59</f>
        <v>799</v>
      </c>
      <c r="M59" s="44" t="n">
        <f aca="false">P93/P$111</f>
        <v>0.0436570984173956</v>
      </c>
      <c r="N59" s="43" t="n">
        <f aca="false">ROUND(N$77*M59,0)</f>
        <v>9235416</v>
      </c>
      <c r="O59" s="43" t="n">
        <f aca="false">N59-DatosMinisterio!L59</f>
        <v>8315</v>
      </c>
      <c r="P59" s="14" t="n">
        <f aca="false">N59+J59</f>
        <v>9464181</v>
      </c>
      <c r="Q59" s="43" t="n">
        <f aca="false">P59-DatosMinisterio!M59</f>
        <v>9114</v>
      </c>
      <c r="S59" s="14" t="n">
        <f aca="false">B59+DatosMinisterio!B59</f>
        <v>10131</v>
      </c>
      <c r="T59" s="14" t="n">
        <f aca="false">C59+DatosMinisterio!C59</f>
        <v>48</v>
      </c>
      <c r="U59" s="14" t="n">
        <f aca="false">D59+DatosMinisterio!D59</f>
        <v>568.195538220483</v>
      </c>
      <c r="V59" s="14" t="n">
        <f aca="false">E59+DatosMinisterio!E59</f>
        <v>348.597142929121</v>
      </c>
      <c r="W59" s="14" t="n">
        <f aca="false">F59+DatosMinisterio!F59</f>
        <v>51</v>
      </c>
      <c r="X59" s="14" t="n">
        <f aca="false">G59+DatosMinisterio!G59</f>
        <v>276</v>
      </c>
      <c r="Y59" s="14" t="n">
        <f aca="false">H59+DatosMinisterio!H59</f>
        <v>38</v>
      </c>
      <c r="Z59" s="14" t="n">
        <f aca="false">X59+0.33*Y59</f>
        <v>288.54</v>
      </c>
      <c r="AC59" s="49" t="n">
        <f aca="false">IF(T59&gt;0,S59/T59,0)</f>
        <v>211.0625</v>
      </c>
      <c r="AD59" s="50" t="n">
        <f aca="false">EXP((((AC59-AC$77)/AC$78+2)/4-1.9)^3)</f>
        <v>0.0746536840171687</v>
      </c>
      <c r="AE59" s="51" t="n">
        <f aca="false">S59/U59</f>
        <v>17.8301294510848</v>
      </c>
      <c r="AF59" s="50" t="n">
        <f aca="false">EXP((((AE59-AE$77)/AE$78+2)/4-1.9)^3)</f>
        <v>0.0801144224317766</v>
      </c>
      <c r="AG59" s="50" t="n">
        <f aca="false">V59/U59</f>
        <v>0.613516156816161</v>
      </c>
      <c r="AH59" s="50" t="n">
        <f aca="false">EXP((((AG59-AG$77)/AG$78+2)/4-1.9)^3)</f>
        <v>0.0381281252148823</v>
      </c>
      <c r="AI59" s="50" t="n">
        <f aca="false">W59/U59</f>
        <v>0.0897578325935568</v>
      </c>
      <c r="AJ59" s="50" t="n">
        <f aca="false">EXP((((AI59-AI$77)/AI$78+2)/4-1.9)^3)</f>
        <v>0.0323300885183691</v>
      </c>
      <c r="AK59" s="50" t="n">
        <f aca="false">Z59/U59</f>
        <v>0.507818137579311</v>
      </c>
      <c r="AL59" s="50" t="n">
        <f aca="false">EXP((((AK59-AK$77)/AK$78+2)/4-1.9)^3)</f>
        <v>0.0824722367347086</v>
      </c>
      <c r="AM59" s="50" t="n">
        <f aca="false">0.01*AD59+0.15*AF59+0.24*AH59+0.25*AJ59+0.35*AL59</f>
        <v>0.0588622552432502</v>
      </c>
      <c r="AO59" s="44" t="n">
        <f aca="false">0.01*AD59/$AM$77</f>
        <v>0.00026058922661052</v>
      </c>
      <c r="AP59" s="43" t="n">
        <f aca="false">AO59*$J$77</f>
        <v>2901.37882017572</v>
      </c>
      <c r="AQ59" s="44" t="n">
        <f aca="false">0.15*AF59/$AM$77</f>
        <v>0.00419476057813381</v>
      </c>
      <c r="AR59" s="43" t="n">
        <f aca="false">AQ59*$J$77</f>
        <v>46704.1161118139</v>
      </c>
      <c r="AS59" s="44" t="n">
        <f aca="false">0.24*AH59/$AM$77</f>
        <v>0.00319419853184588</v>
      </c>
      <c r="AT59" s="43" t="n">
        <f aca="false">AS59*$J$77</f>
        <v>35563.9413350938</v>
      </c>
      <c r="AU59" s="44" t="n">
        <f aca="false">0.25*AJ59/$AM$77</f>
        <v>0.00282131849022813</v>
      </c>
      <c r="AV59" s="43" t="n">
        <f aca="false">AU59*$J$77</f>
        <v>31412.3259007653</v>
      </c>
      <c r="AW59" s="44" t="n">
        <f aca="false">0.35*AL59/$AM$77</f>
        <v>0.0100758346150851</v>
      </c>
      <c r="AX59" s="43" t="n">
        <f aca="false">AW59*$J$77</f>
        <v>112183.506310084</v>
      </c>
    </row>
    <row r="60" customFormat="false" ht="13.8" hidden="false" customHeight="false" outlineLevel="0" collapsed="false">
      <c r="A60" s="13" t="s">
        <v>69</v>
      </c>
      <c r="B60" s="43"/>
      <c r="C60" s="43"/>
      <c r="D60" s="43"/>
      <c r="E60" s="43"/>
      <c r="F60" s="43"/>
      <c r="G60" s="43"/>
      <c r="H60" s="43"/>
      <c r="I60" s="68" t="n">
        <f aca="false">AO60+AQ60+AS60+AU60+AW60</f>
        <v>0.0142264385790571</v>
      </c>
      <c r="J60" s="43" t="n">
        <f aca="false">ROUND(AP60+AR60+AT60+AV60+AX60,0)</f>
        <v>158396</v>
      </c>
      <c r="K60" s="15" t="n">
        <f aca="false">I60-DatosMinisterio!J60</f>
        <v>0.000128804133554062</v>
      </c>
      <c r="L60" s="43" t="n">
        <f aca="false">J60-DatosMinisterio!K60</f>
        <v>1434</v>
      </c>
      <c r="M60" s="44" t="n">
        <f aca="false">P94/P$111</f>
        <v>0.0191415603875328</v>
      </c>
      <c r="N60" s="43" t="n">
        <f aca="false">ROUND(N$77*M60,0)</f>
        <v>4049290</v>
      </c>
      <c r="O60" s="43" t="n">
        <f aca="false">N60-DatosMinisterio!L60</f>
        <v>4983</v>
      </c>
      <c r="P60" s="14" t="n">
        <f aca="false">N60+J60</f>
        <v>4207686</v>
      </c>
      <c r="Q60" s="43" t="n">
        <f aca="false">P60-DatosMinisterio!M60</f>
        <v>6417</v>
      </c>
      <c r="S60" s="14" t="n">
        <f aca="false">B60+DatosMinisterio!B60</f>
        <v>14158</v>
      </c>
      <c r="T60" s="14" t="n">
        <f aca="false">C60+DatosMinisterio!C60</f>
        <v>60</v>
      </c>
      <c r="U60" s="14" t="n">
        <f aca="false">D60+DatosMinisterio!D60</f>
        <v>916.558630722538</v>
      </c>
      <c r="V60" s="14" t="n">
        <f aca="false">E60+DatosMinisterio!E60</f>
        <v>535.788453426594</v>
      </c>
      <c r="W60" s="14" t="n">
        <f aca="false">F60+DatosMinisterio!F60</f>
        <v>102</v>
      </c>
      <c r="X60" s="14" t="n">
        <f aca="false">G60+DatosMinisterio!G60</f>
        <v>357</v>
      </c>
      <c r="Y60" s="14" t="n">
        <f aca="false">H60+DatosMinisterio!H60</f>
        <v>45</v>
      </c>
      <c r="Z60" s="14" t="n">
        <f aca="false">X60+0.33*Y60</f>
        <v>371.85</v>
      </c>
      <c r="AC60" s="49" t="n">
        <f aca="false">IF(T60&gt;0,S60/T60,0)</f>
        <v>235.966666666667</v>
      </c>
      <c r="AD60" s="50" t="n">
        <f aca="false">EXP((((AC60-AC$77)/AC$78+2)/4-1.9)^3)</f>
        <v>0.114179397977062</v>
      </c>
      <c r="AE60" s="51" t="n">
        <f aca="false">S60/U60</f>
        <v>15.4469114418125</v>
      </c>
      <c r="AF60" s="50" t="n">
        <f aca="false">EXP((((AE60-AE$77)/AE$78+2)/4-1.9)^3)</f>
        <v>0.0347807976491076</v>
      </c>
      <c r="AG60" s="50" t="n">
        <f aca="false">V60/U60</f>
        <v>0.584565390000445</v>
      </c>
      <c r="AH60" s="50" t="n">
        <f aca="false">EXP((((AG60-AG$77)/AG$78+2)/4-1.9)^3)</f>
        <v>0.0250644356562149</v>
      </c>
      <c r="AI60" s="50" t="n">
        <f aca="false">W60/U60</f>
        <v>0.111285843132143</v>
      </c>
      <c r="AJ60" s="50" t="n">
        <f aca="false">EXP((((AI60-AI$77)/AI$78+2)/4-1.9)^3)</f>
        <v>0.0447356122248478</v>
      </c>
      <c r="AK60" s="50" t="n">
        <f aca="false">Z60/U60</f>
        <v>0.405702360477327</v>
      </c>
      <c r="AL60" s="50" t="n">
        <f aca="false">EXP((((AK60-AK$77)/AK$78+2)/4-1.9)^3)</f>
        <v>0.0491361856378144</v>
      </c>
      <c r="AM60" s="50" t="n">
        <f aca="false">0.01*AD60+0.15*AF60+0.24*AH60+0.25*AJ60+0.35*AL60</f>
        <v>0.0407559462140753</v>
      </c>
      <c r="AO60" s="44" t="n">
        <f aca="false">0.01*AD60/$AM$77</f>
        <v>0.000398559312985205</v>
      </c>
      <c r="AP60" s="43" t="n">
        <f aca="false">AO60*$J$77</f>
        <v>4437.52631035429</v>
      </c>
      <c r="AQ60" s="44" t="n">
        <f aca="false">0.15*AF60/$AM$77</f>
        <v>0.00182110928876468</v>
      </c>
      <c r="AR60" s="43" t="n">
        <f aca="false">AQ60*$J$77</f>
        <v>20276.079669035</v>
      </c>
      <c r="AS60" s="44" t="n">
        <f aca="false">0.24*AH60/$AM$77</f>
        <v>0.00209978285382302</v>
      </c>
      <c r="AT60" s="43" t="n">
        <f aca="false">AS60*$J$77</f>
        <v>23378.8080124886</v>
      </c>
      <c r="AU60" s="44" t="n">
        <f aca="false">0.25*AJ60/$AM$77</f>
        <v>0.00390389930018063</v>
      </c>
      <c r="AV60" s="43" t="n">
        <f aca="false">AU60*$J$77</f>
        <v>43465.6907845692</v>
      </c>
      <c r="AW60" s="44" t="n">
        <f aca="false">0.35*AL60/$AM$77</f>
        <v>0.00600308782330354</v>
      </c>
      <c r="AX60" s="43" t="n">
        <f aca="false">AW60*$J$77</f>
        <v>66837.8815683723</v>
      </c>
    </row>
    <row r="61" customFormat="false" ht="13.8" hidden="false" customHeight="false" outlineLevel="0" collapsed="false">
      <c r="A61" s="13" t="s">
        <v>70</v>
      </c>
      <c r="B61" s="43"/>
      <c r="C61" s="43"/>
      <c r="D61" s="43"/>
      <c r="E61" s="43"/>
      <c r="F61" s="43"/>
      <c r="G61" s="43"/>
      <c r="H61" s="43"/>
      <c r="I61" s="68" t="n">
        <f aca="false">AO61+AQ61+AS61+AU61+AW61</f>
        <v>0.0185251306985374</v>
      </c>
      <c r="J61" s="43" t="n">
        <f aca="false">ROUND(AP61+AR61+AT61+AV61+AX61,0)</f>
        <v>206257</v>
      </c>
      <c r="K61" s="15" t="n">
        <f aca="false">I61-DatosMinisterio!J61</f>
        <v>5.72209661414379E-005</v>
      </c>
      <c r="L61" s="43" t="n">
        <f aca="false">J61-DatosMinisterio!K61</f>
        <v>637</v>
      </c>
      <c r="M61" s="44" t="n">
        <f aca="false">P95/P$111</f>
        <v>0.0183139417242581</v>
      </c>
      <c r="N61" s="43" t="n">
        <f aca="false">ROUND(N$77*M61,0)</f>
        <v>3874212</v>
      </c>
      <c r="O61" s="43" t="n">
        <f aca="false">N61-DatosMinisterio!L61</f>
        <v>3152</v>
      </c>
      <c r="P61" s="14" t="n">
        <f aca="false">N61+J61</f>
        <v>4080469</v>
      </c>
      <c r="Q61" s="43" t="n">
        <f aca="false">P61-DatosMinisterio!M61</f>
        <v>3789</v>
      </c>
      <c r="S61" s="14" t="n">
        <f aca="false">B61+DatosMinisterio!B61</f>
        <v>6442</v>
      </c>
      <c r="T61" s="14" t="n">
        <f aca="false">C61+DatosMinisterio!C61</f>
        <v>58</v>
      </c>
      <c r="U61" s="14" t="n">
        <f aca="false">D61+DatosMinisterio!D61</f>
        <v>379.020137334597</v>
      </c>
      <c r="V61" s="14" t="n">
        <f aca="false">E61+DatosMinisterio!E61</f>
        <v>241.967637334597</v>
      </c>
      <c r="W61" s="14" t="n">
        <f aca="false">F61+DatosMinisterio!F61</f>
        <v>32</v>
      </c>
      <c r="X61" s="14" t="n">
        <f aca="false">G61+DatosMinisterio!G61</f>
        <v>174</v>
      </c>
      <c r="Y61" s="14" t="n">
        <f aca="false">H61+DatosMinisterio!H61</f>
        <v>9</v>
      </c>
      <c r="Z61" s="14" t="n">
        <f aca="false">X61+0.33*Y61</f>
        <v>176.97</v>
      </c>
      <c r="AC61" s="49" t="n">
        <f aca="false">IF(T61&gt;0,S61/T61,0)</f>
        <v>111.068965517241</v>
      </c>
      <c r="AD61" s="50" t="n">
        <f aca="false">EXP((((AC61-AC$77)/AC$78+2)/4-1.9)^3)</f>
        <v>0.0077783827467978</v>
      </c>
      <c r="AE61" s="51" t="n">
        <f aca="false">S61/U61</f>
        <v>16.9964584079949</v>
      </c>
      <c r="AF61" s="50" t="n">
        <f aca="false">EXP((((AE61-AE$77)/AE$78+2)/4-1.9)^3)</f>
        <v>0.0609181626064531</v>
      </c>
      <c r="AG61" s="50" t="n">
        <f aca="false">V61/U61</f>
        <v>0.638403117671263</v>
      </c>
      <c r="AH61" s="50" t="n">
        <f aca="false">EXP((((AG61-AG$77)/AG$78+2)/4-1.9)^3)</f>
        <v>0.0532534640712503</v>
      </c>
      <c r="AI61" s="50" t="n">
        <f aca="false">W61/U61</f>
        <v>0.0844282317689906</v>
      </c>
      <c r="AJ61" s="50" t="n">
        <f aca="false">EXP((((AI61-AI$77)/AI$78+2)/4-1.9)^3)</f>
        <v>0.0297326265017594</v>
      </c>
      <c r="AK61" s="50" t="n">
        <f aca="false">Z61/U61</f>
        <v>0.466914505504946</v>
      </c>
      <c r="AL61" s="50" t="n">
        <f aca="false">EXP((((AK61-AK$77)/AK$78+2)/4-1.9)^3)</f>
        <v>0.0675467336173293</v>
      </c>
      <c r="AM61" s="50" t="n">
        <f aca="false">0.01*AD61+0.15*AF61+0.24*AH61+0.25*AJ61+0.35*AL61</f>
        <v>0.0530708529870411</v>
      </c>
      <c r="AO61" s="44" t="n">
        <f aca="false">0.01*AD61/$AM$77</f>
        <v>2.71515434362555E-005</v>
      </c>
      <c r="AP61" s="43" t="n">
        <f aca="false">AO61*$J$77</f>
        <v>302.303031041164</v>
      </c>
      <c r="AQ61" s="44" t="n">
        <f aca="false">0.15*AF61/$AM$77</f>
        <v>0.00318965174106452</v>
      </c>
      <c r="AR61" s="43" t="n">
        <f aca="false">AQ61*$J$77</f>
        <v>35513.3177439179</v>
      </c>
      <c r="AS61" s="44" t="n">
        <f aca="false">0.24*AH61/$AM$77</f>
        <v>0.00446132968231283</v>
      </c>
      <c r="AT61" s="43" t="n">
        <f aca="false">AS61*$J$77</f>
        <v>49672.0743925075</v>
      </c>
      <c r="AU61" s="44" t="n">
        <f aca="false">0.25*AJ61/$AM$77</f>
        <v>0.00259464829070293</v>
      </c>
      <c r="AV61" s="43" t="n">
        <f aca="false">AU61*$J$77</f>
        <v>28888.5987128783</v>
      </c>
      <c r="AW61" s="44" t="n">
        <f aca="false">0.35*AL61/$AM$77</f>
        <v>0.0082523494410209</v>
      </c>
      <c r="AX61" s="43" t="n">
        <f aca="false">AW61*$J$77</f>
        <v>91880.9737313231</v>
      </c>
    </row>
    <row r="62" customFormat="false" ht="13.8" hidden="false" customHeight="false" outlineLevel="0" collapsed="false">
      <c r="A62" s="13" t="s">
        <v>71</v>
      </c>
      <c r="B62" s="43"/>
      <c r="C62" s="43"/>
      <c r="D62" s="43"/>
      <c r="E62" s="43"/>
      <c r="F62" s="43"/>
      <c r="G62" s="43"/>
      <c r="H62" s="43"/>
      <c r="I62" s="68" t="n">
        <f aca="false">AO62+AQ62+AS62+AU62+AW62</f>
        <v>0.0151247849360338</v>
      </c>
      <c r="J62" s="43" t="n">
        <f aca="false">ROUND(AP62+AR62+AT62+AV62+AX62,0)</f>
        <v>168398</v>
      </c>
      <c r="K62" s="15" t="n">
        <f aca="false">I62-DatosMinisterio!J62</f>
        <v>2.4610526646044E-005</v>
      </c>
      <c r="L62" s="43" t="n">
        <f aca="false">J62-DatosMinisterio!K62</f>
        <v>274</v>
      </c>
      <c r="M62" s="44" t="n">
        <f aca="false">P96/P$111</f>
        <v>0.0202951754635519</v>
      </c>
      <c r="N62" s="43" t="n">
        <f aca="false">ROUND(N$77*M62,0)</f>
        <v>4293331</v>
      </c>
      <c r="O62" s="43" t="n">
        <f aca="false">N62-DatosMinisterio!L62</f>
        <v>1264</v>
      </c>
      <c r="P62" s="14" t="n">
        <f aca="false">N62+J62</f>
        <v>4461729</v>
      </c>
      <c r="Q62" s="43" t="n">
        <f aca="false">P62-DatosMinisterio!M62</f>
        <v>1538</v>
      </c>
      <c r="S62" s="14" t="n">
        <f aca="false">B62+DatosMinisterio!B62</f>
        <v>6988</v>
      </c>
      <c r="T62" s="14" t="n">
        <f aca="false">C62+DatosMinisterio!C62</f>
        <v>41</v>
      </c>
      <c r="U62" s="14" t="n">
        <f aca="false">D62+DatosMinisterio!D62</f>
        <v>349.694373706004</v>
      </c>
      <c r="V62" s="14" t="n">
        <f aca="false">E62+DatosMinisterio!E62</f>
        <v>192.808668831169</v>
      </c>
      <c r="W62" s="14" t="n">
        <f aca="false">F62+DatosMinisterio!F62</f>
        <v>24</v>
      </c>
      <c r="X62" s="14" t="n">
        <f aca="false">G62+DatosMinisterio!G62</f>
        <v>111</v>
      </c>
      <c r="Y62" s="14" t="n">
        <f aca="false">H62+DatosMinisterio!H62</f>
        <v>14</v>
      </c>
      <c r="Z62" s="14" t="n">
        <f aca="false">X62+0.33*Y62</f>
        <v>115.62</v>
      </c>
      <c r="AC62" s="49" t="n">
        <f aca="false">IF(T62&gt;0,S62/T62,0)</f>
        <v>170.439024390244</v>
      </c>
      <c r="AD62" s="50" t="n">
        <f aca="false">EXP((((AC62-AC$77)/AC$78+2)/4-1.9)^3)</f>
        <v>0.0333315533886475</v>
      </c>
      <c r="AE62" s="51" t="n">
        <f aca="false">S62/U62</f>
        <v>19.9831639438242</v>
      </c>
      <c r="AF62" s="50" t="n">
        <f aca="false">EXP((((AE62-AE$77)/AE$78+2)/4-1.9)^3)</f>
        <v>0.149447453580032</v>
      </c>
      <c r="AG62" s="50" t="n">
        <f aca="false">V62/U62</f>
        <v>0.551363371357149</v>
      </c>
      <c r="AH62" s="50" t="n">
        <f aca="false">EXP((((AG62-AG$77)/AG$78+2)/4-1.9)^3)</f>
        <v>0.0148476894828431</v>
      </c>
      <c r="AI62" s="50" t="n">
        <f aca="false">W62/U62</f>
        <v>0.0686313587080396</v>
      </c>
      <c r="AJ62" s="50" t="n">
        <f aca="false">EXP((((AI62-AI$77)/AI$78+2)/4-1.9)^3)</f>
        <v>0.0230120639526134</v>
      </c>
      <c r="AK62" s="50" t="n">
        <f aca="false">Z62/U62</f>
        <v>0.330631570575981</v>
      </c>
      <c r="AL62" s="50" t="n">
        <f aca="false">EXP((((AK62-AK$77)/AK$78+2)/4-1.9)^3)</f>
        <v>0.0321789618927971</v>
      </c>
      <c r="AM62" s="50" t="n">
        <f aca="false">0.01*AD62+0.15*AF62+0.24*AH62+0.25*AJ62+0.35*AL62</f>
        <v>0.043329531697406</v>
      </c>
      <c r="AO62" s="44" t="n">
        <f aca="false">0.01*AD62/$AM$77</f>
        <v>0.000116348494165102</v>
      </c>
      <c r="AP62" s="43" t="n">
        <f aca="false">AO62*$J$77</f>
        <v>1295.41447710923</v>
      </c>
      <c r="AQ62" s="44" t="n">
        <f aca="false">0.15*AF62/$AM$77</f>
        <v>0.00782501162401625</v>
      </c>
      <c r="AR62" s="43" t="n">
        <f aca="false">AQ62*$J$77</f>
        <v>87123.0299458322</v>
      </c>
      <c r="AS62" s="44" t="n">
        <f aca="false">0.24*AH62/$AM$77</f>
        <v>0.00124387096612055</v>
      </c>
      <c r="AT62" s="43" t="n">
        <f aca="false">AS62*$J$77</f>
        <v>13849.156095496</v>
      </c>
      <c r="AU62" s="44" t="n">
        <f aca="false">0.25*AJ62/$AM$77</f>
        <v>0.00200817147441252</v>
      </c>
      <c r="AV62" s="43" t="n">
        <f aca="false">AU62*$J$77</f>
        <v>22358.8145178766</v>
      </c>
      <c r="AW62" s="44" t="n">
        <f aca="false">0.35*AL62/$AM$77</f>
        <v>0.00393138237731942</v>
      </c>
      <c r="AX62" s="43" t="n">
        <f aca="false">AW62*$J$77</f>
        <v>43771.6850843371</v>
      </c>
    </row>
    <row r="63" customFormat="false" ht="13.8" hidden="false" customHeight="false" outlineLevel="0" collapsed="false">
      <c r="A63" s="13" t="s">
        <v>72</v>
      </c>
      <c r="B63" s="43"/>
      <c r="C63" s="43"/>
      <c r="D63" s="43"/>
      <c r="E63" s="43"/>
      <c r="F63" s="43"/>
      <c r="G63" s="43"/>
      <c r="H63" s="43"/>
      <c r="I63" s="68" t="n">
        <f aca="false">AO63+AQ63+AS63+AU63+AW63</f>
        <v>0.0553108390888654</v>
      </c>
      <c r="J63" s="43" t="n">
        <f aca="false">ROUND(AP63+AR63+AT63+AV63+AX63,0)</f>
        <v>615826</v>
      </c>
      <c r="K63" s="15" t="n">
        <f aca="false">I63-DatosMinisterio!J63</f>
        <v>0.000295628035261161</v>
      </c>
      <c r="L63" s="43" t="n">
        <f aca="false">J63-DatosMinisterio!K63</f>
        <v>3291</v>
      </c>
      <c r="M63" s="44" t="n">
        <f aca="false">P97/P$111</f>
        <v>0.0276801936059197</v>
      </c>
      <c r="N63" s="43" t="n">
        <f aca="false">ROUND(N$77*M63,0)</f>
        <v>5855591</v>
      </c>
      <c r="O63" s="43" t="n">
        <f aca="false">N63-DatosMinisterio!L63</f>
        <v>5928</v>
      </c>
      <c r="P63" s="14" t="n">
        <f aca="false">N63+J63</f>
        <v>6471417</v>
      </c>
      <c r="Q63" s="43" t="n">
        <f aca="false">P63-DatosMinisterio!M63</f>
        <v>9219</v>
      </c>
      <c r="S63" s="14" t="n">
        <f aca="false">B63+DatosMinisterio!B63</f>
        <v>11149</v>
      </c>
      <c r="T63" s="14" t="n">
        <f aca="false">C63+DatosMinisterio!C63</f>
        <v>61</v>
      </c>
      <c r="U63" s="14" t="n">
        <f aca="false">D63+DatosMinisterio!D63</f>
        <v>494.311610045939</v>
      </c>
      <c r="V63" s="14" t="n">
        <f aca="false">E63+DatosMinisterio!E63</f>
        <v>416.186482956717</v>
      </c>
      <c r="W63" s="14" t="n">
        <f aca="false">F63+DatosMinisterio!F63</f>
        <v>68</v>
      </c>
      <c r="X63" s="14" t="n">
        <f aca="false">G63+DatosMinisterio!G63</f>
        <v>169</v>
      </c>
      <c r="Y63" s="14" t="n">
        <f aca="false">H63+DatosMinisterio!H63</f>
        <v>30</v>
      </c>
      <c r="Z63" s="14" t="n">
        <f aca="false">X63+0.33*Y63</f>
        <v>178.9</v>
      </c>
      <c r="AC63" s="49" t="n">
        <f aca="false">IF(T63&gt;0,S63/T63,0)</f>
        <v>182.770491803279</v>
      </c>
      <c r="AD63" s="50" t="n">
        <f aca="false">EXP((((AC63-AC$77)/AC$78+2)/4-1.9)^3)</f>
        <v>0.0432381849947308</v>
      </c>
      <c r="AE63" s="51" t="n">
        <f aca="false">S63/U63</f>
        <v>22.5545987053872</v>
      </c>
      <c r="AF63" s="50" t="n">
        <f aca="false">EXP((((AE63-AE$77)/AE$78+2)/4-1.9)^3)</f>
        <v>0.271930398488978</v>
      </c>
      <c r="AG63" s="50" t="n">
        <f aca="false">V63/U63</f>
        <v>0.841951664695957</v>
      </c>
      <c r="AH63" s="50" t="n">
        <f aca="false">EXP((((AG63-AG$77)/AG$78+2)/4-1.9)^3)</f>
        <v>0.364917867570381</v>
      </c>
      <c r="AI63" s="50" t="n">
        <f aca="false">W63/U63</f>
        <v>0.137565047265793</v>
      </c>
      <c r="AJ63" s="50" t="n">
        <f aca="false">EXP((((AI63-AI$77)/AI$78+2)/4-1.9)^3)</f>
        <v>0.0646250227250998</v>
      </c>
      <c r="AK63" s="50" t="n">
        <f aca="false">Z63/U63</f>
        <v>0.361917455233094</v>
      </c>
      <c r="AL63" s="50" t="n">
        <f aca="false">EXP((((AK63-AK$77)/AK$78+2)/4-1.9)^3)</f>
        <v>0.0385605175703601</v>
      </c>
      <c r="AM63" s="50" t="n">
        <f aca="false">0.01*AD63+0.15*AF63+0.24*AH63+0.25*AJ63+0.35*AL63</f>
        <v>0.158454666671086</v>
      </c>
      <c r="AO63" s="44" t="n">
        <f aca="false">0.01*AD63/$AM$77</f>
        <v>0.000150928990794724</v>
      </c>
      <c r="AP63" s="43" t="n">
        <f aca="false">AO63*$J$77</f>
        <v>1680.43085640222</v>
      </c>
      <c r="AQ63" s="44" t="n">
        <f aca="false">0.15*AF63/$AM$77</f>
        <v>0.0142381718666094</v>
      </c>
      <c r="AR63" s="43" t="n">
        <f aca="false">AQ63*$J$77</f>
        <v>158526.623794564</v>
      </c>
      <c r="AS63" s="44" t="n">
        <f aca="false">0.24*AH63/$AM$77</f>
        <v>0.0305711364056964</v>
      </c>
      <c r="AT63" s="43" t="n">
        <f aca="false">AS63*$J$77</f>
        <v>340376.495336702</v>
      </c>
      <c r="AU63" s="44" t="n">
        <f aca="false">0.25*AJ63/$AM$77</f>
        <v>0.00563956920322515</v>
      </c>
      <c r="AV63" s="43" t="n">
        <f aca="false">AU63*$J$77</f>
        <v>62790.4954244649</v>
      </c>
      <c r="AW63" s="44" t="n">
        <f aca="false">0.35*AL63/$AM$77</f>
        <v>0.00471103262253971</v>
      </c>
      <c r="AX63" s="43" t="n">
        <f aca="false">AW63*$J$77</f>
        <v>52452.2462036494</v>
      </c>
    </row>
    <row r="64" customFormat="false" ht="13.8" hidden="false" customHeight="false" outlineLevel="0" collapsed="false">
      <c r="A64" s="13" t="s">
        <v>73</v>
      </c>
      <c r="B64" s="43"/>
      <c r="C64" s="43"/>
      <c r="D64" s="43"/>
      <c r="E64" s="43"/>
      <c r="F64" s="43"/>
      <c r="G64" s="43"/>
      <c r="H64" s="43"/>
      <c r="I64" s="68" t="n">
        <f aca="false">AO64+AQ64+AS64+AU64+AW64</f>
        <v>0.130422053289521</v>
      </c>
      <c r="J64" s="43" t="n">
        <f aca="false">ROUND(AP64+AR64+AT64+AV64+AX64,0)</f>
        <v>1452108</v>
      </c>
      <c r="K64" s="15" t="n">
        <f aca="false">I64-DatosMinisterio!J64</f>
        <v>0.00272958393189948</v>
      </c>
      <c r="L64" s="43" t="n">
        <f aca="false">J64-DatosMinisterio!K64</f>
        <v>30391</v>
      </c>
      <c r="M64" s="44" t="n">
        <f aca="false">P98/P$111</f>
        <v>0.0469999099830275</v>
      </c>
      <c r="N64" s="43" t="n">
        <f aca="false">ROUND(N$77*M64,0)</f>
        <v>9942569</v>
      </c>
      <c r="O64" s="43" t="n">
        <f aca="false">N64-DatosMinisterio!L64</f>
        <v>78689</v>
      </c>
      <c r="P64" s="14" t="n">
        <f aca="false">N64+J64</f>
        <v>11394677</v>
      </c>
      <c r="Q64" s="43" t="n">
        <f aca="false">P64-DatosMinisterio!M64</f>
        <v>109080</v>
      </c>
      <c r="S64" s="14" t="n">
        <f aca="false">B64+DatosMinisterio!B64</f>
        <v>9143</v>
      </c>
      <c r="T64" s="14" t="n">
        <f aca="false">C64+DatosMinisterio!C64</f>
        <v>49</v>
      </c>
      <c r="U64" s="14" t="n">
        <f aca="false">D64+DatosMinisterio!D64</f>
        <v>388.672781507483</v>
      </c>
      <c r="V64" s="14" t="n">
        <f aca="false">E64+DatosMinisterio!E64</f>
        <v>276.063463325665</v>
      </c>
      <c r="W64" s="14" t="n">
        <f aca="false">F64+DatosMinisterio!F64</f>
        <v>130</v>
      </c>
      <c r="X64" s="14" t="n">
        <f aca="false">G64+DatosMinisterio!G64</f>
        <v>408</v>
      </c>
      <c r="Y64" s="14" t="n">
        <f aca="false">H64+DatosMinisterio!H64</f>
        <v>50</v>
      </c>
      <c r="Z64" s="14" t="n">
        <f aca="false">X64+0.33*Y64</f>
        <v>424.5</v>
      </c>
      <c r="AC64" s="49" t="n">
        <f aca="false">IF(T64&gt;0,S64/T64,0)</f>
        <v>186.591836734694</v>
      </c>
      <c r="AD64" s="50" t="n">
        <f aca="false">EXP((((AC64-AC$77)/AC$78+2)/4-1.9)^3)</f>
        <v>0.0467390664248652</v>
      </c>
      <c r="AE64" s="51" t="n">
        <f aca="false">S64/U64</f>
        <v>23.5236436277799</v>
      </c>
      <c r="AF64" s="50" t="n">
        <f aca="false">EXP((((AE64-AE$77)/AE$78+2)/4-1.9)^3)</f>
        <v>0.328163564768217</v>
      </c>
      <c r="AG64" s="50" t="n">
        <f aca="false">V64/U64</f>
        <v>0.710272178707605</v>
      </c>
      <c r="AH64" s="50" t="n">
        <f aca="false">EXP((((AG64-AG$77)/AG$78+2)/4-1.9)^3)</f>
        <v>0.122794809943508</v>
      </c>
      <c r="AI64" s="50" t="n">
        <f aca="false">W64/U64</f>
        <v>0.334471581714031</v>
      </c>
      <c r="AJ64" s="50" t="n">
        <f aca="false">EXP((((AI64-AI$77)/AI$78+2)/4-1.9)^3)</f>
        <v>0.424892067244164</v>
      </c>
      <c r="AK64" s="50" t="n">
        <f aca="false">Z64/U64</f>
        <v>1.09217835721236</v>
      </c>
      <c r="AL64" s="50" t="n">
        <f aca="false">EXP((((AK64-AK$77)/AK$78+2)/4-1.9)^3)</f>
        <v>0.537850897081867</v>
      </c>
      <c r="AM64" s="50" t="n">
        <f aca="false">0.01*AD64+0.15*AF64+0.24*AH64+0.25*AJ64+0.35*AL64</f>
        <v>0.373633510555618</v>
      </c>
      <c r="AO64" s="44" t="n">
        <f aca="false">0.01*AD64/$AM$77</f>
        <v>0.000163149311818989</v>
      </c>
      <c r="AP64" s="43" t="n">
        <f aca="false">AO64*$J$77</f>
        <v>1816.49089639974</v>
      </c>
      <c r="AQ64" s="44" t="n">
        <f aca="false">0.15*AF64/$AM$77</f>
        <v>0.0171825189882862</v>
      </c>
      <c r="AR64" s="43" t="n">
        <f aca="false">AQ64*$J$77</f>
        <v>191308.740266502</v>
      </c>
      <c r="AS64" s="44" t="n">
        <f aca="false">0.24*AH64/$AM$77</f>
        <v>0.0102871830028178</v>
      </c>
      <c r="AT64" s="43" t="n">
        <f aca="false">AS64*$J$77</f>
        <v>114536.641717184</v>
      </c>
      <c r="AU64" s="44" t="n">
        <f aca="false">0.25*AJ64/$AM$77</f>
        <v>0.0370786440929821</v>
      </c>
      <c r="AV64" s="43" t="n">
        <f aca="false">AU64*$J$77</f>
        <v>412830.545803803</v>
      </c>
      <c r="AW64" s="44" t="n">
        <f aca="false">0.35*AL64/$AM$77</f>
        <v>0.0657105578936154</v>
      </c>
      <c r="AX64" s="43" t="n">
        <f aca="false">AW64*$J$77</f>
        <v>731615.897611209</v>
      </c>
    </row>
    <row r="65" customFormat="false" ht="13.8" hidden="false" customHeight="false" outlineLevel="0" collapsed="false">
      <c r="A65" s="13" t="s">
        <v>74</v>
      </c>
      <c r="B65" s="43"/>
      <c r="C65" s="43"/>
      <c r="D65" s="43"/>
      <c r="E65" s="43"/>
      <c r="F65" s="43"/>
      <c r="G65" s="43"/>
      <c r="H65" s="43"/>
      <c r="I65" s="68" t="n">
        <f aca="false">AO65+AQ65+AS65+AU65+AW65</f>
        <v>0.012117483513705</v>
      </c>
      <c r="J65" s="43" t="n">
        <f aca="false">ROUND(AP65+AR65+AT65+AV65+AX65,0)</f>
        <v>134915</v>
      </c>
      <c r="K65" s="15" t="n">
        <f aca="false">I65-DatosMinisterio!J65</f>
        <v>6.76884631136427E-005</v>
      </c>
      <c r="L65" s="43" t="n">
        <f aca="false">J65-DatosMinisterio!K65</f>
        <v>754</v>
      </c>
      <c r="M65" s="44" t="n">
        <f aca="false">P99/P$111</f>
        <v>0.00939753417882372</v>
      </c>
      <c r="N65" s="43" t="n">
        <f aca="false">ROUND(N$77*M65,0)</f>
        <v>1987996</v>
      </c>
      <c r="O65" s="43" t="n">
        <f aca="false">N65-DatosMinisterio!L65</f>
        <v>99</v>
      </c>
      <c r="P65" s="14" t="n">
        <f aca="false">N65+J65</f>
        <v>2122911</v>
      </c>
      <c r="Q65" s="43" t="n">
        <f aca="false">P65-DatosMinisterio!M65</f>
        <v>853</v>
      </c>
      <c r="S65" s="14" t="n">
        <f aca="false">B65+DatosMinisterio!B65</f>
        <v>2783</v>
      </c>
      <c r="T65" s="14" t="n">
        <f aca="false">C65+DatosMinisterio!C65</f>
        <v>27</v>
      </c>
      <c r="U65" s="14" t="n">
        <f aca="false">D65+DatosMinisterio!D65</f>
        <v>260.478725330885</v>
      </c>
      <c r="V65" s="14" t="n">
        <f aca="false">E65+DatosMinisterio!E65</f>
        <v>120.081535160064</v>
      </c>
      <c r="W65" s="14" t="n">
        <f aca="false">F65+DatosMinisterio!F65</f>
        <v>24</v>
      </c>
      <c r="X65" s="14" t="n">
        <f aca="false">G65+DatosMinisterio!G65</f>
        <v>114</v>
      </c>
      <c r="Y65" s="14" t="n">
        <f aca="false">H65+DatosMinisterio!H65</f>
        <v>32</v>
      </c>
      <c r="Z65" s="14" t="n">
        <f aca="false">X65+0.33*Y65</f>
        <v>124.56</v>
      </c>
      <c r="AC65" s="49" t="n">
        <f aca="false">IF(T65&gt;0,S65/T65,0)</f>
        <v>103.074074074074</v>
      </c>
      <c r="AD65" s="50" t="n">
        <f aca="false">EXP((((AC65-AC$77)/AC$78+2)/4-1.9)^3)</f>
        <v>0.00622391609512031</v>
      </c>
      <c r="AE65" s="51" t="n">
        <f aca="false">S65/U65</f>
        <v>10.6841739050464</v>
      </c>
      <c r="AF65" s="50" t="n">
        <f aca="false">EXP((((AE65-AE$77)/AE$78+2)/4-1.9)^3)</f>
        <v>0.00393016185348549</v>
      </c>
      <c r="AG65" s="50" t="n">
        <f aca="false">V65/U65</f>
        <v>0.46100323551386</v>
      </c>
      <c r="AH65" s="50" t="n">
        <f aca="false">EXP((((AG65-AG$77)/AG$78+2)/4-1.9)^3)</f>
        <v>0.00279260187151957</v>
      </c>
      <c r="AI65" s="50" t="n">
        <f aca="false">W65/U65</f>
        <v>0.092138043018726</v>
      </c>
      <c r="AJ65" s="50" t="n">
        <f aca="false">EXP((((AI65-AI$77)/AI$78+2)/4-1.9)^3)</f>
        <v>0.0335477216379246</v>
      </c>
      <c r="AK65" s="50" t="n">
        <f aca="false">Z65/U65</f>
        <v>0.478196443267188</v>
      </c>
      <c r="AL65" s="50" t="n">
        <f aca="false">EXP((((AK65-AK$77)/AK$78+2)/4-1.9)^3)</f>
        <v>0.0714436765096579</v>
      </c>
      <c r="AM65" s="50" t="n">
        <f aca="false">0.01*AD65+0.15*AF65+0.24*AH65+0.25*AJ65+0.35*AL65</f>
        <v>0.0347142050760001</v>
      </c>
      <c r="AO65" s="44" t="n">
        <f aca="false">0.01*AD65/$AM$77</f>
        <v>2.17254580677247E-005</v>
      </c>
      <c r="AP65" s="43" t="n">
        <f aca="false">AO65*$J$77</f>
        <v>241.889446913027</v>
      </c>
      <c r="AQ65" s="44" t="n">
        <f aca="false">0.15*AF65/$AM$77</f>
        <v>0.000205781774470451</v>
      </c>
      <c r="AR65" s="43" t="n">
        <f aca="false">AQ65*$J$77</f>
        <v>2291.15719706672</v>
      </c>
      <c r="AS65" s="44" t="n">
        <f aca="false">0.24*AH65/$AM$77</f>
        <v>0.00023395130885051</v>
      </c>
      <c r="AT65" s="43" t="n">
        <f aca="false">AS65*$J$77</f>
        <v>2604.79445478295</v>
      </c>
      <c r="AU65" s="44" t="n">
        <f aca="false">0.25*AJ65/$AM$77</f>
        <v>0.00292757649915886</v>
      </c>
      <c r="AV65" s="43" t="n">
        <f aca="false">AU65*$J$77</f>
        <v>32595.3937527854</v>
      </c>
      <c r="AW65" s="44" t="n">
        <f aca="false">0.35*AL65/$AM$77</f>
        <v>0.00872844847315749</v>
      </c>
      <c r="AX65" s="43" t="n">
        <f aca="false">AW65*$J$77</f>
        <v>97181.8208389123</v>
      </c>
    </row>
    <row r="66" customFormat="false" ht="13.8" hidden="false" customHeight="false" outlineLevel="0" collapsed="false">
      <c r="A66" s="13" t="s">
        <v>75</v>
      </c>
      <c r="B66" s="43"/>
      <c r="C66" s="43"/>
      <c r="D66" s="43"/>
      <c r="E66" s="43"/>
      <c r="F66" s="43"/>
      <c r="G66" s="43"/>
      <c r="H66" s="43"/>
      <c r="I66" s="68" t="n">
        <f aca="false">AO66+AQ66+AS66+AU66+AW66</f>
        <v>0.0966189653035764</v>
      </c>
      <c r="J66" s="43" t="n">
        <f aca="false">ROUND(AP66+AR66+AT66+AV66+AX66,0)</f>
        <v>1075748</v>
      </c>
      <c r="K66" s="15" t="n">
        <f aca="false">I66-DatosMinisterio!J66</f>
        <v>0.00160551982933232</v>
      </c>
      <c r="L66" s="43" t="n">
        <f aca="false">J66-DatosMinisterio!K66</f>
        <v>17876</v>
      </c>
      <c r="M66" s="44" t="n">
        <f aca="false">P100/P$111</f>
        <v>0.0686596976048616</v>
      </c>
      <c r="N66" s="43" t="n">
        <f aca="false">ROUND(N$77*M66,0)</f>
        <v>14524576</v>
      </c>
      <c r="O66" s="43" t="n">
        <f aca="false">N66-DatosMinisterio!L66</f>
        <v>49248</v>
      </c>
      <c r="P66" s="14" t="n">
        <f aca="false">N66+J66</f>
        <v>15600324</v>
      </c>
      <c r="Q66" s="43" t="n">
        <f aca="false">P66-DatosMinisterio!M66</f>
        <v>67124</v>
      </c>
      <c r="S66" s="14" t="n">
        <f aca="false">B66+DatosMinisterio!B66</f>
        <v>9069</v>
      </c>
      <c r="T66" s="14" t="n">
        <f aca="false">C66+DatosMinisterio!C66</f>
        <v>32</v>
      </c>
      <c r="U66" s="14" t="n">
        <f aca="false">D66+DatosMinisterio!D66</f>
        <v>449.37199890788</v>
      </c>
      <c r="V66" s="14" t="n">
        <f aca="false">E66+DatosMinisterio!E66</f>
        <v>413.712680726062</v>
      </c>
      <c r="W66" s="14" t="n">
        <f aca="false">F66+DatosMinisterio!F66</f>
        <v>117</v>
      </c>
      <c r="X66" s="14" t="n">
        <f aca="false">G66+DatosMinisterio!G66</f>
        <v>284</v>
      </c>
      <c r="Y66" s="14" t="n">
        <f aca="false">H66+DatosMinisterio!H66</f>
        <v>39</v>
      </c>
      <c r="Z66" s="14" t="n">
        <f aca="false">X66+0.33*Y66</f>
        <v>296.87</v>
      </c>
      <c r="AC66" s="49" t="n">
        <f aca="false">IF(T66&gt;0,S66/T66,0)</f>
        <v>283.40625</v>
      </c>
      <c r="AD66" s="50" t="n">
        <f aca="false">EXP((((AC66-AC$77)/AC$78+2)/4-1.9)^3)</f>
        <v>0.224482481379207</v>
      </c>
      <c r="AE66" s="51" t="n">
        <f aca="false">S66/U66</f>
        <v>20.1814977836639</v>
      </c>
      <c r="AF66" s="50" t="n">
        <f aca="false">EXP((((AE66-AE$77)/AE$78+2)/4-1.9)^3)</f>
        <v>0.157364924347524</v>
      </c>
      <c r="AG66" s="50" t="n">
        <f aca="false">V66/U66</f>
        <v>0.920646328056751</v>
      </c>
      <c r="AH66" s="50" t="n">
        <f aca="false">EXP((((AG66-AG$77)/AG$78+2)/4-1.9)^3)</f>
        <v>0.556400683676591</v>
      </c>
      <c r="AI66" s="50" t="n">
        <f aca="false">W66/U66</f>
        <v>0.260363352154447</v>
      </c>
      <c r="AJ66" s="50" t="n">
        <f aca="false">EXP((((AI66-AI$77)/AI$78+2)/4-1.9)^3)</f>
        <v>0.246570602140309</v>
      </c>
      <c r="AK66" s="50" t="n">
        <f aca="false">Z66/U66</f>
        <v>0.660633062855475</v>
      </c>
      <c r="AL66" s="50" t="n">
        <f aca="false">EXP((((AK66-AK$77)/AK$78+2)/4-1.9)^3)</f>
        <v>0.159331254718193</v>
      </c>
      <c r="AM66" s="50" t="n">
        <f aca="false">0.01*AD66+0.15*AF66+0.24*AH66+0.25*AJ66+0.35*AL66</f>
        <v>0.276794317234747</v>
      </c>
      <c r="AO66" s="44" t="n">
        <f aca="false">0.01*AD66/$AM$77</f>
        <v>0.000783587802535839</v>
      </c>
      <c r="AP66" s="43" t="n">
        <f aca="false">AO66*$J$77</f>
        <v>8724.40155564642</v>
      </c>
      <c r="AQ66" s="44" t="n">
        <f aca="false">0.15*AF66/$AM$77</f>
        <v>0.00823956737123248</v>
      </c>
      <c r="AR66" s="43" t="n">
        <f aca="false">AQ66*$J$77</f>
        <v>91738.6592272106</v>
      </c>
      <c r="AS66" s="44" t="n">
        <f aca="false">0.24*AH66/$AM$77</f>
        <v>0.0466126838626753</v>
      </c>
      <c r="AT66" s="43" t="n">
        <f aca="false">AS66*$J$77</f>
        <v>518981.753274267</v>
      </c>
      <c r="AU66" s="44" t="n">
        <f aca="false">0.25*AJ66/$AM$77</f>
        <v>0.0215172376830916</v>
      </c>
      <c r="AV66" s="43" t="n">
        <f aca="false">AU66*$J$77</f>
        <v>239571.138432814</v>
      </c>
      <c r="AW66" s="44" t="n">
        <f aca="false">0.35*AL66/$AM$77</f>
        <v>0.0194658885840412</v>
      </c>
      <c r="AX66" s="43" t="n">
        <f aca="false">AW66*$J$77</f>
        <v>216731.587825962</v>
      </c>
    </row>
    <row r="67" customFormat="false" ht="13.8" hidden="false" customHeight="false" outlineLevel="0" collapsed="false">
      <c r="A67" s="13" t="s">
        <v>76</v>
      </c>
      <c r="B67" s="43"/>
      <c r="C67" s="43"/>
      <c r="D67" s="43"/>
      <c r="E67" s="43"/>
      <c r="F67" s="43"/>
      <c r="G67" s="43"/>
      <c r="H67" s="43"/>
      <c r="I67" s="68" t="n">
        <f aca="false">AO67+AQ67+AS67+AU67+AW67</f>
        <v>0.00338739751508471</v>
      </c>
      <c r="J67" s="43" t="n">
        <f aca="false">ROUND(AP67+AR67+AT67+AV67+AX67,0)</f>
        <v>37715</v>
      </c>
      <c r="K67" s="15" t="n">
        <f aca="false">I67-DatosMinisterio!J67</f>
        <v>-2.42021758900474E-005</v>
      </c>
      <c r="L67" s="43" t="n">
        <f aca="false">J67-DatosMinisterio!K67</f>
        <v>-270</v>
      </c>
      <c r="M67" s="44" t="n">
        <f aca="false">P101/P$111</f>
        <v>0.00788975335844462</v>
      </c>
      <c r="N67" s="43" t="n">
        <f aca="false">ROUND(N$77*M67,0)</f>
        <v>1669033</v>
      </c>
      <c r="O67" s="43" t="n">
        <f aca="false">N67-DatosMinisterio!L67</f>
        <v>-1039</v>
      </c>
      <c r="P67" s="14" t="n">
        <f aca="false">N67+J67</f>
        <v>1706748</v>
      </c>
      <c r="Q67" s="43" t="n">
        <f aca="false">P67-DatosMinisterio!M67</f>
        <v>-1309</v>
      </c>
      <c r="S67" s="14" t="n">
        <f aca="false">B67+DatosMinisterio!B67</f>
        <v>3416</v>
      </c>
      <c r="T67" s="14" t="n">
        <f aca="false">C67+DatosMinisterio!C67</f>
        <v>30</v>
      </c>
      <c r="U67" s="14" t="n">
        <f aca="false">D67+DatosMinisterio!D67</f>
        <v>261.068181818182</v>
      </c>
      <c r="V67" s="14" t="n">
        <f aca="false">E67+DatosMinisterio!E67</f>
        <v>116.454545454545</v>
      </c>
      <c r="W67" s="14" t="n">
        <f aca="false">F67+DatosMinisterio!F67</f>
        <v>7</v>
      </c>
      <c r="X67" s="14" t="n">
        <f aca="false">G67+DatosMinisterio!G67</f>
        <v>46</v>
      </c>
      <c r="Y67" s="14" t="n">
        <f aca="false">H67+DatosMinisterio!H67</f>
        <v>7</v>
      </c>
      <c r="Z67" s="14" t="n">
        <f aca="false">X67+0.33*Y67</f>
        <v>48.31</v>
      </c>
      <c r="AC67" s="49" t="n">
        <f aca="false">IF(T67&gt;0,S67/T67,0)</f>
        <v>113.866666666667</v>
      </c>
      <c r="AD67" s="50" t="n">
        <f aca="false">EXP((((AC67-AC$77)/AC$78+2)/4-1.9)^3)</f>
        <v>0.00839635228138534</v>
      </c>
      <c r="AE67" s="51" t="n">
        <f aca="false">S67/U67</f>
        <v>13.084704448507</v>
      </c>
      <c r="AF67" s="50" t="n">
        <f aca="false">EXP((((AE67-AE$77)/AE$78+2)/4-1.9)^3)</f>
        <v>0.0129112637267664</v>
      </c>
      <c r="AG67" s="50" t="n">
        <f aca="false">V67/U67</f>
        <v>0.446069469835464</v>
      </c>
      <c r="AH67" s="50" t="n">
        <f aca="false">EXP((((AG67-AG$77)/AG$78+2)/4-1.9)^3)</f>
        <v>0.00204248909741161</v>
      </c>
      <c r="AI67" s="50" t="n">
        <f aca="false">W67/U67</f>
        <v>0.0268129189518586</v>
      </c>
      <c r="AJ67" s="50" t="n">
        <f aca="false">EXP((((AI67-AI$77)/AI$78+2)/4-1.9)^3)</f>
        <v>0.011004282508914</v>
      </c>
      <c r="AK67" s="50" t="n">
        <f aca="false">Z67/U67</f>
        <v>0.185047444937756</v>
      </c>
      <c r="AL67" s="50" t="n">
        <f aca="false">EXP((((AK67-AK$77)/AK$78+2)/4-1.9)^3)</f>
        <v>0.0126923029058894</v>
      </c>
      <c r="AM67" s="50" t="n">
        <f aca="false">0.01*AD67+0.15*AF67+0.24*AH67+0.25*AJ67+0.35*AL67</f>
        <v>0.00970422710949738</v>
      </c>
      <c r="AO67" s="44" t="n">
        <f aca="false">0.01*AD67/$AM$77</f>
        <v>2.93086533660213E-005</v>
      </c>
      <c r="AP67" s="43" t="n">
        <f aca="false">AO67*$J$77</f>
        <v>326.320113959052</v>
      </c>
      <c r="AQ67" s="44" t="n">
        <f aca="false">0.15*AF67/$AM$77</f>
        <v>0.000676028840388254</v>
      </c>
      <c r="AR67" s="43" t="n">
        <f aca="false">AQ67*$J$77</f>
        <v>7526.84899848907</v>
      </c>
      <c r="AS67" s="44" t="n">
        <f aca="false">0.24*AH67/$AM$77</f>
        <v>0.000171110319206486</v>
      </c>
      <c r="AT67" s="43" t="n">
        <f aca="false">AS67*$J$77</f>
        <v>1905.12809188852</v>
      </c>
      <c r="AU67" s="44" t="n">
        <f aca="false">0.25*AJ67/$AM$77</f>
        <v>0.000960300052888915</v>
      </c>
      <c r="AV67" s="43" t="n">
        <f aca="false">AU67*$J$77</f>
        <v>10691.9010839608</v>
      </c>
      <c r="AW67" s="44" t="n">
        <f aca="false">0.35*AL67/$AM$77</f>
        <v>0.00155064964923504</v>
      </c>
      <c r="AX67" s="43" t="n">
        <f aca="false">AW67*$J$77</f>
        <v>17264.804490662</v>
      </c>
    </row>
    <row r="68" customFormat="false" ht="13.8" hidden="false" customHeight="false" outlineLevel="0" collapsed="false">
      <c r="A68" s="13" t="s">
        <v>77</v>
      </c>
      <c r="B68" s="43"/>
      <c r="C68" s="43"/>
      <c r="D68" s="43"/>
      <c r="E68" s="43"/>
      <c r="F68" s="43"/>
      <c r="G68" s="43"/>
      <c r="H68" s="43"/>
      <c r="I68" s="68" t="n">
        <f aca="false">AO68+AQ68+AS68+AU68+AW68</f>
        <v>0.0620869960062984</v>
      </c>
      <c r="J68" s="43" t="n">
        <f aca="false">ROUND(AP68+AR68+AT68+AV68+AX68,0)</f>
        <v>691271</v>
      </c>
      <c r="K68" s="15" t="n">
        <f aca="false">I68-DatosMinisterio!J68</f>
        <v>0.000121650440029507</v>
      </c>
      <c r="L68" s="43" t="n">
        <f aca="false">J68-DatosMinisterio!K68</f>
        <v>1354</v>
      </c>
      <c r="M68" s="44" t="n">
        <f aca="false">P102/P$111</f>
        <v>0.044185132307257</v>
      </c>
      <c r="N68" s="43" t="n">
        <f aca="false">ROUND(N$77*M68,0)</f>
        <v>9347118</v>
      </c>
      <c r="O68" s="43" t="n">
        <f aca="false">N68-DatosMinisterio!L68</f>
        <v>4373</v>
      </c>
      <c r="P68" s="14" t="n">
        <f aca="false">N68+J68</f>
        <v>10038389</v>
      </c>
      <c r="Q68" s="43" t="n">
        <f aca="false">P68-DatosMinisterio!M68</f>
        <v>5727</v>
      </c>
      <c r="S68" s="14" t="n">
        <f aca="false">B68+DatosMinisterio!B68</f>
        <v>8584</v>
      </c>
      <c r="T68" s="14" t="n">
        <f aca="false">C68+DatosMinisterio!C68</f>
        <v>76</v>
      </c>
      <c r="U68" s="14" t="n">
        <f aca="false">D68+DatosMinisterio!D68</f>
        <v>355.545454545455</v>
      </c>
      <c r="V68" s="14" t="n">
        <f aca="false">E68+DatosMinisterio!E68</f>
        <v>295.886363636364</v>
      </c>
      <c r="W68" s="14" t="n">
        <f aca="false">F68+DatosMinisterio!F68</f>
        <v>32</v>
      </c>
      <c r="X68" s="14" t="n">
        <f aca="false">G68+DatosMinisterio!G68</f>
        <v>179</v>
      </c>
      <c r="Y68" s="14" t="n">
        <f aca="false">H68+DatosMinisterio!H68</f>
        <v>32</v>
      </c>
      <c r="Z68" s="14" t="n">
        <f aca="false">X68+0.33*Y68</f>
        <v>189.56</v>
      </c>
      <c r="AC68" s="49" t="n">
        <f aca="false">IF(T68&gt;0,S68/T68,0)</f>
        <v>112.947368421053</v>
      </c>
      <c r="AD68" s="50" t="n">
        <f aca="false">EXP((((AC68-AC$77)/AC$78+2)/4-1.9)^3)</f>
        <v>0.00818878998029918</v>
      </c>
      <c r="AE68" s="51" t="n">
        <f aca="false">S68/U68</f>
        <v>24.1431858859626</v>
      </c>
      <c r="AF68" s="50" t="n">
        <f aca="false">EXP((((AE68-AE$77)/AE$78+2)/4-1.9)^3)</f>
        <v>0.366374028439977</v>
      </c>
      <c r="AG68" s="50" t="n">
        <f aca="false">V68/U68</f>
        <v>0.832204039887497</v>
      </c>
      <c r="AH68" s="50" t="n">
        <f aca="false">EXP((((AG68-AG$77)/AG$78+2)/4-1.9)^3)</f>
        <v>0.342569944935895</v>
      </c>
      <c r="AI68" s="50" t="n">
        <f aca="false">W68/U68</f>
        <v>0.0900025568908206</v>
      </c>
      <c r="AJ68" s="50" t="n">
        <f aca="false">EXP((((AI68-AI$77)/AI$78+2)/4-1.9)^3)</f>
        <v>0.0324536146788345</v>
      </c>
      <c r="AK68" s="50" t="n">
        <f aca="false">Z68/U68</f>
        <v>0.533152646381999</v>
      </c>
      <c r="AL68" s="50" t="n">
        <f aca="false">EXP((((AK68-AK$77)/AK$78+2)/4-1.9)^3)</f>
        <v>0.0928538280254174</v>
      </c>
      <c r="AM68" s="50" t="n">
        <f aca="false">0.01*AD68+0.15*AF68+0.24*AH68+0.25*AJ68+0.35*AL68</f>
        <v>0.177867022429019</v>
      </c>
      <c r="AO68" s="44" t="n">
        <f aca="false">0.01*AD68/$AM$77</f>
        <v>2.85841278422561E-005</v>
      </c>
      <c r="AP68" s="43" t="n">
        <f aca="false">AO68*$J$77</f>
        <v>318.253306913068</v>
      </c>
      <c r="AQ68" s="44" t="n">
        <f aca="false">0.15*AF68/$AM$77</f>
        <v>0.0191832042808626</v>
      </c>
      <c r="AR68" s="43" t="n">
        <f aca="false">AQ68*$J$77</f>
        <v>213584.204257169</v>
      </c>
      <c r="AS68" s="44" t="n">
        <f aca="false">0.24*AH68/$AM$77</f>
        <v>0.0286989304877139</v>
      </c>
      <c r="AT68" s="43" t="n">
        <f aca="false">AS68*$J$77</f>
        <v>319531.510038976</v>
      </c>
      <c r="AU68" s="44" t="n">
        <f aca="false">0.25*AJ68/$AM$77</f>
        <v>0.00283209812791301</v>
      </c>
      <c r="AV68" s="43" t="n">
        <f aca="false">AU68*$J$77</f>
        <v>31532.3454920388</v>
      </c>
      <c r="AW68" s="44" t="n">
        <f aca="false">0.35*AL68/$AM$77</f>
        <v>0.0113441789819666</v>
      </c>
      <c r="AX68" s="43" t="n">
        <f aca="false">AW68*$J$77</f>
        <v>126305.147218361</v>
      </c>
    </row>
    <row r="69" customFormat="false" ht="13.8" hidden="false" customHeight="false" outlineLevel="0" collapsed="false">
      <c r="A69" s="13" t="s">
        <v>78</v>
      </c>
      <c r="B69" s="43"/>
      <c r="C69" s="43"/>
      <c r="D69" s="43"/>
      <c r="E69" s="43"/>
      <c r="F69" s="43"/>
      <c r="G69" s="43"/>
      <c r="H69" s="43"/>
      <c r="I69" s="68" t="n">
        <f aca="false">AO69+AQ69+AS69+AU69+AW69</f>
        <v>0.00291286799642867</v>
      </c>
      <c r="J69" s="43" t="n">
        <f aca="false">ROUND(AP69+AR69+AT69+AV69+AX69,0)</f>
        <v>32432</v>
      </c>
      <c r="K69" s="15" t="n">
        <f aca="false">I69-DatosMinisterio!J69</f>
        <v>-2.12333135735832E-005</v>
      </c>
      <c r="L69" s="43" t="n">
        <f aca="false">J69-DatosMinisterio!K69</f>
        <v>-237</v>
      </c>
      <c r="M69" s="44" t="n">
        <f aca="false">P103/P$111</f>
        <v>0.01163115402818</v>
      </c>
      <c r="N69" s="43" t="n">
        <f aca="false">ROUND(N$77*M69,0)</f>
        <v>2460506</v>
      </c>
      <c r="O69" s="43" t="n">
        <f aca="false">N69-DatosMinisterio!L69</f>
        <v>-210</v>
      </c>
      <c r="P69" s="14" t="n">
        <f aca="false">N69+J69</f>
        <v>2492938</v>
      </c>
      <c r="Q69" s="43" t="n">
        <f aca="false">P69-DatosMinisterio!M69</f>
        <v>-447</v>
      </c>
      <c r="S69" s="14" t="n">
        <f aca="false">B69+DatosMinisterio!B69</f>
        <v>4395</v>
      </c>
      <c r="T69" s="14" t="n">
        <f aca="false">C69+DatosMinisterio!C69</f>
        <v>41</v>
      </c>
      <c r="U69" s="14" t="n">
        <f aca="false">D69+DatosMinisterio!D69</f>
        <v>422.79666563415</v>
      </c>
      <c r="V69" s="14" t="n">
        <f aca="false">E69+DatosMinisterio!E69</f>
        <v>204.982160938066</v>
      </c>
      <c r="W69" s="14" t="n">
        <f aca="false">F69+DatosMinisterio!F69</f>
        <v>15</v>
      </c>
      <c r="X69" s="14" t="n">
        <f aca="false">G69+DatosMinisterio!G69</f>
        <v>56</v>
      </c>
      <c r="Y69" s="14" t="n">
        <f aca="false">H69+DatosMinisterio!H69</f>
        <v>22</v>
      </c>
      <c r="Z69" s="14" t="n">
        <f aca="false">X69+0.33*Y69</f>
        <v>63.26</v>
      </c>
      <c r="AC69" s="49" t="n">
        <f aca="false">IF(T69&gt;0,S69/T69,0)</f>
        <v>107.19512195122</v>
      </c>
      <c r="AD69" s="50" t="n">
        <f aca="false">EXP((((AC69-AC$77)/AC$78+2)/4-1.9)^3)</f>
        <v>0.00698771594183446</v>
      </c>
      <c r="AE69" s="51" t="n">
        <f aca="false">S69/U69</f>
        <v>10.3950677884556</v>
      </c>
      <c r="AF69" s="50" t="n">
        <f aca="false">EXP((((AE69-AE$77)/AE$78+2)/4-1.9)^3)</f>
        <v>0.00336120679155637</v>
      </c>
      <c r="AG69" s="50" t="n">
        <f aca="false">V69/U69</f>
        <v>0.48482445014228</v>
      </c>
      <c r="AH69" s="50" t="n">
        <f aca="false">EXP((((AG69-AG$77)/AG$78+2)/4-1.9)^3)</f>
        <v>0.00449892350110286</v>
      </c>
      <c r="AI69" s="50" t="n">
        <f aca="false">W69/U69</f>
        <v>0.0354780470595755</v>
      </c>
      <c r="AJ69" s="50" t="n">
        <f aca="false">EXP((((AI69-AI$77)/AI$78+2)/4-1.9)^3)</f>
        <v>0.0129151805860116</v>
      </c>
      <c r="AK69" s="50" t="n">
        <f aca="false">Z69/U69</f>
        <v>0.149622750465917</v>
      </c>
      <c r="AL69" s="50" t="n">
        <f aca="false">EXP((((AK69-AK$77)/AK$78+2)/4-1.9)^3)</f>
        <v>0.00989199565555312</v>
      </c>
      <c r="AM69" s="50" t="n">
        <f aca="false">0.01*AD69+0.15*AF69+0.24*AH69+0.25*AJ69+0.35*AL69</f>
        <v>0.00834479344436299</v>
      </c>
      <c r="AO69" s="44" t="n">
        <f aca="false">0.01*AD69/$AM$77</f>
        <v>2.43916092960378E-005</v>
      </c>
      <c r="AP69" s="43" t="n">
        <f aca="false">AO69*$J$77</f>
        <v>271.574153398514</v>
      </c>
      <c r="AQ69" s="44" t="n">
        <f aca="false">0.15*AF69/$AM$77</f>
        <v>0.000175991504603095</v>
      </c>
      <c r="AR69" s="43" t="n">
        <f aca="false">AQ69*$J$77</f>
        <v>1959.47480495598</v>
      </c>
      <c r="AS69" s="44" t="n">
        <f aca="false">0.24*AH69/$AM$77</f>
        <v>0.000376899067581234</v>
      </c>
      <c r="AT69" s="43" t="n">
        <f aca="false">AS69*$J$77</f>
        <v>4196.36293582685</v>
      </c>
      <c r="AU69" s="44" t="n">
        <f aca="false">0.25*AJ69/$AM$77</f>
        <v>0.00112705654273873</v>
      </c>
      <c r="AV69" s="43" t="n">
        <f aca="false">AU69*$J$77</f>
        <v>12548.5540011599</v>
      </c>
      <c r="AW69" s="44" t="n">
        <f aca="false">0.35*AL69/$AM$77</f>
        <v>0.00120852927220958</v>
      </c>
      <c r="AX69" s="43" t="n">
        <f aca="false">AW69*$J$77</f>
        <v>13455.6646088518</v>
      </c>
    </row>
    <row r="70" customFormat="false" ht="13.8" hidden="false" customHeight="false" outlineLevel="0" collapsed="false">
      <c r="A70" s="13" t="s">
        <v>79</v>
      </c>
      <c r="B70" s="43"/>
      <c r="C70" s="43"/>
      <c r="D70" s="43"/>
      <c r="E70" s="43"/>
      <c r="F70" s="43"/>
      <c r="G70" s="43"/>
      <c r="H70" s="43"/>
      <c r="I70" s="68" t="n">
        <f aca="false">AO70+AQ70+AS70+AU70+AW70</f>
        <v>0.0112881537718783</v>
      </c>
      <c r="J70" s="43" t="n">
        <f aca="false">ROUND(AP70+AR70+AT70+AV70+AX70,0)</f>
        <v>125681</v>
      </c>
      <c r="K70" s="15" t="n">
        <f aca="false">I70-DatosMinisterio!J70</f>
        <v>-1.72488768690523E-005</v>
      </c>
      <c r="L70" s="43" t="n">
        <f aca="false">J70-DatosMinisterio!K70</f>
        <v>-192</v>
      </c>
      <c r="M70" s="44" t="n">
        <f aca="false">P104/P$111</f>
        <v>0.0203740172135338</v>
      </c>
      <c r="N70" s="43" t="n">
        <f aca="false">ROUND(N$77*M70,0)</f>
        <v>4310010</v>
      </c>
      <c r="O70" s="43" t="n">
        <f aca="false">N70-DatosMinisterio!L70</f>
        <v>-719</v>
      </c>
      <c r="P70" s="14" t="n">
        <f aca="false">N70+J70</f>
        <v>4435691</v>
      </c>
      <c r="Q70" s="43" t="n">
        <f aca="false">P70-DatosMinisterio!M70</f>
        <v>-911</v>
      </c>
      <c r="S70" s="14" t="n">
        <f aca="false">B70+DatosMinisterio!B70</f>
        <v>4684</v>
      </c>
      <c r="T70" s="14" t="n">
        <f aca="false">C70+DatosMinisterio!C70</f>
        <v>25</v>
      </c>
      <c r="U70" s="14" t="n">
        <f aca="false">D70+DatosMinisterio!D70</f>
        <v>302.294940036645</v>
      </c>
      <c r="V70" s="14" t="n">
        <f aca="false">E70+DatosMinisterio!E70</f>
        <v>206.4416445821</v>
      </c>
      <c r="W70" s="14" t="n">
        <f aca="false">F70+DatosMinisterio!F70</f>
        <v>5</v>
      </c>
      <c r="X70" s="14" t="n">
        <f aca="false">G70+DatosMinisterio!G70</f>
        <v>28</v>
      </c>
      <c r="Y70" s="14" t="n">
        <f aca="false">H70+DatosMinisterio!H70</f>
        <v>5</v>
      </c>
      <c r="Z70" s="14" t="n">
        <f aca="false">X70+0.33*Y70</f>
        <v>29.65</v>
      </c>
      <c r="AC70" s="49" t="n">
        <f aca="false">IF(T70&gt;0,S70/T70,0)</f>
        <v>187.36</v>
      </c>
      <c r="AD70" s="50" t="n">
        <f aca="false">EXP((((AC70-AC$77)/AC$78+2)/4-1.9)^3)</f>
        <v>0.0474688645791085</v>
      </c>
      <c r="AE70" s="51" t="n">
        <f aca="false">S70/U70</f>
        <v>15.4948012012116</v>
      </c>
      <c r="AF70" s="50" t="n">
        <f aca="false">EXP((((AE70-AE$77)/AE$78+2)/4-1.9)^3)</f>
        <v>0.0354249941771114</v>
      </c>
      <c r="AG70" s="50" t="n">
        <f aca="false">V70/U70</f>
        <v>0.682914654664992</v>
      </c>
      <c r="AH70" s="50" t="n">
        <f aca="false">EXP((((AG70-AG$77)/AG$78+2)/4-1.9)^3)</f>
        <v>0.0913194718692259</v>
      </c>
      <c r="AI70" s="50" t="n">
        <f aca="false">W70/U70</f>
        <v>0.0165401379176042</v>
      </c>
      <c r="AJ70" s="50" t="n">
        <f aca="false">EXP((((AI70-AI$77)/AI$78+2)/4-1.9)^3)</f>
        <v>0.00905597915110703</v>
      </c>
      <c r="AK70" s="50" t="n">
        <f aca="false">Z70/U70</f>
        <v>0.0980830178513929</v>
      </c>
      <c r="AL70" s="50" t="n">
        <f aca="false">EXP((((AK70-AK$77)/AK$78+2)/4-1.9)^3)</f>
        <v>0.00676923657479685</v>
      </c>
      <c r="AM70" s="50" t="n">
        <f aca="false">0.01*AD70+0.15*AF70+0.24*AH70+0.25*AJ70+0.35*AL70</f>
        <v>0.0323383386099277</v>
      </c>
      <c r="AO70" s="44" t="n">
        <f aca="false">0.01*AD70/$AM$77</f>
        <v>0.000165696775338034</v>
      </c>
      <c r="AP70" s="43" t="n">
        <f aca="false">AO70*$J$77</f>
        <v>1844.85414378132</v>
      </c>
      <c r="AQ70" s="44" t="n">
        <f aca="false">0.15*AF70/$AM$77</f>
        <v>0.00185483917307536</v>
      </c>
      <c r="AR70" s="43" t="n">
        <f aca="false">AQ70*$J$77</f>
        <v>20651.6254013697</v>
      </c>
      <c r="AS70" s="44" t="n">
        <f aca="false">0.24*AH70/$AM$77</f>
        <v>0.00765032430337716</v>
      </c>
      <c r="AT70" s="43" t="n">
        <f aca="false">AS70*$J$77</f>
        <v>85178.0758168842</v>
      </c>
      <c r="AU70" s="44" t="n">
        <f aca="false">0.25*AJ70/$AM$77</f>
        <v>0.000790279352672419</v>
      </c>
      <c r="AV70" s="43" t="n">
        <f aca="false">AU70*$J$77</f>
        <v>8798.90471946844</v>
      </c>
      <c r="AW70" s="44" t="n">
        <f aca="false">0.35*AL70/$AM$77</f>
        <v>0.000827014167415365</v>
      </c>
      <c r="AX70" s="43" t="n">
        <f aca="false">AW70*$J$77</f>
        <v>9207.90709782678</v>
      </c>
    </row>
    <row r="71" customFormat="false" ht="13.8" hidden="false" customHeight="false" outlineLevel="0" collapsed="false">
      <c r="A71" s="13" t="s">
        <v>80</v>
      </c>
      <c r="B71" s="43"/>
      <c r="C71" s="43"/>
      <c r="D71" s="43"/>
      <c r="E71" s="43"/>
      <c r="F71" s="43"/>
      <c r="G71" s="43"/>
      <c r="H71" s="43"/>
      <c r="I71" s="68" t="n">
        <f aca="false">AO71+AQ71+AS71+AU71+AW71</f>
        <v>0.0150483814937729</v>
      </c>
      <c r="J71" s="43" t="n">
        <f aca="false">ROUND(AP71+AR71+AT71+AV71+AX71,0)</f>
        <v>167547</v>
      </c>
      <c r="K71" s="15" t="n">
        <f aca="false">I71-DatosMinisterio!J71</f>
        <v>-1.05686649667751E-006</v>
      </c>
      <c r="L71" s="43" t="n">
        <f aca="false">J71-DatosMinisterio!K71</f>
        <v>-12</v>
      </c>
      <c r="M71" s="44" t="n">
        <f aca="false">P105/P$111</f>
        <v>0.0130919628350028</v>
      </c>
      <c r="N71" s="43" t="n">
        <f aca="false">ROUND(N$77*M71,0)</f>
        <v>2769532</v>
      </c>
      <c r="O71" s="43" t="n">
        <f aca="false">N71-DatosMinisterio!L71</f>
        <v>-164</v>
      </c>
      <c r="P71" s="14" t="n">
        <f aca="false">N71+J71</f>
        <v>2937079</v>
      </c>
      <c r="Q71" s="43" t="n">
        <f aca="false">P71-DatosMinisterio!M71</f>
        <v>-176</v>
      </c>
      <c r="S71" s="14" t="n">
        <f aca="false">B71+DatosMinisterio!B71</f>
        <v>7044</v>
      </c>
      <c r="T71" s="14" t="n">
        <f aca="false">C71+DatosMinisterio!C71</f>
        <v>53</v>
      </c>
      <c r="U71" s="14" t="n">
        <f aca="false">D71+DatosMinisterio!D71</f>
        <v>444.58230254965</v>
      </c>
      <c r="V71" s="14" t="n">
        <f aca="false">E71+DatosMinisterio!E71</f>
        <v>315.377708678927</v>
      </c>
      <c r="W71" s="14" t="n">
        <f aca="false">F71+DatosMinisterio!F71</f>
        <v>20</v>
      </c>
      <c r="X71" s="14" t="n">
        <f aca="false">G71+DatosMinisterio!G71</f>
        <v>69</v>
      </c>
      <c r="Y71" s="14" t="n">
        <f aca="false">H71+DatosMinisterio!H71</f>
        <v>14</v>
      </c>
      <c r="Z71" s="14" t="n">
        <f aca="false">X71+0.33*Y71</f>
        <v>73.62</v>
      </c>
      <c r="AC71" s="49" t="n">
        <f aca="false">IF(T71&gt;0,S71/T71,0)</f>
        <v>132.905660377359</v>
      </c>
      <c r="AD71" s="50" t="n">
        <f aca="false">EXP((((AC71-AC$77)/AC$78+2)/4-1.9)^3)</f>
        <v>0.0138301260490912</v>
      </c>
      <c r="AE71" s="51" t="n">
        <f aca="false">S71/U71</f>
        <v>15.8440854698964</v>
      </c>
      <c r="AF71" s="50" t="n">
        <f aca="false">EXP((((AE71-AE$77)/AE$78+2)/4-1.9)^3)</f>
        <v>0.0404170422453493</v>
      </c>
      <c r="AG71" s="50" t="n">
        <f aca="false">V71/U71</f>
        <v>0.709379808575953</v>
      </c>
      <c r="AH71" s="50" t="n">
        <f aca="false">EXP((((AG71-AG$77)/AG$78+2)/4-1.9)^3)</f>
        <v>0.121664002349306</v>
      </c>
      <c r="AI71" s="50" t="n">
        <f aca="false">W71/U71</f>
        <v>0.0449860461950494</v>
      </c>
      <c r="AJ71" s="50" t="n">
        <f aca="false">EXP((((AI71-AI$77)/AI$78+2)/4-1.9)^3)</f>
        <v>0.0153280640811451</v>
      </c>
      <c r="AK71" s="50" t="n">
        <f aca="false">Z71/U71</f>
        <v>0.165593636043977</v>
      </c>
      <c r="AL71" s="50" t="n">
        <f aca="false">EXP((((AK71-AK$77)/AK$78+2)/4-1.9)^3)</f>
        <v>0.0110811905516467</v>
      </c>
      <c r="AM71" s="50" t="n">
        <f aca="false">0.01*AD71+0.15*AF71+0.24*AH71+0.25*AJ71+0.35*AL71</f>
        <v>0.0431106508744894</v>
      </c>
      <c r="AO71" s="44" t="n">
        <f aca="false">0.01*AD71/$AM$77</f>
        <v>4.8276008056479E-005</v>
      </c>
      <c r="AP71" s="43" t="n">
        <f aca="false">AO71*$J$77</f>
        <v>537.501066792169</v>
      </c>
      <c r="AQ71" s="44" t="n">
        <f aca="false">0.15*AF71/$AM$77</f>
        <v>0.00211622090441875</v>
      </c>
      <c r="AR71" s="43" t="n">
        <f aca="false">AQ71*$J$77</f>
        <v>23561.8279034633</v>
      </c>
      <c r="AS71" s="44" t="n">
        <f aca="false">0.24*AH71/$AM$77</f>
        <v>0.010192449156429</v>
      </c>
      <c r="AT71" s="43" t="n">
        <f aca="false">AS71*$J$77</f>
        <v>113481.8829344</v>
      </c>
      <c r="AU71" s="44" t="n">
        <f aca="false">0.25*AJ71/$AM$77</f>
        <v>0.0013376193073819</v>
      </c>
      <c r="AV71" s="43" t="n">
        <f aca="false">AU71*$J$77</f>
        <v>14892.9423459876</v>
      </c>
      <c r="AW71" s="44" t="n">
        <f aca="false">0.35*AL71/$AM$77</f>
        <v>0.0013538161174868</v>
      </c>
      <c r="AX71" s="43" t="n">
        <f aca="false">AW71*$J$77</f>
        <v>15073.2762853602</v>
      </c>
    </row>
    <row r="72" customFormat="false" ht="13.8" hidden="false" customHeight="false" outlineLevel="0" collapsed="false">
      <c r="A72" s="13" t="s">
        <v>81</v>
      </c>
      <c r="B72" s="43"/>
      <c r="C72" s="43"/>
      <c r="D72" s="43"/>
      <c r="E72" s="43"/>
      <c r="F72" s="43"/>
      <c r="G72" s="43"/>
      <c r="H72" s="43"/>
      <c r="I72" s="68" t="n">
        <f aca="false">AO72+AQ72+AS72+AU72+AW72</f>
        <v>0.0251225330303478</v>
      </c>
      <c r="J72" s="43" t="n">
        <f aca="false">ROUND(AP72+AR72+AT72+AV72+AX72,0)</f>
        <v>279712</v>
      </c>
      <c r="K72" s="15" t="n">
        <f aca="false">I72-DatosMinisterio!J72</f>
        <v>6.39325334506058E-007</v>
      </c>
      <c r="L72" s="43" t="n">
        <f aca="false">J72-DatosMinisterio!K72</f>
        <v>7</v>
      </c>
      <c r="M72" s="44" t="n">
        <f aca="false">P106/P$111</f>
        <v>0.0189627614526222</v>
      </c>
      <c r="N72" s="43" t="n">
        <f aca="false">ROUND(N$77*M72,0)</f>
        <v>4011466</v>
      </c>
      <c r="O72" s="43" t="n">
        <f aca="false">N72-DatosMinisterio!L72</f>
        <v>106</v>
      </c>
      <c r="P72" s="14" t="n">
        <f aca="false">N72+J72</f>
        <v>4291178</v>
      </c>
      <c r="Q72" s="43" t="n">
        <f aca="false">P72-DatosMinisterio!M72</f>
        <v>113</v>
      </c>
      <c r="S72" s="14" t="n">
        <f aca="false">B72+DatosMinisterio!B72</f>
        <v>7277</v>
      </c>
      <c r="T72" s="14" t="n">
        <f aca="false">C72+DatosMinisterio!C72</f>
        <v>35</v>
      </c>
      <c r="U72" s="14" t="n">
        <f aca="false">D72+DatosMinisterio!D72</f>
        <v>296.146906911842</v>
      </c>
      <c r="V72" s="14" t="n">
        <f aca="false">E72+DatosMinisterio!E72</f>
        <v>177.250355257509</v>
      </c>
      <c r="W72" s="14" t="n">
        <f aca="false">F72+DatosMinisterio!F72</f>
        <v>7</v>
      </c>
      <c r="X72" s="14" t="n">
        <f aca="false">G72+DatosMinisterio!G72</f>
        <v>26</v>
      </c>
      <c r="Y72" s="14" t="n">
        <f aca="false">H72+DatosMinisterio!H72</f>
        <v>2</v>
      </c>
      <c r="Z72" s="14" t="n">
        <f aca="false">X72+0.33*Y72</f>
        <v>26.66</v>
      </c>
      <c r="AC72" s="49" t="n">
        <f aca="false">IF(T72&gt;0,S72/T72,0)</f>
        <v>207.914285714286</v>
      </c>
      <c r="AD72" s="50" t="n">
        <f aca="false">EXP((((AC72-AC$77)/AC$78+2)/4-1.9)^3)</f>
        <v>0.0704917877459118</v>
      </c>
      <c r="AE72" s="51" t="n">
        <f aca="false">S72/U72</f>
        <v>24.5722640694885</v>
      </c>
      <c r="AF72" s="50" t="n">
        <f aca="false">EXP((((AE72-AE$77)/AE$78+2)/4-1.9)^3)</f>
        <v>0.393672640142177</v>
      </c>
      <c r="AG72" s="50" t="n">
        <f aca="false">V72/U72</f>
        <v>0.598521717163413</v>
      </c>
      <c r="AH72" s="50" t="n">
        <f aca="false">EXP((((AG72-AG$77)/AG$78+2)/4-1.9)^3)</f>
        <v>0.0308117997823203</v>
      </c>
      <c r="AI72" s="50" t="n">
        <f aca="false">W72/U72</f>
        <v>0.0236369174778644</v>
      </c>
      <c r="AJ72" s="50" t="n">
        <f aca="false">EXP((((AI72-AI$77)/AI$78+2)/4-1.9)^3)</f>
        <v>0.0103669912692717</v>
      </c>
      <c r="AK72" s="50" t="n">
        <f aca="false">Z72/U72</f>
        <v>0.090022888565695</v>
      </c>
      <c r="AL72" s="50" t="n">
        <f aca="false">EXP((((AK72-AK$77)/AK$78+2)/4-1.9)^3)</f>
        <v>0.00636776679754384</v>
      </c>
      <c r="AM72" s="50" t="n">
        <f aca="false">0.01*AD72+0.15*AF72+0.24*AH72+0.25*AJ72+0.35*AL72</f>
        <v>0.0719711120430009</v>
      </c>
      <c r="AO72" s="44" t="n">
        <f aca="false">0.01*AD72/$AM$77</f>
        <v>0.000246061539935196</v>
      </c>
      <c r="AP72" s="43" t="n">
        <f aca="false">AO72*$J$77</f>
        <v>2739.62876253066</v>
      </c>
      <c r="AQ72" s="44" t="n">
        <f aca="false">0.15*AF72/$AM$77</f>
        <v>0.0206125491694647</v>
      </c>
      <c r="AR72" s="43" t="n">
        <f aca="false">AQ72*$J$77</f>
        <v>229498.411611239</v>
      </c>
      <c r="AS72" s="44" t="n">
        <f aca="false">0.24*AH72/$AM$77</f>
        <v>0.00258127052073888</v>
      </c>
      <c r="AT72" s="43" t="n">
        <f aca="false">AS72*$J$77</f>
        <v>28739.6517324535</v>
      </c>
      <c r="AU72" s="44" t="n">
        <f aca="false">0.25*AJ72/$AM$77</f>
        <v>0.000904686176142441</v>
      </c>
      <c r="AV72" s="43" t="n">
        <f aca="false">AU72*$J$77</f>
        <v>10072.7007962173</v>
      </c>
      <c r="AW72" s="44" t="n">
        <f aca="false">0.35*AL72/$AM$77</f>
        <v>0.000777965624066547</v>
      </c>
      <c r="AX72" s="43" t="n">
        <f aca="false">AW72*$J$77</f>
        <v>8661.80468721013</v>
      </c>
    </row>
    <row r="73" customFormat="false" ht="13.8" hidden="false" customHeight="false" outlineLevel="0" collapsed="false">
      <c r="A73" s="13" t="s">
        <v>82</v>
      </c>
      <c r="B73" s="43"/>
      <c r="C73" s="43"/>
      <c r="D73" s="43"/>
      <c r="E73" s="43"/>
      <c r="F73" s="43"/>
      <c r="G73" s="43"/>
      <c r="H73" s="43"/>
      <c r="I73" s="68" t="n">
        <f aca="false">AO73+AQ73+AS73+AU73+AW73</f>
        <v>0.00503083783648415</v>
      </c>
      <c r="J73" s="43" t="n">
        <f aca="false">ROUND(AP73+AR73+AT73+AV73+AX73,0)</f>
        <v>56013</v>
      </c>
      <c r="K73" s="15" t="n">
        <f aca="false">I73-DatosMinisterio!J73</f>
        <v>-7.23325544701742E-006</v>
      </c>
      <c r="L73" s="43" t="n">
        <f aca="false">J73-DatosMinisterio!K73</f>
        <v>-81</v>
      </c>
      <c r="M73" s="44" t="n">
        <f aca="false">P107/P$111</f>
        <v>0.0125584569715287</v>
      </c>
      <c r="N73" s="43" t="n">
        <f aca="false">ROUND(N$77*M73,0)</f>
        <v>2656672</v>
      </c>
      <c r="O73" s="43" t="n">
        <f aca="false">N73-DatosMinisterio!L73</f>
        <v>3489</v>
      </c>
      <c r="P73" s="14" t="n">
        <f aca="false">N73+J73</f>
        <v>2712685</v>
      </c>
      <c r="Q73" s="43" t="n">
        <f aca="false">P73-DatosMinisterio!M73</f>
        <v>3408</v>
      </c>
      <c r="S73" s="14" t="n">
        <f aca="false">B73+DatosMinisterio!B73</f>
        <v>3907</v>
      </c>
      <c r="T73" s="14" t="n">
        <f aca="false">C73+DatosMinisterio!C73</f>
        <v>42</v>
      </c>
      <c r="U73" s="14" t="n">
        <f aca="false">D73+DatosMinisterio!D73</f>
        <v>404.367285225451</v>
      </c>
      <c r="V73" s="14" t="n">
        <f aca="false">E73+DatosMinisterio!E73</f>
        <v>226.815415390747</v>
      </c>
      <c r="W73" s="14" t="n">
        <f aca="false">F73+DatosMinisterio!F73</f>
        <v>21</v>
      </c>
      <c r="X73" s="14" t="n">
        <f aca="false">G73+DatosMinisterio!G73</f>
        <v>84</v>
      </c>
      <c r="Y73" s="14" t="n">
        <f aca="false">H73+DatosMinisterio!H73</f>
        <v>12</v>
      </c>
      <c r="Z73" s="14" t="n">
        <f aca="false">X73+0.33*Y73</f>
        <v>87.96</v>
      </c>
      <c r="AC73" s="49" t="n">
        <f aca="false">IF(T73&gt;0,S73/T73,0)</f>
        <v>93.0238095238095</v>
      </c>
      <c r="AD73" s="50" t="n">
        <f aca="false">EXP((((AC73-AC$77)/AC$78+2)/4-1.9)^3)</f>
        <v>0.00465799858536579</v>
      </c>
      <c r="AE73" s="51" t="n">
        <f aca="false">S73/U73</f>
        <v>9.66200813654272</v>
      </c>
      <c r="AF73" s="50" t="n">
        <f aca="false">EXP((((AE73-AE$77)/AE$78+2)/4-1.9)^3)</f>
        <v>0.00223144183680034</v>
      </c>
      <c r="AG73" s="50" t="n">
        <f aca="false">V73/U73</f>
        <v>0.560914356027314</v>
      </c>
      <c r="AH73" s="50" t="n">
        <f aca="false">EXP((((AG73-AG$77)/AG$78+2)/4-1.9)^3)</f>
        <v>0.01734370432022</v>
      </c>
      <c r="AI73" s="50" t="n">
        <f aca="false">W73/U73</f>
        <v>0.0519329846090088</v>
      </c>
      <c r="AJ73" s="50" t="n">
        <f aca="false">EXP((((AI73-AI$77)/AI$78+2)/4-1.9)^3)</f>
        <v>0.0173214665454073</v>
      </c>
      <c r="AK73" s="50" t="n">
        <f aca="false">Z73/U73</f>
        <v>0.217525015533734</v>
      </c>
      <c r="AL73" s="50" t="n">
        <f aca="false">EXP((((AK73-AK$77)/AK$78+2)/4-1.9)^3)</f>
        <v>0.0158234520083655</v>
      </c>
      <c r="AM73" s="50" t="n">
        <f aca="false">0.01*AD73+0.15*AF73+0.24*AH73+0.25*AJ73+0.35*AL73</f>
        <v>0.0144123601375063</v>
      </c>
      <c r="AO73" s="44" t="n">
        <f aca="false">0.01*AD73/$AM$77</f>
        <v>1.62594018619927E-005</v>
      </c>
      <c r="AP73" s="43" t="n">
        <f aca="false">AO73*$J$77</f>
        <v>181.030830801072</v>
      </c>
      <c r="AQ73" s="44" t="n">
        <f aca="false">0.15*AF73/$AM$77</f>
        <v>0.000116837442813491</v>
      </c>
      <c r="AR73" s="43" t="n">
        <f aca="false">AQ73*$J$77</f>
        <v>1300.85839077766</v>
      </c>
      <c r="AS73" s="44" t="n">
        <f aca="false">0.24*AH73/$AM$77</f>
        <v>0.00145297558073462</v>
      </c>
      <c r="AT73" s="43" t="n">
        <f aca="false">AS73*$J$77</f>
        <v>16177.309518926</v>
      </c>
      <c r="AU73" s="44" t="n">
        <f aca="false">0.25*AJ73/$AM$77</f>
        <v>0.00151157562759717</v>
      </c>
      <c r="AV73" s="43" t="n">
        <f aca="false">AU73*$J$77</f>
        <v>16829.7575768898</v>
      </c>
      <c r="AW73" s="44" t="n">
        <f aca="false">0.35*AL73/$AM$77</f>
        <v>0.00193318978347689</v>
      </c>
      <c r="AX73" s="43" t="n">
        <f aca="false">AW73*$J$77</f>
        <v>21523.9745944796</v>
      </c>
    </row>
    <row r="74" customFormat="false" ht="13.8" hidden="false" customHeight="false" outlineLevel="0" collapsed="false">
      <c r="A74" s="13" t="s">
        <v>83</v>
      </c>
      <c r="B74" s="43"/>
      <c r="C74" s="43"/>
      <c r="D74" s="43"/>
      <c r="E74" s="43"/>
      <c r="F74" s="43"/>
      <c r="G74" s="43"/>
      <c r="H74" s="43"/>
      <c r="I74" s="68" t="n">
        <f aca="false">AO74+AQ74+AS74+AU74+AW74</f>
        <v>0.0150897063897027</v>
      </c>
      <c r="J74" s="43" t="n">
        <f aca="false">ROUND(AP74+AR74+AT74+AV74+AX74,0)</f>
        <v>168008</v>
      </c>
      <c r="K74" s="15" t="n">
        <f aca="false">I74-DatosMinisterio!J74</f>
        <v>-5.34316053536418E-006</v>
      </c>
      <c r="L74" s="43" t="n">
        <f aca="false">J74-DatosMinisterio!K74</f>
        <v>-59</v>
      </c>
      <c r="M74" s="44" t="n">
        <f aca="false">P108/P$111</f>
        <v>0.0107113582810894</v>
      </c>
      <c r="N74" s="43" t="n">
        <f aca="false">ROUND(N$77*M74,0)</f>
        <v>2265928</v>
      </c>
      <c r="O74" s="43" t="n">
        <f aca="false">N74-DatosMinisterio!L74</f>
        <v>-22</v>
      </c>
      <c r="P74" s="14" t="n">
        <f aca="false">N74+J74</f>
        <v>2433936</v>
      </c>
      <c r="Q74" s="43" t="n">
        <f aca="false">P74-DatosMinisterio!M74</f>
        <v>-81</v>
      </c>
      <c r="S74" s="14" t="n">
        <f aca="false">B74+DatosMinisterio!B74</f>
        <v>6553</v>
      </c>
      <c r="T74" s="14" t="n">
        <f aca="false">C74+DatosMinisterio!C74</f>
        <v>26</v>
      </c>
      <c r="U74" s="14" t="n">
        <f aca="false">D74+DatosMinisterio!D74</f>
        <v>392.43923237613</v>
      </c>
      <c r="V74" s="14" t="n">
        <f aca="false">E74+DatosMinisterio!E74</f>
        <v>274.554845024351</v>
      </c>
      <c r="W74" s="14" t="n">
        <f aca="false">F74+DatosMinisterio!F74</f>
        <v>15</v>
      </c>
      <c r="X74" s="14" t="n">
        <f aca="false">G74+DatosMinisterio!G74</f>
        <v>61</v>
      </c>
      <c r="Y74" s="14" t="n">
        <f aca="false">H74+DatosMinisterio!H74</f>
        <v>8</v>
      </c>
      <c r="Z74" s="14" t="n">
        <f aca="false">X74+0.33*Y74</f>
        <v>63.64</v>
      </c>
      <c r="AC74" s="49" t="n">
        <f aca="false">IF(T74&gt;0,S74/T74,0)</f>
        <v>252.038461538462</v>
      </c>
      <c r="AD74" s="50" t="n">
        <f aca="false">EXP((((AC74-AC$77)/AC$78+2)/4-1.9)^3)</f>
        <v>0.146308677868589</v>
      </c>
      <c r="AE74" s="51" t="n">
        <f aca="false">S74/U74</f>
        <v>16.6981266381628</v>
      </c>
      <c r="AF74" s="50" t="n">
        <f aca="false">EXP((((AE74-AE$77)/AE$78+2)/4-1.9)^3)</f>
        <v>0.0549757307483036</v>
      </c>
      <c r="AG74" s="50" t="n">
        <f aca="false">V74/U74</f>
        <v>0.699611105041624</v>
      </c>
      <c r="AH74" s="50" t="n">
        <f aca="false">EXP((((AG74-AG$77)/AG$78+2)/4-1.9)^3)</f>
        <v>0.109749627206465</v>
      </c>
      <c r="AI74" s="50" t="n">
        <f aca="false">W74/U74</f>
        <v>0.0382224781889885</v>
      </c>
      <c r="AJ74" s="50" t="n">
        <f aca="false">EXP((((AI74-AI$77)/AI$78+2)/4-1.9)^3)</f>
        <v>0.0135761481034847</v>
      </c>
      <c r="AK74" s="50" t="n">
        <f aca="false">Z74/U74</f>
        <v>0.162165234129815</v>
      </c>
      <c r="AL74" s="50" t="n">
        <f aca="false">EXP((((AK74-AK$77)/AK$78+2)/4-1.9)^3)</f>
        <v>0.0108161274875193</v>
      </c>
      <c r="AM74" s="50" t="n">
        <f aca="false">0.01*AD74+0.15*AF74+0.24*AH74+0.25*AJ74+0.35*AL74</f>
        <v>0.0432290385669859</v>
      </c>
      <c r="AO74" s="44" t="n">
        <f aca="false">0.01*AD74/$AM$77</f>
        <v>0.000510711101724265</v>
      </c>
      <c r="AP74" s="43" t="n">
        <f aca="false">AO74*$J$77</f>
        <v>5686.21501757652</v>
      </c>
      <c r="AQ74" s="44" t="n">
        <f aca="false">0.15*AF74/$AM$77</f>
        <v>0.00287850827725138</v>
      </c>
      <c r="AR74" s="43" t="n">
        <f aca="false">AQ74*$J$77</f>
        <v>32049.0722427299</v>
      </c>
      <c r="AS74" s="44" t="n">
        <f aca="false">0.24*AH74/$AM$77</f>
        <v>0.00919431774098057</v>
      </c>
      <c r="AT74" s="43" t="n">
        <f aca="false">AS74*$J$77</f>
        <v>102368.770599705</v>
      </c>
      <c r="AU74" s="44" t="n">
        <f aca="false">0.25*AJ74/$AM$77</f>
        <v>0.00118473655426816</v>
      </c>
      <c r="AV74" s="43" t="n">
        <f aca="false">AU74*$J$77</f>
        <v>13190.7584620877</v>
      </c>
      <c r="AW74" s="44" t="n">
        <f aca="false">0.35*AL74/$AM$77</f>
        <v>0.00132143271547836</v>
      </c>
      <c r="AX74" s="43" t="n">
        <f aca="false">AW74*$J$77</f>
        <v>14712.7221752206</v>
      </c>
    </row>
    <row r="75" customFormat="false" ht="13.8" hidden="false" customHeight="false" outlineLevel="0" collapsed="false">
      <c r="A75" s="13" t="s">
        <v>84</v>
      </c>
      <c r="B75" s="43"/>
      <c r="C75" s="43"/>
      <c r="D75" s="43"/>
      <c r="E75" s="43"/>
      <c r="F75" s="43"/>
      <c r="G75" s="43"/>
      <c r="H75" s="43"/>
      <c r="I75" s="68" t="n">
        <f aca="false">AO75+AQ75+AS75+AU75+AW75</f>
        <v>0.0170638244628489</v>
      </c>
      <c r="J75" s="43" t="n">
        <f aca="false">ROUND(AP75+AR75+AT75+AV75+AX75,0)</f>
        <v>189987</v>
      </c>
      <c r="K75" s="15" t="n">
        <f aca="false">I75-DatosMinisterio!J75</f>
        <v>3.48684996137119E-005</v>
      </c>
      <c r="L75" s="43" t="n">
        <f aca="false">J75-DatosMinisterio!K75</f>
        <v>388</v>
      </c>
      <c r="M75" s="44" t="n">
        <f aca="false">P109/P$111</f>
        <v>0.00809966344679488</v>
      </c>
      <c r="N75" s="43" t="n">
        <f aca="false">ROUND(N$77*M75,0)</f>
        <v>1713439</v>
      </c>
      <c r="O75" s="43" t="n">
        <f aca="false">N75-DatosMinisterio!L75</f>
        <v>2998</v>
      </c>
      <c r="P75" s="14" t="n">
        <f aca="false">N75+J75</f>
        <v>1903426</v>
      </c>
      <c r="Q75" s="43" t="n">
        <f aca="false">P75-DatosMinisterio!M75</f>
        <v>3386</v>
      </c>
      <c r="S75" s="14" t="n">
        <f aca="false">B75+DatosMinisterio!B75</f>
        <v>8646</v>
      </c>
      <c r="T75" s="14" t="n">
        <f aca="false">C75+DatosMinisterio!C75</f>
        <v>53</v>
      </c>
      <c r="U75" s="14" t="n">
        <f aca="false">D75+DatosMinisterio!D75</f>
        <v>461.585002292913</v>
      </c>
      <c r="V75" s="14" t="n">
        <f aca="false">E75+DatosMinisterio!E75</f>
        <v>313.327410264182</v>
      </c>
      <c r="W75" s="14" t="n">
        <f aca="false">F75+DatosMinisterio!F75</f>
        <v>34</v>
      </c>
      <c r="X75" s="14" t="n">
        <f aca="false">G75+DatosMinisterio!G75</f>
        <v>97</v>
      </c>
      <c r="Y75" s="14" t="n">
        <f aca="false">H75+DatosMinisterio!H75</f>
        <v>13</v>
      </c>
      <c r="Z75" s="14" t="n">
        <f aca="false">X75+0.33*Y75</f>
        <v>101.29</v>
      </c>
      <c r="AC75" s="49" t="n">
        <f aca="false">IF(T75&gt;0,S75/T75,0)</f>
        <v>163.132075471698</v>
      </c>
      <c r="AD75" s="50" t="n">
        <f aca="false">EXP((((AC75-AC$77)/AC$78+2)/4-1.9)^3)</f>
        <v>0.0283814498130451</v>
      </c>
      <c r="AE75" s="51" t="n">
        <f aca="false">S75/U75</f>
        <v>18.7311111865663</v>
      </c>
      <c r="AF75" s="50" t="n">
        <f aca="false">EXP((((AE75-AE$77)/AE$78+2)/4-1.9)^3)</f>
        <v>0.105502085362091</v>
      </c>
      <c r="AG75" s="50" t="n">
        <f aca="false">V75/U75</f>
        <v>0.678807605766512</v>
      </c>
      <c r="AH75" s="50" t="n">
        <f aca="false">EXP((((AG75-AG$77)/AG$78+2)/4-1.9)^3)</f>
        <v>0.0871501284071607</v>
      </c>
      <c r="AI75" s="50" t="n">
        <f aca="false">W75/U75</f>
        <v>0.0736592389941306</v>
      </c>
      <c r="AJ75" s="50" t="n">
        <f aca="false">EXP((((AI75-AI$77)/AI$78+2)/4-1.9)^3)</f>
        <v>0.0250000202437554</v>
      </c>
      <c r="AK75" s="50" t="n">
        <f aca="false">Z75/U75</f>
        <v>0.219439538756338</v>
      </c>
      <c r="AL75" s="50" t="n">
        <f aca="false">EXP((((AK75-AK$77)/AK$78+2)/4-1.9)^3)</f>
        <v>0.0160266716641137</v>
      </c>
      <c r="AM75" s="50" t="n">
        <f aca="false">0.01*AD75+0.15*AF75+0.24*AH75+0.25*AJ75+0.35*AL75</f>
        <v>0.0488844982635414</v>
      </c>
      <c r="AO75" s="44" t="n">
        <f aca="false">0.01*AD75/$AM$77</f>
        <v>9.90694585837962E-005</v>
      </c>
      <c r="AP75" s="43" t="n">
        <f aca="false">AO75*$J$77</f>
        <v>1103.03112910692</v>
      </c>
      <c r="AQ75" s="44" t="n">
        <f aca="false">0.15*AF75/$AM$77</f>
        <v>0.00552404891846632</v>
      </c>
      <c r="AR75" s="43" t="n">
        <f aca="false">AQ75*$J$77</f>
        <v>61504.3021621437</v>
      </c>
      <c r="AS75" s="44" t="n">
        <f aca="false">0.24*AH75/$AM$77</f>
        <v>0.0073010359318605</v>
      </c>
      <c r="AT75" s="43" t="n">
        <f aca="false">AS75*$J$77</f>
        <v>81289.1280793525</v>
      </c>
      <c r="AU75" s="44" t="n">
        <f aca="false">0.25*AJ75/$AM$77</f>
        <v>0.00218165252871825</v>
      </c>
      <c r="AV75" s="43" t="n">
        <f aca="false">AU75*$J$77</f>
        <v>24290.3381775891</v>
      </c>
      <c r="AW75" s="44" t="n">
        <f aca="false">0.35*AL75/$AM$77</f>
        <v>0.00195801762522005</v>
      </c>
      <c r="AX75" s="43" t="n">
        <f aca="false">AW75*$J$77</f>
        <v>21800.4057237371</v>
      </c>
    </row>
    <row r="76" customFormat="false" ht="13.8" hidden="false" customHeight="false" outlineLevel="0" collapsed="false">
      <c r="A76" s="16" t="s">
        <v>85</v>
      </c>
      <c r="B76" s="52"/>
      <c r="C76" s="52"/>
      <c r="D76" s="52"/>
      <c r="E76" s="52"/>
      <c r="F76" s="52"/>
      <c r="G76" s="52"/>
      <c r="H76" s="52"/>
      <c r="I76" s="69" t="n">
        <f aca="false">AO76+AQ76+AS76+AU76+AW76</f>
        <v>0.00556698965609795</v>
      </c>
      <c r="J76" s="52" t="n">
        <f aca="false">ROUND(AP76+AR76+AT76+AV76+AX76,0)</f>
        <v>61982</v>
      </c>
      <c r="K76" s="15" t="n">
        <f aca="false">I76-DatosMinisterio!J76</f>
        <v>-1.44613157212559E-005</v>
      </c>
      <c r="L76" s="43" t="n">
        <f aca="false">J76-DatosMinisterio!K76</f>
        <v>-161</v>
      </c>
      <c r="M76" s="44" t="n">
        <f aca="false">P110/P$111</f>
        <v>0.00722584522946795</v>
      </c>
      <c r="N76" s="43" t="n">
        <f aca="false">ROUND(N$77*M76,0)</f>
        <v>1528587</v>
      </c>
      <c r="O76" s="43" t="n">
        <f aca="false">N76-DatosMinisterio!L76</f>
        <v>-273</v>
      </c>
      <c r="P76" s="14" t="n">
        <f aca="false">N76+J76</f>
        <v>1590569</v>
      </c>
      <c r="Q76" s="43" t="n">
        <f aca="false">P76-DatosMinisterio!M76</f>
        <v>-434</v>
      </c>
      <c r="S76" s="17" t="n">
        <f aca="false">B76+DatosMinisterio!B76</f>
        <v>8631</v>
      </c>
      <c r="T76" s="17" t="n">
        <f aca="false">C76+DatosMinisterio!C76</f>
        <v>33</v>
      </c>
      <c r="U76" s="17" t="n">
        <f aca="false">D76+DatosMinisterio!D76</f>
        <v>573.67824250946</v>
      </c>
      <c r="V76" s="17" t="n">
        <f aca="false">E76+DatosMinisterio!E76</f>
        <v>305.427086998304</v>
      </c>
      <c r="W76" s="17" t="n">
        <f aca="false">F76+DatosMinisterio!F76</f>
        <v>24</v>
      </c>
      <c r="X76" s="17" t="n">
        <f aca="false">G76+DatosMinisterio!G76</f>
        <v>85</v>
      </c>
      <c r="Y76" s="17" t="n">
        <f aca="false">H76+DatosMinisterio!H76</f>
        <v>12</v>
      </c>
      <c r="Z76" s="17" t="n">
        <f aca="false">X76+0.33*Y76</f>
        <v>88.96</v>
      </c>
      <c r="AC76" s="49" t="n">
        <f aca="false">IF(T76&gt;0,S76/T76,0)</f>
        <v>261.545454545455</v>
      </c>
      <c r="AD76" s="50" t="n">
        <f aca="false">EXP((((AC76-AC$77)/AC$78+2)/4-1.9)^3)</f>
        <v>0.167852946968926</v>
      </c>
      <c r="AE76" s="51" t="n">
        <f aca="false">S76/U76</f>
        <v>15.0450188981286</v>
      </c>
      <c r="AF76" s="50" t="n">
        <f aca="false">EXP((((AE76-AE$77)/AE$78+2)/4-1.9)^3)</f>
        <v>0.0297371532409421</v>
      </c>
      <c r="AG76" s="50" t="n">
        <f aca="false">V76/U76</f>
        <v>0.532401378274804</v>
      </c>
      <c r="AH76" s="50" t="n">
        <f aca="false">EXP((((AG76-AG$77)/AG$78+2)/4-1.9)^3)</f>
        <v>0.0107799318331277</v>
      </c>
      <c r="AI76" s="50" t="n">
        <f aca="false">W76/U76</f>
        <v>0.0418352975964645</v>
      </c>
      <c r="AJ76" s="50" t="n">
        <f aca="false">EXP((((AI76-AI$77)/AI$78+2)/4-1.9)^3)</f>
        <v>0.0144896419605766</v>
      </c>
      <c r="AK76" s="50" t="n">
        <f aca="false">Z76/U76</f>
        <v>0.155069503090895</v>
      </c>
      <c r="AL76" s="50" t="n">
        <f aca="false">EXP((((AK76-AK$77)/AK$78+2)/4-1.9)^3)</f>
        <v>0.0102846656551435</v>
      </c>
      <c r="AM76" s="50" t="n">
        <f aca="false">0.01*AD76+0.15*AF76+0.24*AH76+0.25*AJ76+0.35*AL76</f>
        <v>0.0159483295652256</v>
      </c>
      <c r="AO76" s="44" t="n">
        <f aca="false">0.01*AD76/$AM$77</f>
        <v>0.000585914415487783</v>
      </c>
      <c r="AP76" s="43" t="n">
        <f aca="false">AO76*$J$77</f>
        <v>6523.52247114449</v>
      </c>
      <c r="AQ76" s="44" t="n">
        <f aca="false">0.15*AF76/$AM$77</f>
        <v>0.00155702599275747</v>
      </c>
      <c r="AR76" s="43" t="n">
        <f aca="false">AQ76*$J$77</f>
        <v>17335.7981702043</v>
      </c>
      <c r="AS76" s="44" t="n">
        <f aca="false">0.24*AH76/$AM$77</f>
        <v>0.000903092985577349</v>
      </c>
      <c r="AT76" s="43" t="n">
        <f aca="false">AS76*$J$77</f>
        <v>10054.9623447004</v>
      </c>
      <c r="AU76" s="44" t="n">
        <f aca="false">0.25*AJ76/$AM$77</f>
        <v>0.00126445353704904</v>
      </c>
      <c r="AV76" s="43" t="n">
        <f aca="false">AU76*$J$77</f>
        <v>14078.3207318604</v>
      </c>
      <c r="AW76" s="44" t="n">
        <f aca="false">0.35*AL76/$AM$77</f>
        <v>0.00125650272522632</v>
      </c>
      <c r="AX76" s="43" t="n">
        <f aca="false">AW76*$J$77</f>
        <v>13989.7970529436</v>
      </c>
    </row>
    <row r="77" customFormat="false" ht="13.8" hidden="false" customHeight="false" outlineLevel="0" collapsed="false">
      <c r="A77" s="19" t="s">
        <v>49</v>
      </c>
      <c r="B77" s="59"/>
      <c r="C77" s="59"/>
      <c r="D77" s="59"/>
      <c r="E77" s="59"/>
      <c r="F77" s="59"/>
      <c r="G77" s="59"/>
      <c r="H77" s="59"/>
      <c r="I77" s="57" t="n">
        <f aca="false">SUM(I50:I76)</f>
        <v>1</v>
      </c>
      <c r="J77" s="59" t="n">
        <f aca="false">DatosMinisterio!K77</f>
        <v>11133917</v>
      </c>
      <c r="K77" s="57" t="n">
        <f aca="false">I77-DatosMinisterio!J77</f>
        <v>0</v>
      </c>
      <c r="L77" s="59" t="n">
        <f aca="false">J77-DatosMinisterio!K77</f>
        <v>0</v>
      </c>
      <c r="M77" s="60"/>
      <c r="N77" s="59" t="n">
        <f aca="false">DatosMinisterio!L77</f>
        <v>211544423</v>
      </c>
      <c r="O77" s="59"/>
      <c r="P77" s="20" t="n">
        <f aca="false">DatosMinisterio!M77</f>
        <v>222678340</v>
      </c>
      <c r="Q77" s="59"/>
      <c r="S77" s="20"/>
      <c r="T77" s="20"/>
      <c r="U77" s="20"/>
      <c r="V77" s="20"/>
      <c r="W77" s="20"/>
      <c r="X77" s="20"/>
      <c r="Y77" s="20"/>
      <c r="Z77" s="20"/>
      <c r="AB77" s="62" t="s">
        <v>207</v>
      </c>
      <c r="AC77" s="62" t="n">
        <f aca="false">AVERAGE(AC52:AC76)</f>
        <v>202.972411967296</v>
      </c>
      <c r="AD77" s="20"/>
      <c r="AE77" s="62" t="n">
        <f aca="false">AVERAGE(AE52:AE76)</f>
        <v>17.1570186832754</v>
      </c>
      <c r="AF77" s="20"/>
      <c r="AG77" s="64" t="n">
        <f aca="false">AVERAGE(AG52:AG76)</f>
        <v>0.653303532790717</v>
      </c>
      <c r="AH77" s="20"/>
      <c r="AI77" s="64" t="n">
        <f aca="false">AVERAGE(AI52:AI76)</f>
        <v>0.137203950992951</v>
      </c>
      <c r="AJ77" s="20"/>
      <c r="AK77" s="64" t="n">
        <f aca="false">AVERAGE(AK52:AK76)</f>
        <v>0.457173302432142</v>
      </c>
      <c r="AL77" s="20"/>
      <c r="AM77" s="64" t="n">
        <f aca="false">SUM(AM52:AM76)</f>
        <v>2.8648031612123</v>
      </c>
      <c r="AO77" s="60" t="n">
        <f aca="false">SUM(AO50:AO76)</f>
        <v>0.0098492756527208</v>
      </c>
      <c r="AP77" s="59" t="n">
        <f aca="false">SUM(AP50:AP76)</f>
        <v>109661.017627514</v>
      </c>
      <c r="AQ77" s="60" t="n">
        <f aca="false">SUM(AQ50:AQ76)</f>
        <v>0.14820226298309</v>
      </c>
      <c r="AR77" s="59" t="n">
        <f aca="false">SUM(AR50:AR76)</f>
        <v>1650071.6952659</v>
      </c>
      <c r="AS77" s="60" t="n">
        <f aca="false">SUM(AS50:AS76)</f>
        <v>0.236879880189286</v>
      </c>
      <c r="AT77" s="59" t="n">
        <f aca="false">SUM(AT50:AT76)</f>
        <v>2637400.92499745</v>
      </c>
      <c r="AU77" s="60" t="n">
        <f aca="false">SUM(AU50:AU76)</f>
        <v>0.253898545734252</v>
      </c>
      <c r="AV77" s="59" t="n">
        <f aca="false">SUM(AV50:AV76)</f>
        <v>2826885.33462587</v>
      </c>
      <c r="AW77" s="60" t="n">
        <f aca="false">SUM(AW50:AW76)</f>
        <v>0.351170035440651</v>
      </c>
      <c r="AX77" s="59" t="n">
        <f aca="false">SUM(AX50:AX76)</f>
        <v>3909898.02748326</v>
      </c>
    </row>
    <row r="78" customFormat="false" ht="13.8" hidden="false" customHeight="false" outlineLevel="0" collapsed="false">
      <c r="A78" s="23" t="s">
        <v>50</v>
      </c>
      <c r="B78" s="70"/>
      <c r="C78" s="70"/>
      <c r="D78" s="70"/>
      <c r="E78" s="70"/>
      <c r="F78" s="70"/>
      <c r="G78" s="70"/>
      <c r="H78" s="70"/>
      <c r="I78" s="25"/>
      <c r="J78" s="70"/>
      <c r="S78" s="25"/>
      <c r="T78" s="25"/>
      <c r="U78" s="25"/>
      <c r="V78" s="25"/>
      <c r="W78" s="25"/>
      <c r="X78" s="25"/>
      <c r="Y78" s="25"/>
      <c r="Z78" s="25"/>
      <c r="AB78" s="62" t="s">
        <v>208</v>
      </c>
      <c r="AC78" s="62" t="n">
        <f aca="false">_xlfn.STDEV.P(AC52:AC76)</f>
        <v>78.2963797025188</v>
      </c>
      <c r="AD78" s="20"/>
      <c r="AE78" s="62" t="n">
        <f aca="false">_xlfn.STDEV.P(AE52:AE76)</f>
        <v>4.38130548656311</v>
      </c>
      <c r="AF78" s="20"/>
      <c r="AG78" s="64" t="n">
        <f aca="false">_xlfn.STDEV.P(AG52:AG76)</f>
        <v>0.118702495158907</v>
      </c>
      <c r="AH78" s="20"/>
      <c r="AI78" s="64" t="n">
        <f aca="false">_xlfn.STDEV.P(AI52:AI76)</f>
        <v>0.109462341894883</v>
      </c>
      <c r="AJ78" s="20"/>
      <c r="AK78" s="64" t="n">
        <f aca="false">_xlfn.STDEV.P(AK52:AK76)</f>
        <v>0.290105865884308</v>
      </c>
      <c r="AL78" s="20"/>
      <c r="AM78" s="64"/>
    </row>
    <row r="79" customFormat="false" ht="13.8" hidden="false" customHeight="false" outlineLevel="0" collapsed="false">
      <c r="A79" s="23" t="s">
        <v>51</v>
      </c>
      <c r="B79" s="70"/>
      <c r="C79" s="70"/>
      <c r="D79" s="70"/>
      <c r="E79" s="70"/>
      <c r="F79" s="70"/>
      <c r="G79" s="70"/>
      <c r="H79" s="70"/>
      <c r="I79" s="26"/>
      <c r="J79" s="70"/>
      <c r="S79" s="25"/>
      <c r="T79" s="25"/>
      <c r="U79" s="25"/>
      <c r="V79" s="25"/>
      <c r="W79" s="25"/>
      <c r="X79" s="25"/>
      <c r="Y79" s="25"/>
      <c r="Z79" s="25"/>
    </row>
    <row r="80" customFormat="false" ht="13.8" hidden="false" customHeight="false" outlineLevel="0" collapsed="false">
      <c r="A80" s="27"/>
      <c r="I80" s="22"/>
      <c r="S80" s="22"/>
      <c r="T80" s="22"/>
      <c r="U80" s="22"/>
      <c r="V80" s="22"/>
      <c r="W80" s="22"/>
      <c r="X80" s="22"/>
      <c r="Y80" s="22"/>
      <c r="Z80" s="22"/>
    </row>
    <row r="81" customFormat="false" ht="13.8" hidden="false" customHeight="false" outlineLevel="0" collapsed="false">
      <c r="A81" s="6" t="s">
        <v>86</v>
      </c>
      <c r="B81" s="82"/>
      <c r="C81" s="82"/>
      <c r="D81" s="82"/>
      <c r="E81" s="82"/>
      <c r="F81" s="82"/>
      <c r="G81" s="82"/>
      <c r="H81" s="82"/>
      <c r="I81" s="6"/>
      <c r="J81" s="6"/>
      <c r="S81" s="24"/>
      <c r="T81" s="24"/>
      <c r="U81" s="24"/>
      <c r="V81" s="24"/>
      <c r="W81" s="24"/>
      <c r="X81" s="24"/>
      <c r="Y81" s="24"/>
      <c r="Z81" s="24"/>
    </row>
    <row r="82" customFormat="false" ht="15.75" hidden="false" customHeight="true" outlineLevel="0" collapsed="false">
      <c r="A82" s="6" t="s">
        <v>87</v>
      </c>
      <c r="B82" s="6"/>
      <c r="C82" s="6"/>
      <c r="D82" s="6"/>
      <c r="E82" s="6"/>
      <c r="F82" s="6"/>
      <c r="G82" s="6"/>
      <c r="H82" s="6"/>
      <c r="I82" s="6"/>
      <c r="J82" s="6"/>
      <c r="S82" s="24"/>
      <c r="T82" s="24"/>
      <c r="U82" s="24"/>
      <c r="V82" s="24"/>
      <c r="W82" s="24"/>
      <c r="X82" s="24"/>
      <c r="Y82" s="24"/>
      <c r="Z82" s="24"/>
    </row>
    <row r="83" customFormat="false" ht="9" hidden="false" customHeight="true" outlineLevel="0" collapsed="false">
      <c r="A83" s="24"/>
      <c r="B83" s="66"/>
      <c r="C83" s="66"/>
      <c r="D83" s="66"/>
      <c r="E83" s="66"/>
      <c r="F83" s="66"/>
      <c r="G83" s="66"/>
      <c r="H83" s="66"/>
      <c r="I83" s="24"/>
      <c r="J83" s="66"/>
      <c r="S83" s="24"/>
      <c r="T83" s="24"/>
      <c r="U83" s="24"/>
      <c r="V83" s="24"/>
      <c r="W83" s="24"/>
      <c r="X83" s="24"/>
      <c r="Y83" s="24"/>
      <c r="Z83" s="24"/>
    </row>
    <row r="84" customFormat="false" ht="15.8" hidden="false" customHeight="true" outlineLevel="0" collapsed="false">
      <c r="A84" s="7" t="s">
        <v>8</v>
      </c>
      <c r="B84" s="83" t="s">
        <v>188</v>
      </c>
      <c r="C84" s="83"/>
      <c r="D84" s="83"/>
      <c r="E84" s="83"/>
      <c r="F84" s="83"/>
      <c r="G84" s="83"/>
      <c r="H84" s="83"/>
      <c r="I84" s="7" t="s">
        <v>10</v>
      </c>
      <c r="J84" s="37" t="s">
        <v>11</v>
      </c>
      <c r="K84" s="38" t="s">
        <v>189</v>
      </c>
      <c r="L84" s="37" t="s">
        <v>190</v>
      </c>
      <c r="M84" s="38" t="s">
        <v>191</v>
      </c>
      <c r="N84" s="37" t="s">
        <v>12</v>
      </c>
      <c r="O84" s="37" t="s">
        <v>192</v>
      </c>
      <c r="P84" s="7" t="s">
        <v>193</v>
      </c>
      <c r="Q84" s="37" t="s">
        <v>194</v>
      </c>
      <c r="S84" s="8" t="s">
        <v>188</v>
      </c>
      <c r="T84" s="8"/>
      <c r="U84" s="8"/>
      <c r="V84" s="8"/>
      <c r="W84" s="8"/>
      <c r="X84" s="8"/>
      <c r="Y84" s="8"/>
      <c r="Z84" s="8"/>
      <c r="AC84" s="9" t="s">
        <v>196</v>
      </c>
      <c r="AD84" s="9"/>
      <c r="AE84" s="9" t="s">
        <v>197</v>
      </c>
      <c r="AF84" s="9"/>
      <c r="AG84" s="9" t="s">
        <v>198</v>
      </c>
      <c r="AH84" s="9"/>
      <c r="AI84" s="9" t="s">
        <v>199</v>
      </c>
      <c r="AJ84" s="9"/>
      <c r="AK84" s="9" t="s">
        <v>200</v>
      </c>
      <c r="AL84" s="9"/>
      <c r="AM84" s="39" t="s">
        <v>201</v>
      </c>
      <c r="AO84" s="9" t="s">
        <v>196</v>
      </c>
      <c r="AP84" s="9"/>
      <c r="AQ84" s="9" t="s">
        <v>197</v>
      </c>
      <c r="AR84" s="9"/>
      <c r="AS84" s="9" t="s">
        <v>198</v>
      </c>
      <c r="AT84" s="9"/>
      <c r="AU84" s="9" t="s">
        <v>199</v>
      </c>
      <c r="AV84" s="9"/>
      <c r="AW84" s="39" t="s">
        <v>200</v>
      </c>
      <c r="AX84" s="39"/>
    </row>
    <row r="85" customFormat="false" ht="55.8" hidden="false" customHeight="false" outlineLevel="0" collapsed="false">
      <c r="A85" s="7"/>
      <c r="B85" s="84" t="s">
        <v>88</v>
      </c>
      <c r="C85" s="84" t="s">
        <v>89</v>
      </c>
      <c r="D85" s="84" t="s">
        <v>90</v>
      </c>
      <c r="E85" s="84" t="s">
        <v>91</v>
      </c>
      <c r="F85" s="84" t="s">
        <v>92</v>
      </c>
      <c r="G85" s="84" t="s">
        <v>93</v>
      </c>
      <c r="H85" s="84" t="s">
        <v>94</v>
      </c>
      <c r="I85" s="7"/>
      <c r="J85" s="37"/>
      <c r="K85" s="38"/>
      <c r="L85" s="37"/>
      <c r="M85" s="38"/>
      <c r="N85" s="37"/>
      <c r="O85" s="37"/>
      <c r="P85" s="7"/>
      <c r="Q85" s="37"/>
      <c r="S85" s="9" t="s">
        <v>88</v>
      </c>
      <c r="T85" s="9" t="s">
        <v>89</v>
      </c>
      <c r="U85" s="9" t="s">
        <v>90</v>
      </c>
      <c r="V85" s="9" t="s">
        <v>91</v>
      </c>
      <c r="W85" s="9" t="s">
        <v>92</v>
      </c>
      <c r="X85" s="9" t="s">
        <v>93</v>
      </c>
      <c r="Y85" s="9" t="s">
        <v>94</v>
      </c>
      <c r="Z85" s="7" t="s">
        <v>21</v>
      </c>
      <c r="AC85" s="9" t="s">
        <v>202</v>
      </c>
      <c r="AD85" s="9" t="s">
        <v>203</v>
      </c>
      <c r="AE85" s="9" t="s">
        <v>202</v>
      </c>
      <c r="AF85" s="9" t="s">
        <v>203</v>
      </c>
      <c r="AG85" s="9" t="s">
        <v>202</v>
      </c>
      <c r="AH85" s="9" t="s">
        <v>203</v>
      </c>
      <c r="AI85" s="9" t="s">
        <v>202</v>
      </c>
      <c r="AJ85" s="9" t="s">
        <v>203</v>
      </c>
      <c r="AK85" s="9" t="s">
        <v>202</v>
      </c>
      <c r="AL85" s="9" t="s">
        <v>203</v>
      </c>
      <c r="AM85" s="40" t="s">
        <v>204</v>
      </c>
      <c r="AO85" s="9" t="s">
        <v>205</v>
      </c>
      <c r="AP85" s="9" t="s">
        <v>206</v>
      </c>
      <c r="AQ85" s="9" t="s">
        <v>205</v>
      </c>
      <c r="AR85" s="9" t="s">
        <v>206</v>
      </c>
      <c r="AS85" s="9" t="s">
        <v>205</v>
      </c>
      <c r="AT85" s="9" t="s">
        <v>206</v>
      </c>
      <c r="AU85" s="9" t="s">
        <v>205</v>
      </c>
      <c r="AV85" s="9" t="s">
        <v>206</v>
      </c>
      <c r="AW85" s="9" t="s">
        <v>205</v>
      </c>
      <c r="AX85" s="40" t="s">
        <v>206</v>
      </c>
    </row>
    <row r="86" customFormat="false" ht="13.8" hidden="false" customHeight="false" outlineLevel="0" collapsed="false">
      <c r="A86" s="10" t="s">
        <v>61</v>
      </c>
      <c r="B86" s="42"/>
      <c r="C86" s="42"/>
      <c r="D86" s="42"/>
      <c r="E86" s="42"/>
      <c r="F86" s="42"/>
      <c r="G86" s="42"/>
      <c r="H86" s="42"/>
      <c r="I86" s="12" t="n">
        <f aca="false">AO86+AQ86+AS86+AU86+AW86</f>
        <v>0.122072905915472</v>
      </c>
      <c r="J86" s="42" t="n">
        <f aca="false">ROUND(AP86+AR86+AT86+AV86+AX86,0)</f>
        <v>1319563</v>
      </c>
      <c r="K86" s="12" t="n">
        <f aca="false">I86-DatosMinisterio!J86</f>
        <v>0.0029285489753464</v>
      </c>
      <c r="L86" s="42" t="n">
        <f aca="false">J86-DatosMinisterio!K86</f>
        <v>31657</v>
      </c>
      <c r="M86" s="44" t="n">
        <f aca="false">P120/P$145</f>
        <v>0.187293920564313</v>
      </c>
      <c r="N86" s="43" t="n">
        <f aca="false">ROUND((N$111*M86),0)</f>
        <v>38466975</v>
      </c>
      <c r="O86" s="43" t="n">
        <f aca="false">N86-DatosMinisterio!L86</f>
        <v>101763</v>
      </c>
      <c r="P86" s="14" t="n">
        <f aca="false">N86+J86</f>
        <v>39786538</v>
      </c>
      <c r="Q86" s="43" t="n">
        <f aca="false">P86-DatosMinisterio!M86</f>
        <v>133420</v>
      </c>
      <c r="S86" s="11" t="n">
        <f aca="false">B86+DatosMinisterio!B86</f>
        <v>28403</v>
      </c>
      <c r="T86" s="11" t="n">
        <f aca="false">C86+DatosMinisterio!C86</f>
        <v>68</v>
      </c>
      <c r="U86" s="11" t="n">
        <f aca="false">D86+DatosMinisterio!D86</f>
        <v>2129.06454545455</v>
      </c>
      <c r="V86" s="11" t="n">
        <f aca="false">E86+DatosMinisterio!E86</f>
        <v>1442.12659090909</v>
      </c>
      <c r="W86" s="11" t="n">
        <f aca="false">F86+DatosMinisterio!F86</f>
        <v>954.5</v>
      </c>
      <c r="X86" s="11" t="n">
        <f aca="false">G86+DatosMinisterio!G86</f>
        <v>2030</v>
      </c>
      <c r="Y86" s="11" t="n">
        <f aca="false">H86+DatosMinisterio!H86</f>
        <v>311</v>
      </c>
      <c r="Z86" s="11" t="n">
        <f aca="false">X86+0.33*Y86</f>
        <v>2132.63</v>
      </c>
      <c r="AC86" s="45" t="n">
        <f aca="false">IF(T86&gt;0,S86/T86,0)</f>
        <v>417.691176470588</v>
      </c>
      <c r="AD86" s="46" t="n">
        <f aca="false">EXP((((AC86-AC$111)/AC$112+2)/4-1.9)^3)</f>
        <v>0.700525673730991</v>
      </c>
      <c r="AE86" s="47" t="n">
        <f aca="false">S86/U86</f>
        <v>13.3406007162343</v>
      </c>
      <c r="AF86" s="46" t="n">
        <f aca="false">EXP((((AE86-AE$111)/AE$112+2)/4-1.9)^3)</f>
        <v>0.012729495041012</v>
      </c>
      <c r="AG86" s="46" t="n">
        <f aca="false">V86/U86</f>
        <v>0.677352217427114</v>
      </c>
      <c r="AH86" s="46" t="n">
        <f aca="false">EXP((((AG86-AG$111)/AG$112+2)/4-1.9)^3)</f>
        <v>0.0946251833702843</v>
      </c>
      <c r="AI86" s="46" t="n">
        <f aca="false">W86/U86</f>
        <v>0.448318958689069</v>
      </c>
      <c r="AJ86" s="46" t="n">
        <f aca="false">EXP((((AI86-AI$111)/AI$112+2)/4-1.9)^3)</f>
        <v>0.592345815640096</v>
      </c>
      <c r="AK86" s="46" t="n">
        <f aca="false">Z86/U86</f>
        <v>1.00167465779892</v>
      </c>
      <c r="AL86" s="46" t="n">
        <f aca="false">EXP((((AK86-AK$111)/AK$112+2)/4-1.9)^3)</f>
        <v>0.476177970686474</v>
      </c>
      <c r="AM86" s="46" t="n">
        <f aca="false">0.01*AD86+0.15*AF86+0.24*AH86+0.25*AJ86+0.35*AL86</f>
        <v>0.34637346865262</v>
      </c>
      <c r="AO86" s="48" t="n">
        <f aca="false">0.01*AD86/$AM$111</f>
        <v>0.00246887283236176</v>
      </c>
      <c r="AP86" s="42" t="n">
        <f aca="false">AO86*$J$111</f>
        <v>26687.596897137</v>
      </c>
      <c r="AQ86" s="48" t="n">
        <f aca="false">0.15*AF86/$AM$111</f>
        <v>0.000672941170929308</v>
      </c>
      <c r="AR86" s="42" t="n">
        <f aca="false">AQ86*$J$111</f>
        <v>7274.24372363023</v>
      </c>
      <c r="AS86" s="48" t="n">
        <f aca="false">0.24*AH86/$AM$111</f>
        <v>0.0080037338783911</v>
      </c>
      <c r="AT86" s="42" t="n">
        <f aca="false">AS86*$J$111</f>
        <v>86517.385836405</v>
      </c>
      <c r="AU86" s="48" t="n">
        <f aca="false">0.25*AJ86/$AM$111</f>
        <v>0.0521903245818293</v>
      </c>
      <c r="AV86" s="42" t="n">
        <f aca="false">AU86*$J$111</f>
        <v>564157.99392883</v>
      </c>
      <c r="AW86" s="48" t="n">
        <f aca="false">0.35*AL86/$AM$111</f>
        <v>0.058737033451961</v>
      </c>
      <c r="AX86" s="42" t="n">
        <f aca="false">AW86*$J$111</f>
        <v>634925.481439254</v>
      </c>
    </row>
    <row r="87" customFormat="false" ht="13.8" hidden="false" customHeight="false" outlineLevel="0" collapsed="false">
      <c r="A87" s="13" t="s">
        <v>62</v>
      </c>
      <c r="B87" s="43"/>
      <c r="C87" s="43"/>
      <c r="D87" s="43"/>
      <c r="E87" s="43"/>
      <c r="F87" s="43" t="n">
        <v>-166</v>
      </c>
      <c r="G87" s="43"/>
      <c r="H87" s="43"/>
      <c r="I87" s="15" t="n">
        <f aca="false">AO87+AQ87+AS87+AU87+AW87</f>
        <v>0.0762614667172941</v>
      </c>
      <c r="J87" s="43" t="n">
        <f aca="false">ROUND(AP87+AR87+AT87+AV87+AX87,0)</f>
        <v>824358</v>
      </c>
      <c r="K87" s="15" t="n">
        <f aca="false">I87-DatosMinisterio!J87</f>
        <v>-0.0127454581901368</v>
      </c>
      <c r="L87" s="43" t="n">
        <f aca="false">J87-DatosMinisterio!K87</f>
        <v>-137774</v>
      </c>
      <c r="M87" s="44" t="n">
        <f aca="false">P121/P$145</f>
        <v>0.118131339450789</v>
      </c>
      <c r="N87" s="43" t="n">
        <f aca="false">ROUND((N$111*M87),0)</f>
        <v>24262161</v>
      </c>
      <c r="O87" s="43" t="n">
        <f aca="false">N87-DatosMinisterio!L87</f>
        <v>-390332</v>
      </c>
      <c r="P87" s="14" t="n">
        <f aca="false">N87+J87</f>
        <v>25086519</v>
      </c>
      <c r="Q87" s="43" t="n">
        <f aca="false">P87-DatosMinisterio!M87</f>
        <v>-528106</v>
      </c>
      <c r="S87" s="14" t="n">
        <f aca="false">B87+DatosMinisterio!B87</f>
        <v>24599</v>
      </c>
      <c r="T87" s="14" t="n">
        <f aca="false">C87+DatosMinisterio!C87</f>
        <v>78</v>
      </c>
      <c r="U87" s="14" t="n">
        <f aca="false">D87+DatosMinisterio!D87</f>
        <v>2076.39090909091</v>
      </c>
      <c r="V87" s="14" t="n">
        <f aca="false">E87+DatosMinisterio!E87</f>
        <v>1401.62363636364</v>
      </c>
      <c r="W87" s="14" t="n">
        <f aca="false">F87+DatosMinisterio!F87</f>
        <v>612.5</v>
      </c>
      <c r="X87" s="14" t="n">
        <f aca="false">G87+DatosMinisterio!G87</f>
        <v>1790</v>
      </c>
      <c r="Y87" s="14" t="n">
        <f aca="false">H87+DatosMinisterio!H87</f>
        <v>184</v>
      </c>
      <c r="Z87" s="14" t="n">
        <f aca="false">X87+0.33*Y87</f>
        <v>1850.72</v>
      </c>
      <c r="AC87" s="49" t="n">
        <f aca="false">IF(T87&gt;0,S87/T87,0)</f>
        <v>315.371794871795</v>
      </c>
      <c r="AD87" s="50" t="n">
        <f aca="false">EXP((((AC87-AC$111)/AC$112+2)/4-1.9)^3)</f>
        <v>0.321533065703405</v>
      </c>
      <c r="AE87" s="51" t="n">
        <f aca="false">S87/U87</f>
        <v>11.8469985070249</v>
      </c>
      <c r="AF87" s="50" t="n">
        <f aca="false">EXP((((AE87-AE$111)/AE$112+2)/4-1.9)^3)</f>
        <v>0.00623484506616676</v>
      </c>
      <c r="AG87" s="50" t="n">
        <f aca="false">V87/U87</f>
        <v>0.675028786837302</v>
      </c>
      <c r="AH87" s="50" t="n">
        <f aca="false">EXP((((AG87-AG$111)/AG$112+2)/4-1.9)^3)</f>
        <v>0.0923700256190033</v>
      </c>
      <c r="AI87" s="50" t="n">
        <f aca="false">W87/U87</f>
        <v>0.294982990591192</v>
      </c>
      <c r="AJ87" s="50" t="n">
        <f aca="false">EXP((((AI87-AI$111)/AI$112+2)/4-1.9)^3)</f>
        <v>0.247481038010273</v>
      </c>
      <c r="AK87" s="50" t="n">
        <f aca="false">Z87/U87</f>
        <v>0.891315788321519</v>
      </c>
      <c r="AL87" s="50" t="n">
        <f aca="false">EXP((((AK87-AK$111)/AK$112+2)/4-1.9)^3)</f>
        <v>0.366277256893164</v>
      </c>
      <c r="AM87" s="50" t="n">
        <f aca="false">0.01*AD87+0.15*AF87+0.24*AH87+0.25*AJ87+0.35*AL87</f>
        <v>0.216386662980695</v>
      </c>
      <c r="AO87" s="44" t="n">
        <f aca="false">0.01*AD87/$AM$111</f>
        <v>0.00113318366533696</v>
      </c>
      <c r="AP87" s="43" t="n">
        <f aca="false">AO87*$J$111</f>
        <v>12249.293877969</v>
      </c>
      <c r="AQ87" s="44" t="n">
        <f aca="false">0.15*AF87/$AM$111</f>
        <v>0.000329603328794377</v>
      </c>
      <c r="AR87" s="43" t="n">
        <f aca="false">AQ87*$J$111</f>
        <v>3562.8893718289</v>
      </c>
      <c r="AS87" s="44" t="n">
        <f aca="false">0.24*AH87/$AM$111</f>
        <v>0.00781298463118053</v>
      </c>
      <c r="AT87" s="43" t="n">
        <f aca="false">AS87*$J$111</f>
        <v>84455.4574327787</v>
      </c>
      <c r="AU87" s="44" t="n">
        <f aca="false">0.25*AJ87/$AM$111</f>
        <v>0.0218050256464577</v>
      </c>
      <c r="AV87" s="43" t="n">
        <f aca="false">AU87*$J$111</f>
        <v>235704.215768667</v>
      </c>
      <c r="AW87" s="44" t="n">
        <f aca="false">0.35*AL87/$AM$111</f>
        <v>0.0451806694455246</v>
      </c>
      <c r="AX87" s="43" t="n">
        <f aca="false">AW87*$J$111</f>
        <v>488386.229497087</v>
      </c>
    </row>
    <row r="88" customFormat="false" ht="13.8" hidden="false" customHeight="false" outlineLevel="0" collapsed="false">
      <c r="A88" s="13" t="s">
        <v>63</v>
      </c>
      <c r="B88" s="43"/>
      <c r="C88" s="43"/>
      <c r="D88" s="43"/>
      <c r="E88" s="43"/>
      <c r="F88" s="43"/>
      <c r="G88" s="43"/>
      <c r="H88" s="43"/>
      <c r="I88" s="15" t="n">
        <f aca="false">AO88+AQ88+AS88+AU88+AW88</f>
        <v>0.06414956418715</v>
      </c>
      <c r="J88" s="43" t="n">
        <f aca="false">ROUND(AP88+AR88+AT88+AV88+AX88,0)</f>
        <v>693433</v>
      </c>
      <c r="K88" s="15" t="n">
        <f aca="false">I88-DatosMinisterio!J88</f>
        <v>0.00134891922383279</v>
      </c>
      <c r="L88" s="43" t="n">
        <f aca="false">J88-DatosMinisterio!K88</f>
        <v>14581</v>
      </c>
      <c r="M88" s="44" t="n">
        <f aca="false">P122/P$145</f>
        <v>0.0733814040531473</v>
      </c>
      <c r="N88" s="43" t="n">
        <f aca="false">ROUND((N$111*M88),0)</f>
        <v>15071288</v>
      </c>
      <c r="O88" s="43" t="n">
        <f aca="false">N88-DatosMinisterio!L88</f>
        <v>46908</v>
      </c>
      <c r="P88" s="14" t="n">
        <f aca="false">N88+J88</f>
        <v>15764721</v>
      </c>
      <c r="Q88" s="43" t="n">
        <f aca="false">P88-DatosMinisterio!M88</f>
        <v>61489</v>
      </c>
      <c r="S88" s="14" t="n">
        <f aca="false">B88+DatosMinisterio!B88</f>
        <v>24293</v>
      </c>
      <c r="T88" s="14" t="n">
        <f aca="false">C88+DatosMinisterio!C88</f>
        <v>92</v>
      </c>
      <c r="U88" s="14" t="n">
        <f aca="false">D88+DatosMinisterio!D88</f>
        <v>1395.3725</v>
      </c>
      <c r="V88" s="14" t="n">
        <f aca="false">E88+DatosMinisterio!E88</f>
        <v>1066.67363636364</v>
      </c>
      <c r="W88" s="14" t="n">
        <f aca="false">F88+DatosMinisterio!F88</f>
        <v>408</v>
      </c>
      <c r="X88" s="14" t="n">
        <f aca="false">G88+DatosMinisterio!G88</f>
        <v>886</v>
      </c>
      <c r="Y88" s="14" t="n">
        <f aca="false">H88+DatosMinisterio!H88</f>
        <v>83</v>
      </c>
      <c r="Z88" s="14" t="n">
        <f aca="false">X88+0.33*Y88</f>
        <v>913.39</v>
      </c>
      <c r="AC88" s="49" t="n">
        <f aca="false">IF(T88&gt;0,S88/T88,0)</f>
        <v>264.054347826087</v>
      </c>
      <c r="AD88" s="50" t="n">
        <f aca="false">EXP((((AC88-AC$111)/AC$112+2)/4-1.9)^3)</f>
        <v>0.169554916964835</v>
      </c>
      <c r="AE88" s="51" t="n">
        <f aca="false">S88/U88</f>
        <v>17.4096880940394</v>
      </c>
      <c r="AF88" s="50" t="n">
        <f aca="false">EXP((((AE88-AE$111)/AE$112+2)/4-1.9)^3)</f>
        <v>0.0629764529551531</v>
      </c>
      <c r="AG88" s="50" t="n">
        <f aca="false">V88/U88</f>
        <v>0.764436475825373</v>
      </c>
      <c r="AH88" s="50" t="n">
        <f aca="false">EXP((((AG88-AG$111)/AG$112+2)/4-1.9)^3)</f>
        <v>0.208730059652462</v>
      </c>
      <c r="AI88" s="50" t="n">
        <f aca="false">W88/U88</f>
        <v>0.292395041467422</v>
      </c>
      <c r="AJ88" s="50" t="n">
        <f aca="false">EXP((((AI88-AI$111)/AI$112+2)/4-1.9)^3)</f>
        <v>0.242626540567383</v>
      </c>
      <c r="AK88" s="50" t="n">
        <f aca="false">Z88/U88</f>
        <v>0.654585065994923</v>
      </c>
      <c r="AL88" s="50" t="n">
        <f aca="false">EXP((((AK88-AK$111)/AK$112+2)/4-1.9)^3)</f>
        <v>0.171788876008731</v>
      </c>
      <c r="AM88" s="50" t="n">
        <f aca="false">0.01*AD88+0.15*AF88+0.24*AH88+0.25*AJ88+0.35*AL88</f>
        <v>0.182019973174414</v>
      </c>
      <c r="AO88" s="44" t="n">
        <f aca="false">0.01*AD88/$AM$111</f>
        <v>0.000597564862767022</v>
      </c>
      <c r="AP88" s="43" t="n">
        <f aca="false">AO88*$J$111</f>
        <v>6459.45387238256</v>
      </c>
      <c r="AQ88" s="44" t="n">
        <f aca="false">0.15*AF88/$AM$111</f>
        <v>0.00332923245235389</v>
      </c>
      <c r="AR88" s="43" t="n">
        <f aca="false">AQ88*$J$111</f>
        <v>35987.7643354733</v>
      </c>
      <c r="AS88" s="44" t="n">
        <f aca="false">0.24*AH88/$AM$111</f>
        <v>0.0176551293257904</v>
      </c>
      <c r="AT88" s="43" t="n">
        <f aca="false">AS88*$J$111</f>
        <v>190845.380303685</v>
      </c>
      <c r="AU88" s="44" t="n">
        <f aca="false">0.25*AJ88/$AM$111</f>
        <v>0.0213773062458364</v>
      </c>
      <c r="AV88" s="43" t="n">
        <f aca="false">AU88*$J$111</f>
        <v>231080.728159568</v>
      </c>
      <c r="AW88" s="44" t="n">
        <f aca="false">0.35*AL88/$AM$111</f>
        <v>0.0211903313004022</v>
      </c>
      <c r="AX88" s="43" t="n">
        <f aca="false">AW88*$J$111</f>
        <v>229059.598554104</v>
      </c>
    </row>
    <row r="89" customFormat="false" ht="13.8" hidden="false" customHeight="false" outlineLevel="0" collapsed="false">
      <c r="A89" s="13" t="s">
        <v>64</v>
      </c>
      <c r="B89" s="43"/>
      <c r="C89" s="43"/>
      <c r="D89" s="43"/>
      <c r="E89" s="43"/>
      <c r="F89" s="43"/>
      <c r="G89" s="43"/>
      <c r="H89" s="43"/>
      <c r="I89" s="15" t="n">
        <f aca="false">AO89+AQ89+AS89+AU89+AW89</f>
        <v>0.0783010875125558</v>
      </c>
      <c r="J89" s="43" t="n">
        <f aca="false">ROUND(AP89+AR89+AT89+AV89+AX89,0)</f>
        <v>846406</v>
      </c>
      <c r="K89" s="15" t="n">
        <f aca="false">I89-DatosMinisterio!J89</f>
        <v>0.00171319677319372</v>
      </c>
      <c r="L89" s="43" t="n">
        <f aca="false">J89-DatosMinisterio!K89</f>
        <v>18519</v>
      </c>
      <c r="M89" s="44" t="n">
        <f aca="false">P123/P$145</f>
        <v>0.0584113255284347</v>
      </c>
      <c r="N89" s="43" t="n">
        <f aca="false">ROUND((N$111*M89),0)</f>
        <v>11996689</v>
      </c>
      <c r="O89" s="43" t="n">
        <f aca="false">N89-DatosMinisterio!L89</f>
        <v>43438</v>
      </c>
      <c r="P89" s="14" t="n">
        <f aca="false">N89+J89</f>
        <v>12843095</v>
      </c>
      <c r="Q89" s="43" t="n">
        <f aca="false">P89-DatosMinisterio!M89</f>
        <v>61957</v>
      </c>
      <c r="S89" s="14" t="n">
        <f aca="false">B89+DatosMinisterio!B89</f>
        <v>13502</v>
      </c>
      <c r="T89" s="14" t="n">
        <f aca="false">C89+DatosMinisterio!C89</f>
        <v>50</v>
      </c>
      <c r="U89" s="14" t="n">
        <f aca="false">D89+DatosMinisterio!D89</f>
        <v>640.391590909091</v>
      </c>
      <c r="V89" s="14" t="n">
        <f aca="false">E89+DatosMinisterio!E89</f>
        <v>484.172045454546</v>
      </c>
      <c r="W89" s="14" t="n">
        <f aca="false">F89+DatosMinisterio!F89</f>
        <v>207</v>
      </c>
      <c r="X89" s="14" t="n">
        <f aca="false">G89+DatosMinisterio!G89</f>
        <v>430</v>
      </c>
      <c r="Y89" s="14" t="n">
        <f aca="false">H89+DatosMinisterio!H89</f>
        <v>50</v>
      </c>
      <c r="Z89" s="14" t="n">
        <f aca="false">X89+0.33*Y89</f>
        <v>446.5</v>
      </c>
      <c r="AC89" s="49" t="n">
        <f aca="false">IF(T89&gt;0,S89/T89,0)</f>
        <v>270.04</v>
      </c>
      <c r="AD89" s="50" t="n">
        <f aca="false">EXP((((AC89-AC$111)/AC$112+2)/4-1.9)^3)</f>
        <v>0.184527172310292</v>
      </c>
      <c r="AE89" s="51" t="n">
        <f aca="false">S89/U89</f>
        <v>21.083974542565</v>
      </c>
      <c r="AF89" s="50" t="n">
        <f aca="false">EXP((((AE89-AE$111)/AE$112+2)/4-1.9)^3)</f>
        <v>0.181226540034278</v>
      </c>
      <c r="AG89" s="50" t="n">
        <f aca="false">V89/U89</f>
        <v>0.756056219862635</v>
      </c>
      <c r="AH89" s="50" t="n">
        <f aca="false">EXP((((AG89-AG$111)/AG$112+2)/4-1.9)^3)</f>
        <v>0.195211999616588</v>
      </c>
      <c r="AI89" s="50" t="n">
        <f aca="false">W89/U89</f>
        <v>0.323239722286399</v>
      </c>
      <c r="AJ89" s="50" t="n">
        <f aca="false">EXP((((AI89-AI$111)/AI$112+2)/4-1.9)^3)</f>
        <v>0.303611270233807</v>
      </c>
      <c r="AK89" s="50" t="n">
        <f aca="false">Z89/U89</f>
        <v>0.697229642516315</v>
      </c>
      <c r="AL89" s="50" t="n">
        <f aca="false">EXP((((AK89-AK$111)/AK$112+2)/4-1.9)^3)</f>
        <v>0.201117132605952</v>
      </c>
      <c r="AM89" s="50" t="n">
        <f aca="false">0.01*AD89+0.15*AF89+0.24*AH89+0.25*AJ89+0.35*AL89</f>
        <v>0.222173946606761</v>
      </c>
      <c r="AO89" s="44" t="n">
        <f aca="false">0.01*AD89/$AM$111</f>
        <v>0.000650331800293679</v>
      </c>
      <c r="AP89" s="43" t="n">
        <f aca="false">AO89*$J$111</f>
        <v>7029.84483774496</v>
      </c>
      <c r="AQ89" s="44" t="n">
        <f aca="false">0.15*AF89/$AM$111</f>
        <v>0.00958049000853676</v>
      </c>
      <c r="AR89" s="43" t="n">
        <f aca="false">AQ89*$J$111</f>
        <v>103561.533049999</v>
      </c>
      <c r="AS89" s="44" t="n">
        <f aca="false">0.24*AH89/$AM$111</f>
        <v>0.016511723826053</v>
      </c>
      <c r="AT89" s="43" t="n">
        <f aca="false">AS89*$J$111</f>
        <v>178485.59219837</v>
      </c>
      <c r="AU89" s="44" t="n">
        <f aca="false">0.25*AJ89/$AM$111</f>
        <v>0.0267505405150553</v>
      </c>
      <c r="AV89" s="43" t="n">
        <f aca="false">AU89*$J$111</f>
        <v>289163.391766676</v>
      </c>
      <c r="AW89" s="44" t="n">
        <f aca="false">0.35*AL89/$AM$111</f>
        <v>0.0248080013626171</v>
      </c>
      <c r="AX89" s="43" t="n">
        <f aca="false">AW89*$J$111</f>
        <v>268165.266153384</v>
      </c>
    </row>
    <row r="90" customFormat="false" ht="13.8" hidden="false" customHeight="false" outlineLevel="0" collapsed="false">
      <c r="A90" s="13" t="s">
        <v>65</v>
      </c>
      <c r="B90" s="43"/>
      <c r="C90" s="43"/>
      <c r="D90" s="43"/>
      <c r="E90" s="43"/>
      <c r="F90" s="43"/>
      <c r="G90" s="43"/>
      <c r="H90" s="43"/>
      <c r="I90" s="15" t="n">
        <f aca="false">AO90+AQ90+AS90+AU90+AW90</f>
        <v>0.0627016377338647</v>
      </c>
      <c r="J90" s="43" t="n">
        <f aca="false">ROUND(AP90+AR90+AT90+AV90+AX90,0)</f>
        <v>677781</v>
      </c>
      <c r="K90" s="15" t="n">
        <f aca="false">I90-DatosMinisterio!J90</f>
        <v>0.000884735096685269</v>
      </c>
      <c r="L90" s="43" t="n">
        <f aca="false">J90-DatosMinisterio!K90</f>
        <v>9563</v>
      </c>
      <c r="M90" s="44" t="n">
        <f aca="false">P124/P$145</f>
        <v>0.0562689196951619</v>
      </c>
      <c r="N90" s="43" t="n">
        <f aca="false">ROUND((N$111*M90),0)</f>
        <v>11556676</v>
      </c>
      <c r="O90" s="43" t="n">
        <f aca="false">N90-DatosMinisterio!L90</f>
        <v>37222</v>
      </c>
      <c r="P90" s="14" t="n">
        <f aca="false">N90+J90</f>
        <v>12234457</v>
      </c>
      <c r="Q90" s="43" t="n">
        <f aca="false">P90-DatosMinisterio!M90</f>
        <v>46785</v>
      </c>
      <c r="S90" s="14" t="n">
        <f aca="false">B90+DatosMinisterio!B90</f>
        <v>14917</v>
      </c>
      <c r="T90" s="14" t="n">
        <f aca="false">C90+DatosMinisterio!C90</f>
        <v>63</v>
      </c>
      <c r="U90" s="14" t="n">
        <f aca="false">D90+DatosMinisterio!D90</f>
        <v>611.120227272727</v>
      </c>
      <c r="V90" s="14" t="n">
        <f aca="false">E90+DatosMinisterio!E90</f>
        <v>370.942272727273</v>
      </c>
      <c r="W90" s="14" t="n">
        <f aca="false">F90+DatosMinisterio!F90</f>
        <v>151</v>
      </c>
      <c r="X90" s="14" t="n">
        <f aca="false">G90+DatosMinisterio!G90</f>
        <v>427</v>
      </c>
      <c r="Y90" s="14" t="n">
        <f aca="false">H90+DatosMinisterio!H90</f>
        <v>2</v>
      </c>
      <c r="Z90" s="14" t="n">
        <f aca="false">X90+0.33*Y90</f>
        <v>427.66</v>
      </c>
      <c r="AC90" s="49" t="n">
        <f aca="false">IF(T90&gt;0,S90/T90,0)</f>
        <v>236.777777777778</v>
      </c>
      <c r="AD90" s="50" t="n">
        <f aca="false">EXP((((AC90-AC$111)/AC$112+2)/4-1.9)^3)</f>
        <v>0.111242152451103</v>
      </c>
      <c r="AE90" s="51" t="n">
        <f aca="false">S90/U90</f>
        <v>24.409272241848</v>
      </c>
      <c r="AF90" s="50" t="n">
        <f aca="false">EXP((((AE90-AE$111)/AE$112+2)/4-1.9)^3)</f>
        <v>0.360266200084387</v>
      </c>
      <c r="AG90" s="50" t="n">
        <f aca="false">V90/U90</f>
        <v>0.606987391634365</v>
      </c>
      <c r="AH90" s="50" t="n">
        <f aca="false">EXP((((AG90-AG$111)/AG$112+2)/4-1.9)^3)</f>
        <v>0.0422833500265662</v>
      </c>
      <c r="AI90" s="50" t="n">
        <f aca="false">W90/U90</f>
        <v>0.247087223202993</v>
      </c>
      <c r="AJ90" s="50" t="n">
        <f aca="false">EXP((((AI90-AI$111)/AI$112+2)/4-1.9)^3)</f>
        <v>0.166285314192407</v>
      </c>
      <c r="AK90" s="50" t="n">
        <f aca="false">Z90/U90</f>
        <v>0.699796833609218</v>
      </c>
      <c r="AL90" s="50" t="n">
        <f aca="false">EXP((((AK90-AK$111)/AK$112+2)/4-1.9)^3)</f>
        <v>0.202971135507588</v>
      </c>
      <c r="AM90" s="50" t="n">
        <f aca="false">0.01*AD90+0.15*AF90+0.24*AH90+0.25*AJ90+0.35*AL90</f>
        <v>0.177911581519302</v>
      </c>
      <c r="AO90" s="44" t="n">
        <f aca="false">0.01*AD90/$AM$111</f>
        <v>0.000392052337692677</v>
      </c>
      <c r="AP90" s="43" t="n">
        <f aca="false">AO90*$J$111</f>
        <v>4237.93992698822</v>
      </c>
      <c r="AQ90" s="44" t="n">
        <f aca="false">0.15*AF90/$AM$111</f>
        <v>0.0190453712224994</v>
      </c>
      <c r="AR90" s="43" t="n">
        <f aca="false">AQ90*$J$111</f>
        <v>205873.378037124</v>
      </c>
      <c r="AS90" s="44" t="n">
        <f aca="false">0.24*AH90/$AM$111</f>
        <v>0.00357647582858766</v>
      </c>
      <c r="AT90" s="43" t="n">
        <f aca="false">AS90*$J$111</f>
        <v>38660.3732580244</v>
      </c>
      <c r="AU90" s="44" t="n">
        <f aca="false">0.25*AJ90/$AM$111</f>
        <v>0.0146510438526777</v>
      </c>
      <c r="AV90" s="43" t="n">
        <f aca="false">AU90*$J$111</f>
        <v>158372.333859133</v>
      </c>
      <c r="AW90" s="44" t="n">
        <f aca="false">0.35*AL90/$AM$111</f>
        <v>0.0250366944924072</v>
      </c>
      <c r="AX90" s="43" t="n">
        <f aca="false">AW90*$J$111</f>
        <v>270637.353812571</v>
      </c>
    </row>
    <row r="91" customFormat="false" ht="13.8" hidden="false" customHeight="false" outlineLevel="0" collapsed="false">
      <c r="A91" s="13" t="s">
        <v>66</v>
      </c>
      <c r="B91" s="43"/>
      <c r="C91" s="43"/>
      <c r="D91" s="43"/>
      <c r="E91" s="43"/>
      <c r="F91" s="43"/>
      <c r="G91" s="43"/>
      <c r="H91" s="43"/>
      <c r="I91" s="15" t="n">
        <f aca="false">AO91+AQ91+AS91+AU91+AW91</f>
        <v>0.0338923211367789</v>
      </c>
      <c r="J91" s="43" t="n">
        <f aca="false">ROUND(AP91+AR91+AT91+AV91+AX91,0)</f>
        <v>366363</v>
      </c>
      <c r="K91" s="15" t="n">
        <f aca="false">I91-DatosMinisterio!J91</f>
        <v>0.000706461957576086</v>
      </c>
      <c r="L91" s="43" t="n">
        <f aca="false">J91-DatosMinisterio!K91</f>
        <v>7636</v>
      </c>
      <c r="M91" s="44" t="n">
        <f aca="false">P125/P$145</f>
        <v>0.0591647992546731</v>
      </c>
      <c r="N91" s="43" t="n">
        <f aca="false">ROUND((N$111*M91),0)</f>
        <v>12151440</v>
      </c>
      <c r="O91" s="43" t="n">
        <f aca="false">N91-DatosMinisterio!L91</f>
        <v>25598</v>
      </c>
      <c r="P91" s="14" t="n">
        <f aca="false">N91+J91</f>
        <v>12517803</v>
      </c>
      <c r="Q91" s="43" t="n">
        <f aca="false">P91-DatosMinisterio!M91</f>
        <v>33234</v>
      </c>
      <c r="S91" s="14" t="n">
        <f aca="false">B91+DatosMinisterio!B91</f>
        <v>18532</v>
      </c>
      <c r="T91" s="14" t="n">
        <f aca="false">C91+DatosMinisterio!C91</f>
        <v>66</v>
      </c>
      <c r="U91" s="14" t="n">
        <f aca="false">D91+DatosMinisterio!D91</f>
        <v>998.484772727273</v>
      </c>
      <c r="V91" s="14" t="n">
        <f aca="false">E91+DatosMinisterio!E91</f>
        <v>663.723181818182</v>
      </c>
      <c r="W91" s="14" t="n">
        <f aca="false">F91+DatosMinisterio!F91</f>
        <v>230</v>
      </c>
      <c r="X91" s="14" t="n">
        <f aca="false">G91+DatosMinisterio!G91</f>
        <v>437</v>
      </c>
      <c r="Y91" s="14" t="n">
        <f aca="false">H91+DatosMinisterio!H91</f>
        <v>49</v>
      </c>
      <c r="Z91" s="14" t="n">
        <f aca="false">X91+0.33*Y91</f>
        <v>453.17</v>
      </c>
      <c r="AC91" s="49" t="n">
        <f aca="false">IF(T91&gt;0,S91/T91,0)</f>
        <v>280.787878787879</v>
      </c>
      <c r="AD91" s="50" t="n">
        <f aca="false">EXP((((AC91-AC$111)/AC$112+2)/4-1.9)^3)</f>
        <v>0.213344713592538</v>
      </c>
      <c r="AE91" s="51" t="n">
        <f aca="false">S91/U91</f>
        <v>18.5601228042582</v>
      </c>
      <c r="AF91" s="50" t="n">
        <f aca="false">EXP((((AE91-AE$111)/AE$112+2)/4-1.9)^3)</f>
        <v>0.0909597109549568</v>
      </c>
      <c r="AG91" s="50" t="n">
        <f aca="false">V91/U91</f>
        <v>0.664730399448437</v>
      </c>
      <c r="AH91" s="50" t="n">
        <f aca="false">EXP((((AG91-AG$111)/AG$112+2)/4-1.9)^3)</f>
        <v>0.0828396175366529</v>
      </c>
      <c r="AI91" s="50" t="n">
        <f aca="false">W91/U91</f>
        <v>0.230349031134221</v>
      </c>
      <c r="AJ91" s="50" t="n">
        <f aca="false">EXP((((AI91-AI$111)/AI$112+2)/4-1.9)^3)</f>
        <v>0.142413043969143</v>
      </c>
      <c r="AK91" s="50" t="n">
        <f aca="false">Z91/U91</f>
        <v>0.453857697561282</v>
      </c>
      <c r="AL91" s="50" t="n">
        <f aca="false">EXP((((AK91-AK$111)/AK$112+2)/4-1.9)^3)</f>
        <v>0.0711570158477832</v>
      </c>
      <c r="AM91" s="50" t="n">
        <f aca="false">0.01*AD91+0.15*AF91+0.24*AH91+0.25*AJ91+0.35*AL91</f>
        <v>0.0961671285269754</v>
      </c>
      <c r="AO91" s="44" t="n">
        <f aca="false">0.01*AD91/$AM$111</f>
        <v>0.000751893880650096</v>
      </c>
      <c r="AP91" s="43" t="n">
        <f aca="false">AO91*$J$111</f>
        <v>8127.69314530394</v>
      </c>
      <c r="AQ91" s="44" t="n">
        <f aca="false">0.15*AF91/$AM$111</f>
        <v>0.00480855950689413</v>
      </c>
      <c r="AR91" s="43" t="n">
        <f aca="false">AQ91*$J$111</f>
        <v>51978.739485389</v>
      </c>
      <c r="AS91" s="44" t="n">
        <f aca="false">0.24*AH91/$AM$111</f>
        <v>0.00700686888770969</v>
      </c>
      <c r="AT91" s="43" t="n">
        <f aca="false">AS91*$J$111</f>
        <v>75741.6461209156</v>
      </c>
      <c r="AU91" s="44" t="n">
        <f aca="false">0.25*AJ91/$AM$111</f>
        <v>0.0125477091138124</v>
      </c>
      <c r="AV91" s="43" t="n">
        <f aca="false">AU91*$J$111</f>
        <v>135636.067772522</v>
      </c>
      <c r="AW91" s="44" t="n">
        <f aca="false">0.35*AL91/$AM$111</f>
        <v>0.00877728974771255</v>
      </c>
      <c r="AX91" s="43" t="n">
        <f aca="false">AW91*$J$111</f>
        <v>94879.2370209866</v>
      </c>
    </row>
    <row r="92" customFormat="false" ht="13.8" hidden="false" customHeight="false" outlineLevel="0" collapsed="false">
      <c r="A92" s="13" t="s">
        <v>67</v>
      </c>
      <c r="B92" s="43"/>
      <c r="C92" s="43"/>
      <c r="D92" s="43"/>
      <c r="E92" s="43"/>
      <c r="F92" s="43"/>
      <c r="G92" s="43"/>
      <c r="H92" s="43"/>
      <c r="I92" s="15" t="n">
        <f aca="false">AO92+AQ92+AS92+AU92+AW92</f>
        <v>0.0247647417851778</v>
      </c>
      <c r="J92" s="43" t="n">
        <f aca="false">ROUND(AP92+AR92+AT92+AV92+AX92,0)</f>
        <v>267698</v>
      </c>
      <c r="K92" s="15" t="n">
        <f aca="false">I92-DatosMinisterio!J92</f>
        <v>0.000448703309665663</v>
      </c>
      <c r="L92" s="43" t="n">
        <f aca="false">J92-DatosMinisterio!K92</f>
        <v>4851</v>
      </c>
      <c r="M92" s="44" t="n">
        <f aca="false">P126/P$145</f>
        <v>0.0452615304797508</v>
      </c>
      <c r="N92" s="43" t="n">
        <f aca="false">ROUND((N$111*M92),0)</f>
        <v>9295946</v>
      </c>
      <c r="O92" s="43" t="n">
        <f aca="false">N92-DatosMinisterio!L92</f>
        <v>22629</v>
      </c>
      <c r="P92" s="14" t="n">
        <f aca="false">N92+J92</f>
        <v>9563644</v>
      </c>
      <c r="Q92" s="43" t="n">
        <f aca="false">P92-DatosMinisterio!M92</f>
        <v>27480</v>
      </c>
      <c r="S92" s="14" t="n">
        <f aca="false">B92+DatosMinisterio!B92</f>
        <v>11204</v>
      </c>
      <c r="T92" s="14" t="n">
        <f aca="false">C92+DatosMinisterio!C92</f>
        <v>60</v>
      </c>
      <c r="U92" s="14" t="n">
        <f aca="false">D92+DatosMinisterio!D92</f>
        <v>934.659318181818</v>
      </c>
      <c r="V92" s="14" t="n">
        <f aca="false">E92+DatosMinisterio!E92</f>
        <v>569.430227272727</v>
      </c>
      <c r="W92" s="14" t="n">
        <f aca="false">F92+DatosMinisterio!F92</f>
        <v>184</v>
      </c>
      <c r="X92" s="14" t="n">
        <f aca="false">G92+DatosMinisterio!G92</f>
        <v>469</v>
      </c>
      <c r="Y92" s="14" t="n">
        <f aca="false">H92+DatosMinisterio!H92</f>
        <v>29</v>
      </c>
      <c r="Z92" s="14" t="n">
        <f aca="false">X92+0.33*Y92</f>
        <v>478.57</v>
      </c>
      <c r="AC92" s="49" t="n">
        <f aca="false">IF(T92&gt;0,S92/T92,0)</f>
        <v>186.733333333333</v>
      </c>
      <c r="AD92" s="50" t="n">
        <f aca="false">EXP((((AC92-AC$111)/AC$112+2)/4-1.9)^3)</f>
        <v>0.0435659020876801</v>
      </c>
      <c r="AE92" s="51" t="n">
        <f aca="false">S92/U92</f>
        <v>11.9872554438285</v>
      </c>
      <c r="AF92" s="50" t="n">
        <f aca="false">EXP((((AE92-AE$111)/AE$112+2)/4-1.9)^3)</f>
        <v>0.00668767720979041</v>
      </c>
      <c r="AG92" s="50" t="n">
        <f aca="false">V92/U92</f>
        <v>0.609238271309843</v>
      </c>
      <c r="AH92" s="50" t="n">
        <f aca="false">EXP((((AG92-AG$111)/AG$112+2)/4-1.9)^3)</f>
        <v>0.0434946611714102</v>
      </c>
      <c r="AI92" s="50" t="n">
        <f aca="false">W92/U92</f>
        <v>0.196863174015034</v>
      </c>
      <c r="AJ92" s="50" t="n">
        <f aca="false">EXP((((AI92-AI$111)/AI$112+2)/4-1.9)^3)</f>
        <v>0.101739618510933</v>
      </c>
      <c r="AK92" s="50" t="n">
        <f aca="false">Z92/U92</f>
        <v>0.512026136893341</v>
      </c>
      <c r="AL92" s="50" t="n">
        <f aca="false">EXP((((AK92-AK$111)/AK$112+2)/4-1.9)^3)</f>
        <v>0.0941594755065674</v>
      </c>
      <c r="AM92" s="50" t="n">
        <f aca="false">0.01*AD92+0.15*AF92+0.24*AH92+0.25*AJ92+0.35*AL92</f>
        <v>0.0702682503385157</v>
      </c>
      <c r="AO92" s="44" t="n">
        <f aca="false">0.01*AD92/$AM$111</f>
        <v>0.000153539943095518</v>
      </c>
      <c r="AP92" s="43" t="n">
        <f aca="false">AO92*$J$111</f>
        <v>1659.70966800372</v>
      </c>
      <c r="AQ92" s="44" t="n">
        <f aca="false">0.15*AF92/$AM$111</f>
        <v>0.000353542172557052</v>
      </c>
      <c r="AR92" s="43" t="n">
        <f aca="false">AQ92*$J$111</f>
        <v>3821.65936765354</v>
      </c>
      <c r="AS92" s="44" t="n">
        <f aca="false">0.24*AH92/$AM$111</f>
        <v>0.00367893282472707</v>
      </c>
      <c r="AT92" s="43" t="n">
        <f aca="false">AS92*$J$111</f>
        <v>39767.8952722889</v>
      </c>
      <c r="AU92" s="44" t="n">
        <f aca="false">0.25*AJ92/$AM$111</f>
        <v>0.00896406047399735</v>
      </c>
      <c r="AV92" s="43" t="n">
        <f aca="false">AU92*$J$111</f>
        <v>96898.159093415</v>
      </c>
      <c r="AW92" s="44" t="n">
        <f aca="false">0.35*AL92/$AM$111</f>
        <v>0.0116146663708008</v>
      </c>
      <c r="AX92" s="43" t="n">
        <f aca="false">AW92*$J$111</f>
        <v>125550.222812466</v>
      </c>
    </row>
    <row r="93" customFormat="false" ht="13.8" hidden="false" customHeight="false" outlineLevel="0" collapsed="false">
      <c r="A93" s="13" t="s">
        <v>68</v>
      </c>
      <c r="B93" s="43"/>
      <c r="C93" s="43"/>
      <c r="D93" s="43"/>
      <c r="E93" s="43"/>
      <c r="F93" s="43"/>
      <c r="G93" s="43"/>
      <c r="H93" s="43"/>
      <c r="I93" s="15" t="n">
        <f aca="false">AO93+AQ93+AS93+AU93+AW93</f>
        <v>0.0257202584040987</v>
      </c>
      <c r="J93" s="43" t="n">
        <f aca="false">ROUND(AP93+AR93+AT93+AV93+AX93,0)</f>
        <v>278026</v>
      </c>
      <c r="K93" s="15" t="n">
        <f aca="false">I93-DatosMinisterio!J93</f>
        <v>0.000112317808337446</v>
      </c>
      <c r="L93" s="43" t="n">
        <f aca="false">J93-DatosMinisterio!K93</f>
        <v>1214</v>
      </c>
      <c r="M93" s="44" t="n">
        <f aca="false">P127/P$145</f>
        <v>0.0446011438778995</v>
      </c>
      <c r="N93" s="43" t="n">
        <f aca="false">ROUND((N$111*M93),0)</f>
        <v>9160314</v>
      </c>
      <c r="O93" s="43" t="n">
        <f aca="false">N93-DatosMinisterio!L93</f>
        <v>7283</v>
      </c>
      <c r="P93" s="14" t="n">
        <f aca="false">N93+J93</f>
        <v>9438340</v>
      </c>
      <c r="Q93" s="43" t="n">
        <f aca="false">P93-DatosMinisterio!M93</f>
        <v>8497</v>
      </c>
      <c r="S93" s="14" t="n">
        <f aca="false">B93+DatosMinisterio!B93</f>
        <v>9889</v>
      </c>
      <c r="T93" s="14" t="n">
        <f aca="false">C93+DatosMinisterio!C93</f>
        <v>49</v>
      </c>
      <c r="U93" s="14" t="n">
        <f aca="false">D93+DatosMinisterio!D93</f>
        <v>550.667954545455</v>
      </c>
      <c r="V93" s="14" t="n">
        <f aca="false">E93+DatosMinisterio!E93</f>
        <v>346.824090909091</v>
      </c>
      <c r="W93" s="14" t="n">
        <f aca="false">F93+DatosMinisterio!F93</f>
        <v>66</v>
      </c>
      <c r="X93" s="14" t="n">
        <f aca="false">G93+DatosMinisterio!G93</f>
        <v>286</v>
      </c>
      <c r="Y93" s="14" t="n">
        <f aca="false">H93+DatosMinisterio!H93</f>
        <v>35</v>
      </c>
      <c r="Z93" s="14" t="n">
        <f aca="false">X93+0.33*Y93</f>
        <v>297.55</v>
      </c>
      <c r="AC93" s="49" t="n">
        <f aca="false">IF(T93&gt;0,S93/T93,0)</f>
        <v>201.816326530612</v>
      </c>
      <c r="AD93" s="50" t="n">
        <f aca="false">EXP((((AC93-AC$111)/AC$112+2)/4-1.9)^3)</f>
        <v>0.0591648177920341</v>
      </c>
      <c r="AE93" s="51" t="n">
        <f aca="false">S93/U93</f>
        <v>17.9581904455704</v>
      </c>
      <c r="AF93" s="50" t="n">
        <f aca="false">EXP((((AE93-AE$111)/AE$112+2)/4-1.9)^3)</f>
        <v>0.0753702885515656</v>
      </c>
      <c r="AG93" s="50" t="n">
        <f aca="false">V93/U93</f>
        <v>0.62982435793885</v>
      </c>
      <c r="AH93" s="50" t="n">
        <f aca="false">EXP((((AG93-AG$111)/AG$112+2)/4-1.9)^3)</f>
        <v>0.0558796000610462</v>
      </c>
      <c r="AI93" s="50" t="n">
        <f aca="false">W93/U93</f>
        <v>0.119854441238512</v>
      </c>
      <c r="AJ93" s="50" t="n">
        <f aca="false">EXP((((AI93-AI$111)/AI$112+2)/4-1.9)^3)</f>
        <v>0.0407282322325842</v>
      </c>
      <c r="AK93" s="50" t="n">
        <f aca="false">Z93/U93</f>
        <v>0.540343772583626</v>
      </c>
      <c r="AL93" s="50" t="n">
        <f aca="false">EXP((((AK93-AK$111)/AK$112+2)/4-1.9)^3)</f>
        <v>0.107111741274683</v>
      </c>
      <c r="AM93" s="50" t="n">
        <f aca="false">0.01*AD93+0.15*AF93+0.24*AH93+0.25*AJ93+0.35*AL93</f>
        <v>0.0729794629795915</v>
      </c>
      <c r="AO93" s="44" t="n">
        <f aca="false">0.01*AD93/$AM$111</f>
        <v>0.000208515428849906</v>
      </c>
      <c r="AP93" s="43" t="n">
        <f aca="false">AO93*$J$111</f>
        <v>2253.97421812795</v>
      </c>
      <c r="AQ93" s="44" t="n">
        <f aca="false">0.15*AF93/$AM$111</f>
        <v>0.00398442908126056</v>
      </c>
      <c r="AR93" s="43" t="n">
        <f aca="false">AQ93*$J$111</f>
        <v>43070.1961608084</v>
      </c>
      <c r="AS93" s="44" t="n">
        <f aca="false">0.24*AH93/$AM$111</f>
        <v>0.00472649491594001</v>
      </c>
      <c r="AT93" s="43" t="n">
        <f aca="false">AS93*$J$111</f>
        <v>51091.6517852028</v>
      </c>
      <c r="AU93" s="44" t="n">
        <f aca="false">0.25*AJ93/$AM$111</f>
        <v>0.0035884775476395</v>
      </c>
      <c r="AV93" s="43" t="n">
        <f aca="false">AU93*$J$111</f>
        <v>38790.1073763353</v>
      </c>
      <c r="AW93" s="44" t="n">
        <f aca="false">0.35*AL93/$AM$111</f>
        <v>0.0132123414304088</v>
      </c>
      <c r="AX93" s="43" t="n">
        <f aca="false">AW93*$J$111</f>
        <v>142820.495871707</v>
      </c>
    </row>
    <row r="94" customFormat="false" ht="13.8" hidden="false" customHeight="false" outlineLevel="0" collapsed="false">
      <c r="A94" s="13" t="s">
        <v>69</v>
      </c>
      <c r="B94" s="43"/>
      <c r="C94" s="43"/>
      <c r="D94" s="43"/>
      <c r="E94" s="43"/>
      <c r="F94" s="43"/>
      <c r="G94" s="43"/>
      <c r="H94" s="43"/>
      <c r="I94" s="15" t="n">
        <f aca="false">AO94+AQ94+AS94+AU94+AW94</f>
        <v>0.0156833960903001</v>
      </c>
      <c r="J94" s="43" t="n">
        <f aca="false">ROUND(AP94+AR94+AT94+AV94+AX94,0)</f>
        <v>169532</v>
      </c>
      <c r="K94" s="15" t="n">
        <f aca="false">I94-DatosMinisterio!J94</f>
        <v>0.0001379360687019</v>
      </c>
      <c r="L94" s="43" t="n">
        <f aca="false">J94-DatosMinisterio!K94</f>
        <v>1491</v>
      </c>
      <c r="M94" s="44" t="n">
        <f aca="false">P128/P$145</f>
        <v>0.0193235676323163</v>
      </c>
      <c r="N94" s="43" t="n">
        <f aca="false">ROUND((N$111*M94),0)</f>
        <v>3968731</v>
      </c>
      <c r="O94" s="43" t="n">
        <f aca="false">N94-DatosMinisterio!L94</f>
        <v>3602</v>
      </c>
      <c r="P94" s="14" t="n">
        <f aca="false">N94+J94</f>
        <v>4138263</v>
      </c>
      <c r="Q94" s="43" t="n">
        <f aca="false">P94-DatosMinisterio!M94</f>
        <v>5093</v>
      </c>
      <c r="S94" s="14" t="n">
        <f aca="false">B94+DatosMinisterio!B94</f>
        <v>14362</v>
      </c>
      <c r="T94" s="14" t="n">
        <f aca="false">C94+DatosMinisterio!C94</f>
        <v>60</v>
      </c>
      <c r="U94" s="14" t="n">
        <f aca="false">D94+DatosMinisterio!D94</f>
        <v>873.374090909091</v>
      </c>
      <c r="V94" s="14" t="n">
        <f aca="false">E94+DatosMinisterio!E94</f>
        <v>488.888863636364</v>
      </c>
      <c r="W94" s="14" t="n">
        <f aca="false">F94+DatosMinisterio!F94</f>
        <v>116</v>
      </c>
      <c r="X94" s="14" t="n">
        <f aca="false">G94+DatosMinisterio!G94</f>
        <v>337</v>
      </c>
      <c r="Y94" s="14" t="n">
        <f aca="false">H94+DatosMinisterio!H94</f>
        <v>45</v>
      </c>
      <c r="Z94" s="14" t="n">
        <f aca="false">X94+0.33*Y94</f>
        <v>351.85</v>
      </c>
      <c r="AC94" s="49" t="n">
        <f aca="false">IF(T94&gt;0,S94/T94,0)</f>
        <v>239.366666666667</v>
      </c>
      <c r="AD94" s="50" t="n">
        <f aca="false">EXP((((AC94-AC$111)/AC$112+2)/4-1.9)^3)</f>
        <v>0.116083083881907</v>
      </c>
      <c r="AE94" s="51" t="n">
        <f aca="false">S94/U94</f>
        <v>16.4442707305991</v>
      </c>
      <c r="AF94" s="50" t="n">
        <f aca="false">EXP((((AE94-AE$111)/AE$112+2)/4-1.9)^3)</f>
        <v>0.0450009355821127</v>
      </c>
      <c r="AG94" s="50" t="n">
        <f aca="false">V94/U94</f>
        <v>0.559770284835771</v>
      </c>
      <c r="AH94" s="50" t="n">
        <f aca="false">EXP((((AG94-AG$111)/AG$112+2)/4-1.9)^3)</f>
        <v>0.022468963973524</v>
      </c>
      <c r="AI94" s="50" t="n">
        <f aca="false">W94/U94</f>
        <v>0.13281822898966</v>
      </c>
      <c r="AJ94" s="50" t="n">
        <f aca="false">EXP((((AI94-AI$111)/AI$112+2)/4-1.9)^3)</f>
        <v>0.0482106128208476</v>
      </c>
      <c r="AK94" s="50" t="n">
        <f aca="false">Z94/U94</f>
        <v>0.402862878189758</v>
      </c>
      <c r="AL94" s="50" t="n">
        <f aca="false">EXP((((AK94-AK$111)/AK$112+2)/4-1.9)^3)</f>
        <v>0.0546982320968644</v>
      </c>
      <c r="AM94" s="50" t="n">
        <f aca="false">0.01*AD94+0.15*AF94+0.24*AH94+0.25*AJ94+0.35*AL94</f>
        <v>0.0445005569688962</v>
      </c>
      <c r="AO94" s="44" t="n">
        <f aca="false">0.01*AD94/$AM$111</f>
        <v>0.0004091133028236</v>
      </c>
      <c r="AP94" s="43" t="n">
        <f aca="false">AO94*$J$111</f>
        <v>4422.36261337446</v>
      </c>
      <c r="AQ94" s="44" t="n">
        <f aca="false">0.15*AF94/$AM$111</f>
        <v>0.00237896178803443</v>
      </c>
      <c r="AR94" s="43" t="n">
        <f aca="false">AQ94*$J$111</f>
        <v>25715.691954867</v>
      </c>
      <c r="AS94" s="44" t="n">
        <f aca="false">0.24*AH94/$AM$111</f>
        <v>0.0019005047257189</v>
      </c>
      <c r="AT94" s="43" t="n">
        <f aca="false">AS94*$J$111</f>
        <v>20543.7490972633</v>
      </c>
      <c r="AU94" s="44" t="n">
        <f aca="false">0.25*AJ94/$AM$111</f>
        <v>0.00424773411911415</v>
      </c>
      <c r="AV94" s="43" t="n">
        <f aca="false">AU94*$J$111</f>
        <v>45916.4256705316</v>
      </c>
      <c r="AW94" s="44" t="n">
        <f aca="false">0.35*AL94/$AM$111</f>
        <v>0.00674708215460903</v>
      </c>
      <c r="AX94" s="43" t="n">
        <f aca="false">AW94*$J$111</f>
        <v>72933.448176762</v>
      </c>
    </row>
    <row r="95" customFormat="false" ht="13.8" hidden="false" customHeight="false" outlineLevel="0" collapsed="false">
      <c r="A95" s="13" t="s">
        <v>70</v>
      </c>
      <c r="B95" s="43"/>
      <c r="C95" s="43"/>
      <c r="D95" s="43"/>
      <c r="E95" s="43"/>
      <c r="F95" s="43"/>
      <c r="G95" s="43"/>
      <c r="H95" s="43"/>
      <c r="I95" s="15" t="n">
        <f aca="false">AO95+AQ95+AS95+AU95+AW95</f>
        <v>0.0148763693217366</v>
      </c>
      <c r="J95" s="43" t="n">
        <f aca="false">ROUND(AP95+AR95+AT95+AV95+AX95,0)</f>
        <v>160808</v>
      </c>
      <c r="K95" s="15" t="n">
        <f aca="false">I95-DatosMinisterio!J95</f>
        <v>0.000101734439555337</v>
      </c>
      <c r="L95" s="43" t="n">
        <f aca="false">J95-DatosMinisterio!K95</f>
        <v>1100</v>
      </c>
      <c r="M95" s="44" t="n">
        <f aca="false">P129/P$145</f>
        <v>0.0184948675255902</v>
      </c>
      <c r="N95" s="43" t="n">
        <f aca="false">ROUND((N$111*M95),0)</f>
        <v>3798530</v>
      </c>
      <c r="O95" s="43" t="n">
        <f aca="false">N95-DatosMinisterio!L95</f>
        <v>2121</v>
      </c>
      <c r="P95" s="14" t="n">
        <f aca="false">N95+J95</f>
        <v>3959338</v>
      </c>
      <c r="Q95" s="43" t="n">
        <f aca="false">P95-DatosMinisterio!M95</f>
        <v>3221</v>
      </c>
      <c r="S95" s="14" t="n">
        <f aca="false">B95+DatosMinisterio!B95</f>
        <v>6206</v>
      </c>
      <c r="T95" s="14" t="n">
        <f aca="false">C95+DatosMinisterio!C95</f>
        <v>58</v>
      </c>
      <c r="U95" s="14" t="n">
        <f aca="false">D95+DatosMinisterio!D95</f>
        <v>390.69</v>
      </c>
      <c r="V95" s="14" t="n">
        <f aca="false">E95+DatosMinisterio!E95</f>
        <v>235.713636363636</v>
      </c>
      <c r="W95" s="14" t="n">
        <f aca="false">F95+DatosMinisterio!F95</f>
        <v>47</v>
      </c>
      <c r="X95" s="14" t="n">
        <f aca="false">G95+DatosMinisterio!G95</f>
        <v>146</v>
      </c>
      <c r="Y95" s="14" t="n">
        <f aca="false">H95+DatosMinisterio!H95</f>
        <v>5</v>
      </c>
      <c r="Z95" s="14" t="n">
        <f aca="false">X95+0.33*Y95</f>
        <v>147.65</v>
      </c>
      <c r="AC95" s="49" t="n">
        <f aca="false">IF(T95&gt;0,S95/T95,0)</f>
        <v>107</v>
      </c>
      <c r="AD95" s="50" t="n">
        <f aca="false">EXP((((AC95-AC$111)/AC$112+2)/4-1.9)^3)</f>
        <v>0.00595962855760596</v>
      </c>
      <c r="AE95" s="51" t="n">
        <f aca="false">S95/U95</f>
        <v>15.8847167831273</v>
      </c>
      <c r="AF95" s="50" t="n">
        <f aca="false">EXP((((AE95-AE$111)/AE$112+2)/4-1.9)^3)</f>
        <v>0.0365971168424196</v>
      </c>
      <c r="AG95" s="50" t="n">
        <f aca="false">V95/U95</f>
        <v>0.603326515558719</v>
      </c>
      <c r="AH95" s="50" t="n">
        <f aca="false">EXP((((AG95-AG$111)/AG$112+2)/4-1.9)^3)</f>
        <v>0.0403702853050372</v>
      </c>
      <c r="AI95" s="50" t="n">
        <f aca="false">W95/U95</f>
        <v>0.120299982082981</v>
      </c>
      <c r="AJ95" s="50" t="n">
        <f aca="false">EXP((((AI95-AI$111)/AI$112+2)/4-1.9)^3)</f>
        <v>0.0409691455024381</v>
      </c>
      <c r="AK95" s="50" t="n">
        <f aca="false">Z95/U95</f>
        <v>0.377921113926643</v>
      </c>
      <c r="AL95" s="50" t="n">
        <f aca="false">EXP((((AK95-AK$111)/AK$112+2)/4-1.9)^3)</f>
        <v>0.0478010154210776</v>
      </c>
      <c r="AM95" s="50" t="n">
        <f aca="false">0.01*AD95+0.15*AF95+0.24*AH95+0.25*AJ95+0.35*AL95</f>
        <v>0.0422106740581346</v>
      </c>
      <c r="AO95" s="44" t="n">
        <f aca="false">0.01*AD95/$AM$111</f>
        <v>2.10036057043797E-005</v>
      </c>
      <c r="AP95" s="43" t="n">
        <f aca="false">AO95*$J$111</f>
        <v>227.041164323023</v>
      </c>
      <c r="AQ95" s="44" t="n">
        <f aca="false">0.15*AF95/$AM$111</f>
        <v>0.00193469627673594</v>
      </c>
      <c r="AR95" s="43" t="n">
        <f aca="false">AQ95*$J$111</f>
        <v>20913.3470445006</v>
      </c>
      <c r="AS95" s="44" t="n">
        <f aca="false">0.24*AH95/$AM$111</f>
        <v>0.00341466202408131</v>
      </c>
      <c r="AT95" s="43" t="n">
        <f aca="false">AS95*$J$111</f>
        <v>36911.226226046</v>
      </c>
      <c r="AU95" s="44" t="n">
        <f aca="false">0.25*AJ95/$AM$111</f>
        <v>0.00360970390126227</v>
      </c>
      <c r="AV95" s="43" t="n">
        <f aca="false">AU95*$J$111</f>
        <v>39019.5563627939</v>
      </c>
      <c r="AW95" s="44" t="n">
        <f aca="false">0.35*AL95/$AM$111</f>
        <v>0.00589630351395273</v>
      </c>
      <c r="AX95" s="43" t="n">
        <f aca="false">AW95*$J$111</f>
        <v>63736.8475609219</v>
      </c>
    </row>
    <row r="96" customFormat="false" ht="13.8" hidden="false" customHeight="false" outlineLevel="0" collapsed="false">
      <c r="A96" s="13" t="s">
        <v>71</v>
      </c>
      <c r="B96" s="43"/>
      <c r="C96" s="43"/>
      <c r="D96" s="43"/>
      <c r="E96" s="43"/>
      <c r="F96" s="43"/>
      <c r="G96" s="43"/>
      <c r="H96" s="43"/>
      <c r="I96" s="15" t="n">
        <f aca="false">AO96+AQ96+AS96+AU96+AW96</f>
        <v>0.0142852012124473</v>
      </c>
      <c r="J96" s="43" t="n">
        <f aca="false">ROUND(AP96+AR96+AT96+AV96+AX96,0)</f>
        <v>154418</v>
      </c>
      <c r="K96" s="15" t="n">
        <f aca="false">I96-DatosMinisterio!J96</f>
        <v>1.17919748587828E-005</v>
      </c>
      <c r="L96" s="43" t="n">
        <f aca="false">J96-DatosMinisterio!K96</f>
        <v>128</v>
      </c>
      <c r="M96" s="44" t="n">
        <f aca="false">P130/P$145</f>
        <v>0.0206114905108148</v>
      </c>
      <c r="N96" s="43" t="n">
        <f aca="false">ROUND((N$111*M96),0)</f>
        <v>4233248</v>
      </c>
      <c r="O96" s="43" t="n">
        <f aca="false">N96-DatosMinisterio!L96</f>
        <v>1164</v>
      </c>
      <c r="P96" s="14" t="n">
        <f aca="false">N96+J96</f>
        <v>4387666</v>
      </c>
      <c r="Q96" s="43" t="n">
        <f aca="false">P96-DatosMinisterio!M96</f>
        <v>1292</v>
      </c>
      <c r="S96" s="14" t="n">
        <f aca="false">B96+DatosMinisterio!B96</f>
        <v>6880</v>
      </c>
      <c r="T96" s="14" t="n">
        <f aca="false">C96+DatosMinisterio!C96</f>
        <v>41</v>
      </c>
      <c r="U96" s="14" t="n">
        <f aca="false">D96+DatosMinisterio!D96</f>
        <v>337.745909090909</v>
      </c>
      <c r="V96" s="14" t="n">
        <f aca="false">E96+DatosMinisterio!E96</f>
        <v>165.698409090909</v>
      </c>
      <c r="W96" s="14" t="n">
        <f aca="false">F96+DatosMinisterio!F96</f>
        <v>22</v>
      </c>
      <c r="X96" s="14" t="n">
        <f aca="false">G96+DatosMinisterio!G96</f>
        <v>101</v>
      </c>
      <c r="Y96" s="14" t="n">
        <f aca="false">H96+DatosMinisterio!H96</f>
        <v>6</v>
      </c>
      <c r="Z96" s="14" t="n">
        <f aca="false">X96+0.33*Y96</f>
        <v>102.98</v>
      </c>
      <c r="AC96" s="49" t="n">
        <f aca="false">IF(T96&gt;0,S96/T96,0)</f>
        <v>167.804878048781</v>
      </c>
      <c r="AD96" s="50" t="n">
        <f aca="false">EXP((((AC96-AC$111)/AC$112+2)/4-1.9)^3)</f>
        <v>0.028787277768908</v>
      </c>
      <c r="AE96" s="51" t="n">
        <f aca="false">S96/U96</f>
        <v>20.3703429555031</v>
      </c>
      <c r="AF96" s="50" t="n">
        <f aca="false">EXP((((AE96-AE$111)/AE$112+2)/4-1.9)^3)</f>
        <v>0.151482855558952</v>
      </c>
      <c r="AG96" s="50" t="n">
        <f aca="false">V96/U96</f>
        <v>0.49060078784347</v>
      </c>
      <c r="AH96" s="50" t="n">
        <f aca="false">EXP((((AG96-AG$111)/AG$112+2)/4-1.9)^3)</f>
        <v>0.0077047107077401</v>
      </c>
      <c r="AI96" s="50" t="n">
        <f aca="false">W96/U96</f>
        <v>0.0651377245670158</v>
      </c>
      <c r="AJ96" s="50" t="n">
        <f aca="false">EXP((((AI96-AI$111)/AI$112+2)/4-1.9)^3)</f>
        <v>0.0186548144189744</v>
      </c>
      <c r="AK96" s="50" t="n">
        <f aca="false">Z96/U96</f>
        <v>0.304903767086877</v>
      </c>
      <c r="AL96" s="50" t="n">
        <f aca="false">EXP((((AK96-AK$111)/AK$112+2)/4-1.9)^3)</f>
        <v>0.0314575427145094</v>
      </c>
      <c r="AM96" s="50" t="n">
        <f aca="false">0.01*AD96+0.15*AF96+0.24*AH96+0.25*AJ96+0.35*AL96</f>
        <v>0.0405332752362114</v>
      </c>
      <c r="AO96" s="44" t="n">
        <f aca="false">0.01*AD96/$AM$111</f>
        <v>0.00010145542221569</v>
      </c>
      <c r="AP96" s="43" t="n">
        <f aca="false">AO96*$J$111</f>
        <v>1096.69537273455</v>
      </c>
      <c r="AQ96" s="44" t="n">
        <f aca="false">0.15*AF96/$AM$111</f>
        <v>0.00800809850407481</v>
      </c>
      <c r="AR96" s="43" t="n">
        <f aca="false">AQ96*$J$111</f>
        <v>86564.5658164052</v>
      </c>
      <c r="AS96" s="44" t="n">
        <f aca="false">0.24*AH96/$AM$111</f>
        <v>0.000651691779274349</v>
      </c>
      <c r="AT96" s="43" t="n">
        <f aca="false">AS96*$J$111</f>
        <v>7044.54570461382</v>
      </c>
      <c r="AU96" s="44" t="n">
        <f aca="false">0.25*AJ96/$AM$111</f>
        <v>0.00164363585229007</v>
      </c>
      <c r="AV96" s="43" t="n">
        <f aca="false">AU96*$J$111</f>
        <v>17767.0921307186</v>
      </c>
      <c r="AW96" s="44" t="n">
        <f aca="false">0.35*AL96/$AM$111</f>
        <v>0.00388031965459236</v>
      </c>
      <c r="AX96" s="43" t="n">
        <f aca="false">AW96*$J$111</f>
        <v>41944.8119872319</v>
      </c>
    </row>
    <row r="97" customFormat="false" ht="13.8" hidden="false" customHeight="false" outlineLevel="0" collapsed="false">
      <c r="A97" s="13" t="s">
        <v>72</v>
      </c>
      <c r="B97" s="43"/>
      <c r="C97" s="43"/>
      <c r="D97" s="43"/>
      <c r="E97" s="43"/>
      <c r="F97" s="43"/>
      <c r="G97" s="43"/>
      <c r="H97" s="43"/>
      <c r="I97" s="15" t="n">
        <f aca="false">AO97+AQ97+AS97+AU97+AW97</f>
        <v>0.0530237410469832</v>
      </c>
      <c r="J97" s="43" t="n">
        <f aca="false">ROUND(AP97+AR97+AT97+AV97+AX97,0)</f>
        <v>573167</v>
      </c>
      <c r="K97" s="15" t="n">
        <f aca="false">I97-DatosMinisterio!J97</f>
        <v>0.0002613042189454</v>
      </c>
      <c r="L97" s="43" t="n">
        <f aca="false">J97-DatosMinisterio!K97</f>
        <v>2825</v>
      </c>
      <c r="M97" s="44" t="n">
        <f aca="false">P131/P$145</f>
        <v>0.0263463209092958</v>
      </c>
      <c r="N97" s="43" t="n">
        <f aca="false">ROUND((N$111*M97),0)</f>
        <v>5411085</v>
      </c>
      <c r="O97" s="43" t="n">
        <f aca="false">N97-DatosMinisterio!L97</f>
        <v>3233</v>
      </c>
      <c r="P97" s="14" t="n">
        <f aca="false">N97+J97</f>
        <v>5984252</v>
      </c>
      <c r="Q97" s="43" t="n">
        <f aca="false">P97-DatosMinisterio!M97</f>
        <v>6058</v>
      </c>
      <c r="S97" s="14" t="n">
        <f aca="false">B97+DatosMinisterio!B97</f>
        <v>11155</v>
      </c>
      <c r="T97" s="14" t="n">
        <f aca="false">C97+DatosMinisterio!C97</f>
        <v>44</v>
      </c>
      <c r="U97" s="14" t="n">
        <f aca="false">D97+DatosMinisterio!D97</f>
        <v>494.530227272727</v>
      </c>
      <c r="V97" s="14" t="n">
        <f aca="false">E97+DatosMinisterio!E97</f>
        <v>413.317045454545</v>
      </c>
      <c r="W97" s="14" t="n">
        <f aca="false">F97+DatosMinisterio!F97</f>
        <v>77</v>
      </c>
      <c r="X97" s="14" t="n">
        <f aca="false">G97+DatosMinisterio!G97</f>
        <v>156</v>
      </c>
      <c r="Y97" s="14" t="n">
        <f aca="false">H97+DatosMinisterio!H97</f>
        <v>20</v>
      </c>
      <c r="Z97" s="14" t="n">
        <f aca="false">X97+0.33*Y97</f>
        <v>162.6</v>
      </c>
      <c r="AC97" s="49" t="n">
        <f aca="false">IF(T97&gt;0,S97/T97,0)</f>
        <v>253.522727272727</v>
      </c>
      <c r="AD97" s="50" t="n">
        <f aca="false">EXP((((AC97-AC$111)/AC$112+2)/4-1.9)^3)</f>
        <v>0.14511363630981</v>
      </c>
      <c r="AE97" s="51" t="n">
        <f aca="false">S97/U97</f>
        <v>22.5567607090843</v>
      </c>
      <c r="AF97" s="50" t="n">
        <f aca="false">EXP((((AE97-AE$111)/AE$112+2)/4-1.9)^3)</f>
        <v>0.252926723422119</v>
      </c>
      <c r="AG97" s="50" t="n">
        <f aca="false">V97/U97</f>
        <v>0.835777112622493</v>
      </c>
      <c r="AH97" s="50" t="n">
        <f aca="false">EXP((((AG97-AG$111)/AG$112+2)/4-1.9)^3)</f>
        <v>0.343286716140632</v>
      </c>
      <c r="AI97" s="50" t="n">
        <f aca="false">W97/U97</f>
        <v>0.155703323585791</v>
      </c>
      <c r="AJ97" s="50" t="n">
        <f aca="false">EXP((((AI97-AI$111)/AI$112+2)/4-1.9)^3)</f>
        <v>0.0639856980209274</v>
      </c>
      <c r="AK97" s="50" t="n">
        <f aca="false">Z97/U97</f>
        <v>0.328796888507137</v>
      </c>
      <c r="AL97" s="50" t="n">
        <f aca="false">EXP((((AK97-AK$111)/AK$112+2)/4-1.9)^3)</f>
        <v>0.0362166700375549</v>
      </c>
      <c r="AM97" s="50" t="n">
        <f aca="false">0.01*AD97+0.15*AF97+0.24*AH97+0.25*AJ97+0.35*AL97</f>
        <v>0.150451215768544</v>
      </c>
      <c r="AO97" s="44" t="n">
        <f aca="false">0.01*AD97/$AM$111</f>
        <v>0.000511426101462332</v>
      </c>
      <c r="AP97" s="43" t="n">
        <f aca="false">AO97*$J$111</f>
        <v>5528.32590629806</v>
      </c>
      <c r="AQ97" s="44" t="n">
        <f aca="false">0.15*AF97/$AM$111</f>
        <v>0.0133709000137575</v>
      </c>
      <c r="AR97" s="43" t="n">
        <f aca="false">AQ97*$J$111</f>
        <v>144534.455173914</v>
      </c>
      <c r="AS97" s="44" t="n">
        <f aca="false">0.24*AH97/$AM$111</f>
        <v>0.0290364089359243</v>
      </c>
      <c r="AT97" s="43" t="n">
        <f aca="false">AS97*$J$111</f>
        <v>313872.779053218</v>
      </c>
      <c r="AU97" s="44" t="n">
        <f aca="false">0.25*AJ97/$AM$111</f>
        <v>0.00563764318094909</v>
      </c>
      <c r="AV97" s="43" t="n">
        <f aca="false">AU97*$J$111</f>
        <v>60940.8255827964</v>
      </c>
      <c r="AW97" s="44" t="n">
        <f aca="false">0.35*AL97/$AM$111</f>
        <v>0.00446736281488991</v>
      </c>
      <c r="AX97" s="43" t="n">
        <f aca="false">AW97*$J$111</f>
        <v>48290.5301699928</v>
      </c>
    </row>
    <row r="98" customFormat="false" ht="13.8" hidden="false" customHeight="false" outlineLevel="0" collapsed="false">
      <c r="A98" s="13" t="s">
        <v>73</v>
      </c>
      <c r="B98" s="43"/>
      <c r="C98" s="43"/>
      <c r="D98" s="43"/>
      <c r="E98" s="43"/>
      <c r="F98" s="43"/>
      <c r="G98" s="43"/>
      <c r="H98" s="43"/>
      <c r="I98" s="15" t="n">
        <f aca="false">AO98+AQ98+AS98+AU98+AW98</f>
        <v>0.143203914084062</v>
      </c>
      <c r="J98" s="43" t="n">
        <f aca="false">ROUND(AP98+AR98+AT98+AV98+AX98,0)</f>
        <v>1547981</v>
      </c>
      <c r="K98" s="15" t="n">
        <f aca="false">I98-DatosMinisterio!J98</f>
        <v>0.00252411520639745</v>
      </c>
      <c r="L98" s="43" t="n">
        <f aca="false">J98-DatosMinisterio!K98</f>
        <v>27285</v>
      </c>
      <c r="M98" s="44" t="n">
        <f aca="false">P132/P$145</f>
        <v>0.0419365417467833</v>
      </c>
      <c r="N98" s="43" t="n">
        <f aca="false">ROUND((N$111*M98),0)</f>
        <v>8613050</v>
      </c>
      <c r="O98" s="43" t="n">
        <f aca="false">N98-DatosMinisterio!L98</f>
        <v>53133</v>
      </c>
      <c r="P98" s="14" t="n">
        <f aca="false">N98+J98</f>
        <v>10161031</v>
      </c>
      <c r="Q98" s="43" t="n">
        <f aca="false">P98-DatosMinisterio!M98</f>
        <v>80418</v>
      </c>
      <c r="S98" s="14" t="n">
        <f aca="false">B98+DatosMinisterio!B98</f>
        <v>8998</v>
      </c>
      <c r="T98" s="14" t="n">
        <f aca="false">C98+DatosMinisterio!C98</f>
        <v>50</v>
      </c>
      <c r="U98" s="14" t="n">
        <f aca="false">D98+DatosMinisterio!D98</f>
        <v>370.591136363636</v>
      </c>
      <c r="V98" s="14" t="n">
        <f aca="false">E98+DatosMinisterio!E98</f>
        <v>271.260227272727</v>
      </c>
      <c r="W98" s="14" t="n">
        <f aca="false">F98+DatosMinisterio!F98</f>
        <v>145</v>
      </c>
      <c r="X98" s="14" t="n">
        <f aca="false">G98+DatosMinisterio!G98</f>
        <v>390</v>
      </c>
      <c r="Y98" s="14" t="n">
        <f aca="false">H98+DatosMinisterio!H98</f>
        <v>50</v>
      </c>
      <c r="Z98" s="14" t="n">
        <f aca="false">X98+0.33*Y98</f>
        <v>406.5</v>
      </c>
      <c r="AC98" s="49" t="n">
        <f aca="false">IF(T98&gt;0,S98/T98,0)</f>
        <v>179.96</v>
      </c>
      <c r="AD98" s="50" t="n">
        <f aca="false">EXP((((AC98-AC$111)/AC$112+2)/4-1.9)^3)</f>
        <v>0.0377105551520355</v>
      </c>
      <c r="AE98" s="51" t="n">
        <f aca="false">S98/U98</f>
        <v>24.2801273886132</v>
      </c>
      <c r="AF98" s="50" t="n">
        <f aca="false">EXP((((AE98-AE$111)/AE$112+2)/4-1.9)^3)</f>
        <v>0.35227835070128</v>
      </c>
      <c r="AG98" s="50" t="n">
        <f aca="false">V98/U98</f>
        <v>0.731966311807732</v>
      </c>
      <c r="AH98" s="50" t="n">
        <f aca="false">EXP((((AG98-AG$111)/AG$112+2)/4-1.9)^3)</f>
        <v>0.159341457907997</v>
      </c>
      <c r="AI98" s="50" t="n">
        <f aca="false">W98/U98</f>
        <v>0.39126677832284</v>
      </c>
      <c r="AJ98" s="50" t="n">
        <f aca="false">EXP((((AI98-AI$111)/AI$112+2)/4-1.9)^3)</f>
        <v>0.456669675282351</v>
      </c>
      <c r="AK98" s="50" t="n">
        <f aca="false">Z98/U98</f>
        <v>1.09689617509127</v>
      </c>
      <c r="AL98" s="50" t="n">
        <f aca="false">EXP((((AK98-AK$111)/AK$112+2)/4-1.9)^3)</f>
        <v>0.573437208791309</v>
      </c>
      <c r="AM98" s="50" t="n">
        <f aca="false">0.01*AD98+0.15*AF98+0.24*AH98+0.25*AJ98+0.35*AL98</f>
        <v>0.406331249952178</v>
      </c>
      <c r="AO98" s="44" t="n">
        <f aca="false">0.01*AD98/$AM$111</f>
        <v>0.000132903858629873</v>
      </c>
      <c r="AP98" s="43" t="n">
        <f aca="false">AO98*$J$111</f>
        <v>1436.64127155352</v>
      </c>
      <c r="AQ98" s="44" t="n">
        <f aca="false">0.15*AF98/$AM$111</f>
        <v>0.0186230958141069</v>
      </c>
      <c r="AR98" s="43" t="n">
        <f aca="false">AQ98*$J$111</f>
        <v>201308.737958852</v>
      </c>
      <c r="AS98" s="44" t="n">
        <f aca="false">0.24*AH98/$AM$111</f>
        <v>0.0134776660870489</v>
      </c>
      <c r="AT98" s="43" t="n">
        <f aca="false">AS98*$J$111</f>
        <v>145688.556709214</v>
      </c>
      <c r="AU98" s="44" t="n">
        <f aca="false">0.25*AJ98/$AM$111</f>
        <v>0.040236189655378</v>
      </c>
      <c r="AV98" s="43" t="n">
        <f aca="false">AU98*$J$111</f>
        <v>434938.242312085</v>
      </c>
      <c r="AW98" s="44" t="n">
        <f aca="false">0.35*AL98/$AM$111</f>
        <v>0.0707340586688988</v>
      </c>
      <c r="AX98" s="43" t="n">
        <f aca="false">AW98*$J$111</f>
        <v>764608.861140971</v>
      </c>
    </row>
    <row r="99" customFormat="false" ht="13.8" hidden="false" customHeight="false" outlineLevel="0" collapsed="false">
      <c r="A99" s="13" t="s">
        <v>74</v>
      </c>
      <c r="B99" s="43"/>
      <c r="C99" s="43"/>
      <c r="D99" s="43"/>
      <c r="E99" s="43"/>
      <c r="F99" s="43"/>
      <c r="G99" s="43"/>
      <c r="H99" s="43"/>
      <c r="I99" s="15" t="n">
        <f aca="false">AO99+AQ99+AS99+AU99+AW99</f>
        <v>0.00583660925251458</v>
      </c>
      <c r="J99" s="43" t="n">
        <f aca="false">ROUND(AP99+AR99+AT99+AV99+AX99,0)</f>
        <v>63092</v>
      </c>
      <c r="K99" s="15" t="n">
        <f aca="false">I99-DatosMinisterio!J99</f>
        <v>5.66330041880652E-006</v>
      </c>
      <c r="L99" s="43" t="n">
        <f aca="false">J99-DatosMinisterio!K99</f>
        <v>62</v>
      </c>
      <c r="M99" s="44" t="n">
        <f aca="false">P133/P$145</f>
        <v>0.0095849490084644</v>
      </c>
      <c r="N99" s="43" t="n">
        <f aca="false">ROUND((N$111*M99),0)</f>
        <v>1968585</v>
      </c>
      <c r="O99" s="43" t="n">
        <f aca="false">N99-DatosMinisterio!L99</f>
        <v>38</v>
      </c>
      <c r="P99" s="14" t="n">
        <f aca="false">N99+J99</f>
        <v>2031677</v>
      </c>
      <c r="Q99" s="43" t="n">
        <f aca="false">P99-DatosMinisterio!M99</f>
        <v>100</v>
      </c>
      <c r="S99" s="14" t="n">
        <f aca="false">B99+DatosMinisterio!B99</f>
        <v>2737</v>
      </c>
      <c r="T99" s="14" t="n">
        <f aca="false">C99+DatosMinisterio!C99</f>
        <v>27</v>
      </c>
      <c r="U99" s="14" t="n">
        <f aca="false">D99+DatosMinisterio!D99</f>
        <v>262.665681818182</v>
      </c>
      <c r="V99" s="14" t="n">
        <f aca="false">E99+DatosMinisterio!E99</f>
        <v>114.018409090909</v>
      </c>
      <c r="W99" s="14" t="n">
        <f aca="false">F99+DatosMinisterio!F99</f>
        <v>18</v>
      </c>
      <c r="X99" s="14" t="n">
        <f aca="false">G99+DatosMinisterio!G99</f>
        <v>73</v>
      </c>
      <c r="Y99" s="14" t="n">
        <f aca="false">H99+DatosMinisterio!H99</f>
        <v>15</v>
      </c>
      <c r="Z99" s="14" t="n">
        <f aca="false">X99+0.33*Y99</f>
        <v>77.95</v>
      </c>
      <c r="AC99" s="49" t="n">
        <f aca="false">IF(T99&gt;0,S99/T99,0)</f>
        <v>101.37037037037</v>
      </c>
      <c r="AD99" s="50" t="n">
        <f aca="false">EXP((((AC99-AC$111)/AC$112+2)/4-1.9)^3)</f>
        <v>0.00504936971019866</v>
      </c>
      <c r="AE99" s="51" t="n">
        <f aca="false">S99/U99</f>
        <v>10.4200898307475</v>
      </c>
      <c r="AF99" s="50" t="n">
        <f aca="false">EXP((((AE99-AE$111)/AE$112+2)/4-1.9)^3)</f>
        <v>0.0029426461349793</v>
      </c>
      <c r="AG99" s="50" t="n">
        <f aca="false">V99/U99</f>
        <v>0.434081865212346</v>
      </c>
      <c r="AH99" s="50" t="n">
        <f aca="false">EXP((((AG99-AG$111)/AG$112+2)/4-1.9)^3)</f>
        <v>0.00280405647113301</v>
      </c>
      <c r="AI99" s="50" t="n">
        <f aca="false">W99/U99</f>
        <v>0.0685281757228554</v>
      </c>
      <c r="AJ99" s="50" t="n">
        <f aca="false">EXP((((AI99-AI$111)/AI$112+2)/4-1.9)^3)</f>
        <v>0.0196449630553086</v>
      </c>
      <c r="AK99" s="50" t="n">
        <f aca="false">Z99/U99</f>
        <v>0.296765072088699</v>
      </c>
      <c r="AL99" s="50" t="n">
        <f aca="false">EXP((((AK99-AK$111)/AK$112+2)/4-1.9)^3)</f>
        <v>0.02995677744246</v>
      </c>
      <c r="AM99" s="50" t="n">
        <f aca="false">0.01*AD99+0.15*AF99+0.24*AH99+0.25*AJ99+0.35*AL99</f>
        <v>0.016560977039109</v>
      </c>
      <c r="AO99" s="44" t="n">
        <f aca="false">0.01*AD99/$AM$111</f>
        <v>1.77955671940826E-005</v>
      </c>
      <c r="AP99" s="43" t="n">
        <f aca="false">AO99*$J$111</f>
        <v>192.363461417037</v>
      </c>
      <c r="AQ99" s="44" t="n">
        <f aca="false">0.15*AF99/$AM$111</f>
        <v>0.000155562159325539</v>
      </c>
      <c r="AR99" s="43" t="n">
        <f aca="false">AQ99*$J$111</f>
        <v>1681.56907318581</v>
      </c>
      <c r="AS99" s="44" t="n">
        <f aca="false">0.24*AH99/$AM$111</f>
        <v>0.000237177049233354</v>
      </c>
      <c r="AT99" s="43" t="n">
        <f aca="false">AS99*$J$111</f>
        <v>2563.79567235024</v>
      </c>
      <c r="AU99" s="44" t="n">
        <f aca="false">0.25*AJ99/$AM$111</f>
        <v>0.00173087573370747</v>
      </c>
      <c r="AV99" s="43" t="n">
        <f aca="false">AU99*$J$111</f>
        <v>18710.1227956048</v>
      </c>
      <c r="AW99" s="44" t="n">
        <f aca="false">0.35*AL99/$AM$111</f>
        <v>0.00369519874305413</v>
      </c>
      <c r="AX99" s="43" t="n">
        <f aca="false">AW99*$J$111</f>
        <v>39943.7237984827</v>
      </c>
    </row>
    <row r="100" customFormat="false" ht="13.8" hidden="false" customHeight="false" outlineLevel="0" collapsed="false">
      <c r="A100" s="13" t="s">
        <v>75</v>
      </c>
      <c r="B100" s="43"/>
      <c r="C100" s="43"/>
      <c r="D100" s="43"/>
      <c r="E100" s="43"/>
      <c r="F100" s="43"/>
      <c r="G100" s="43"/>
      <c r="H100" s="43"/>
      <c r="I100" s="15" t="n">
        <f aca="false">AO100+AQ100+AS100+AU100+AW100</f>
        <v>0.098437061869507</v>
      </c>
      <c r="J100" s="43" t="n">
        <f aca="false">ROUND(AP100+AR100+AT100+AV100+AX100,0)</f>
        <v>1064068</v>
      </c>
      <c r="K100" s="15" t="n">
        <f aca="false">I100-DatosMinisterio!J100</f>
        <v>0.00142036626782321</v>
      </c>
      <c r="L100" s="43" t="n">
        <f aca="false">J100-DatosMinisterio!K100</f>
        <v>15354</v>
      </c>
      <c r="M100" s="44" t="n">
        <f aca="false">P134/P$145</f>
        <v>0.0670924680815663</v>
      </c>
      <c r="N100" s="43" t="n">
        <f aca="false">ROUND((N$111*M100),0)</f>
        <v>13779648</v>
      </c>
      <c r="O100" s="43" t="n">
        <f aca="false">N100-DatosMinisterio!L100</f>
        <v>34976</v>
      </c>
      <c r="P100" s="14" t="n">
        <f aca="false">N100+J100</f>
        <v>14843716</v>
      </c>
      <c r="Q100" s="43" t="n">
        <f aca="false">P100-DatosMinisterio!M100</f>
        <v>50330</v>
      </c>
      <c r="S100" s="14" t="n">
        <f aca="false">B100+DatosMinisterio!B100</f>
        <v>8848</v>
      </c>
      <c r="T100" s="14" t="n">
        <f aca="false">C100+DatosMinisterio!C100</f>
        <v>32</v>
      </c>
      <c r="U100" s="14" t="n">
        <f aca="false">D100+DatosMinisterio!D100</f>
        <v>426.389772727273</v>
      </c>
      <c r="V100" s="14" t="n">
        <f aca="false">E100+DatosMinisterio!E100</f>
        <v>394.798863636364</v>
      </c>
      <c r="W100" s="14" t="n">
        <f aca="false">F100+DatosMinisterio!F100</f>
        <v>126</v>
      </c>
      <c r="X100" s="14" t="n">
        <f aca="false">G100+DatosMinisterio!G100</f>
        <v>262</v>
      </c>
      <c r="Y100" s="14" t="n">
        <f aca="false">H100+DatosMinisterio!H100</f>
        <v>48</v>
      </c>
      <c r="Z100" s="14" t="n">
        <f aca="false">X100+0.33*Y100</f>
        <v>277.84</v>
      </c>
      <c r="AC100" s="49" t="n">
        <f aca="false">IF(T100&gt;0,S100/T100,0)</f>
        <v>276.5</v>
      </c>
      <c r="AD100" s="50" t="n">
        <f aca="false">EXP((((AC100-AC$111)/AC$112+2)/4-1.9)^3)</f>
        <v>0.201553843916944</v>
      </c>
      <c r="AE100" s="51" t="n">
        <f aca="false">S100/U100</f>
        <v>20.7509667584343</v>
      </c>
      <c r="AF100" s="50" t="n">
        <f aca="false">EXP((((AE100-AE$111)/AE$112+2)/4-1.9)^3)</f>
        <v>0.166930034272071</v>
      </c>
      <c r="AG100" s="50" t="n">
        <f aca="false">V100/U100</f>
        <v>0.925910725088814</v>
      </c>
      <c r="AH100" s="50" t="n">
        <f aca="false">EXP((((AG100-AG$111)/AG$112+2)/4-1.9)^3)</f>
        <v>0.544543481770239</v>
      </c>
      <c r="AI100" s="50" t="n">
        <f aca="false">W100/U100</f>
        <v>0.295504273458716</v>
      </c>
      <c r="AJ100" s="50" t="n">
        <f aca="false">EXP((((AI100-AI$111)/AI$112+2)/4-1.9)^3)</f>
        <v>0.248464968262416</v>
      </c>
      <c r="AK100" s="50" t="n">
        <f aca="false">Z100/U100</f>
        <v>0.651610375696585</v>
      </c>
      <c r="AL100" s="50" t="n">
        <f aca="false">EXP((((AK100-AK$111)/AK$112+2)/4-1.9)^3)</f>
        <v>0.169847619086584</v>
      </c>
      <c r="AM100" s="50" t="n">
        <f aca="false">0.01*AD100+0.15*AF100+0.24*AH100+0.25*AJ100+0.35*AL100</f>
        <v>0.279308387950746</v>
      </c>
      <c r="AO100" s="44" t="n">
        <f aca="false">0.01*AD100/$AM$111</f>
        <v>0.000710339146964248</v>
      </c>
      <c r="AP100" s="43" t="n">
        <f aca="false">AO100*$J$111</f>
        <v>7678.50193252085</v>
      </c>
      <c r="AQ100" s="44" t="n">
        <f aca="false">0.15*AF100/$AM$111</f>
        <v>0.00882470925707562</v>
      </c>
      <c r="AR100" s="43" t="n">
        <f aca="false">AQ100*$J$111</f>
        <v>95391.8242771438</v>
      </c>
      <c r="AS100" s="44" t="n">
        <f aca="false">0.24*AH100/$AM$111</f>
        <v>0.0460594205270539</v>
      </c>
      <c r="AT100" s="43" t="n">
        <f aca="false">AS100*$J$111</f>
        <v>497885.201793016</v>
      </c>
      <c r="AU100" s="44" t="n">
        <f aca="false">0.25*AJ100/$AM$111</f>
        <v>0.0218917176393263</v>
      </c>
      <c r="AV100" s="43" t="n">
        <f aca="false">AU100*$J$111</f>
        <v>236641.323962155</v>
      </c>
      <c r="AW100" s="44" t="n">
        <f aca="false">0.35*AL100/$AM$111</f>
        <v>0.020950875299087</v>
      </c>
      <c r="AX100" s="43" t="n">
        <f aca="false">AW100*$J$111</f>
        <v>226471.168257519</v>
      </c>
    </row>
    <row r="101" customFormat="false" ht="13.8" hidden="false" customHeight="false" outlineLevel="0" collapsed="false">
      <c r="A101" s="13" t="s">
        <v>76</v>
      </c>
      <c r="B101" s="43"/>
      <c r="C101" s="43"/>
      <c r="D101" s="43"/>
      <c r="E101" s="43"/>
      <c r="F101" s="43"/>
      <c r="G101" s="43"/>
      <c r="H101" s="43"/>
      <c r="I101" s="15" t="n">
        <f aca="false">AO101+AQ101+AS101+AU101+AW101</f>
        <v>0.00378514852417093</v>
      </c>
      <c r="J101" s="43" t="n">
        <f aca="false">ROUND(AP101+AR101+AT101+AV101+AX101,0)</f>
        <v>40916</v>
      </c>
      <c r="K101" s="15" t="n">
        <f aca="false">I101-DatosMinisterio!J101</f>
        <v>-2.06721906831548E-005</v>
      </c>
      <c r="L101" s="43" t="n">
        <f aca="false">J101-DatosMinisterio!K101</f>
        <v>-225</v>
      </c>
      <c r="M101" s="44" t="n">
        <f aca="false">P135/P$145</f>
        <v>0.00810578653581169</v>
      </c>
      <c r="N101" s="43" t="n">
        <f aca="false">ROUND((N$111*M101),0)</f>
        <v>1664790</v>
      </c>
      <c r="O101" s="43" t="n">
        <f aca="false">N101-DatosMinisterio!L101</f>
        <v>-837</v>
      </c>
      <c r="P101" s="14" t="n">
        <f aca="false">N101+J101</f>
        <v>1705706</v>
      </c>
      <c r="Q101" s="43" t="n">
        <f aca="false">P101-DatosMinisterio!M101</f>
        <v>-1062</v>
      </c>
      <c r="S101" s="14" t="n">
        <f aca="false">B101+DatosMinisterio!B101</f>
        <v>3958</v>
      </c>
      <c r="T101" s="14" t="n">
        <f aca="false">C101+DatosMinisterio!C101</f>
        <v>30</v>
      </c>
      <c r="U101" s="14" t="n">
        <f aca="false">D101+DatosMinisterio!D101</f>
        <v>247.090909090909</v>
      </c>
      <c r="V101" s="14" t="n">
        <f aca="false">E101+DatosMinisterio!E101</f>
        <v>78.6590909090909</v>
      </c>
      <c r="W101" s="14" t="n">
        <f aca="false">F101+DatosMinisterio!F101</f>
        <v>3</v>
      </c>
      <c r="X101" s="14" t="n">
        <f aca="false">G101+DatosMinisterio!G101</f>
        <v>25</v>
      </c>
      <c r="Y101" s="14" t="n">
        <f aca="false">H101+DatosMinisterio!H101</f>
        <v>1</v>
      </c>
      <c r="Z101" s="14" t="n">
        <f aca="false">X101+0.33*Y101</f>
        <v>25.33</v>
      </c>
      <c r="AC101" s="49" t="n">
        <f aca="false">IF(T101&gt;0,S101/T101,0)</f>
        <v>131.933333333333</v>
      </c>
      <c r="AD101" s="50" t="n">
        <f aca="false">EXP((((AC101-AC$111)/AC$112+2)/4-1.9)^3)</f>
        <v>0.0119117039953333</v>
      </c>
      <c r="AE101" s="51" t="n">
        <f aca="false">S101/U101</f>
        <v>16.018395879323</v>
      </c>
      <c r="AF101" s="50" t="n">
        <f aca="false">EXP((((AE101-AE$111)/AE$112+2)/4-1.9)^3)</f>
        <v>0.0384809747174362</v>
      </c>
      <c r="AG101" s="50" t="n">
        <f aca="false">V101/U101</f>
        <v>0.318340691685063</v>
      </c>
      <c r="AH101" s="50" t="n">
        <f aca="false">EXP((((AG101-AG$111)/AG$112+2)/4-1.9)^3)</f>
        <v>0.000233022227556825</v>
      </c>
      <c r="AI101" s="50" t="n">
        <f aca="false">W101/U101</f>
        <v>0.0121412803532009</v>
      </c>
      <c r="AJ101" s="50" t="n">
        <f aca="false">EXP((((AI101-AI$111)/AI$112+2)/4-1.9)^3)</f>
        <v>0.007828359715599</v>
      </c>
      <c r="AK101" s="50" t="n">
        <f aca="false">Z101/U101</f>
        <v>0.102512877115526</v>
      </c>
      <c r="AL101" s="50" t="n">
        <f aca="false">EXP((((AK101-AK$111)/AK$112+2)/4-1.9)^3)</f>
        <v>0.00810234259070242</v>
      </c>
      <c r="AM101" s="50" t="n">
        <f aca="false">0.01*AD101+0.15*AF101+0.24*AH101+0.25*AJ101+0.35*AL101</f>
        <v>0.010740098417828</v>
      </c>
      <c r="AO101" s="44" t="n">
        <f aca="false">0.01*AD101/$AM$111</f>
        <v>4.19805918383893E-005</v>
      </c>
      <c r="AP101" s="43" t="n">
        <f aca="false">AO101*$J$111</f>
        <v>453.794580992825</v>
      </c>
      <c r="AQ101" s="44" t="n">
        <f aca="false">0.15*AF101/$AM$111</f>
        <v>0.00203428589283569</v>
      </c>
      <c r="AR101" s="43" t="n">
        <f aca="false">AQ101*$J$111</f>
        <v>21989.8737472017</v>
      </c>
      <c r="AS101" s="44" t="n">
        <f aca="false">0.24*AH101/$AM$111</f>
        <v>1.97098471113813E-005</v>
      </c>
      <c r="AT101" s="43" t="n">
        <f aca="false">AS101*$J$111</f>
        <v>213.056115210906</v>
      </c>
      <c r="AU101" s="44" t="n">
        <f aca="false">0.25*AJ101/$AM$111</f>
        <v>0.000689740053382379</v>
      </c>
      <c r="AV101" s="43" t="n">
        <f aca="false">AU101*$J$111</f>
        <v>7455.83339376366</v>
      </c>
      <c r="AW101" s="44" t="n">
        <f aca="false">0.35*AL101/$AM$111</f>
        <v>0.000999432139003096</v>
      </c>
      <c r="AX101" s="43" t="n">
        <f aca="false">AW101*$J$111</f>
        <v>10803.4896338678</v>
      </c>
    </row>
    <row r="102" customFormat="false" ht="13.8" hidden="false" customHeight="false" outlineLevel="0" collapsed="false">
      <c r="A102" s="13" t="s">
        <v>77</v>
      </c>
      <c r="B102" s="43"/>
      <c r="C102" s="43"/>
      <c r="D102" s="43"/>
      <c r="E102" s="43"/>
      <c r="F102" s="43"/>
      <c r="G102" s="43"/>
      <c r="H102" s="43"/>
      <c r="I102" s="15" t="n">
        <f aca="false">AO102+AQ102+AS102+AU102+AW102</f>
        <v>0.0632775487369642</v>
      </c>
      <c r="J102" s="43" t="n">
        <f aca="false">ROUND(AP102+AR102+AT102+AV102+AX102,0)</f>
        <v>684007</v>
      </c>
      <c r="K102" s="15" t="n">
        <f aca="false">I102-DatosMinisterio!J102</f>
        <v>9.22215542163013E-005</v>
      </c>
      <c r="L102" s="43" t="n">
        <f aca="false">J102-DatosMinisterio!K102</f>
        <v>997</v>
      </c>
      <c r="M102" s="44" t="n">
        <f aca="false">P136/P$145</f>
        <v>0.0431802688866816</v>
      </c>
      <c r="N102" s="43" t="n">
        <f aca="false">ROUND((N$111*M102),0)</f>
        <v>8868490</v>
      </c>
      <c r="O102" s="43" t="n">
        <f aca="false">N102-DatosMinisterio!L102</f>
        <v>3472</v>
      </c>
      <c r="P102" s="14" t="n">
        <f aca="false">N102+J102</f>
        <v>9552497</v>
      </c>
      <c r="Q102" s="43" t="n">
        <f aca="false">P102-DatosMinisterio!M102</f>
        <v>4469</v>
      </c>
      <c r="S102" s="14" t="n">
        <f aca="false">B102+DatosMinisterio!B102</f>
        <v>8611</v>
      </c>
      <c r="T102" s="14" t="n">
        <f aca="false">C102+DatosMinisterio!C102</f>
        <v>76</v>
      </c>
      <c r="U102" s="14" t="n">
        <f aca="false">D102+DatosMinisterio!D102</f>
        <v>358.795454545455</v>
      </c>
      <c r="V102" s="14" t="n">
        <f aca="false">E102+DatosMinisterio!E102</f>
        <v>294.568181818182</v>
      </c>
      <c r="W102" s="14" t="n">
        <f aca="false">F102+DatosMinisterio!F102</f>
        <v>32</v>
      </c>
      <c r="X102" s="14" t="n">
        <f aca="false">G102+DatosMinisterio!G102</f>
        <v>198</v>
      </c>
      <c r="Y102" s="14" t="n">
        <f aca="false">H102+DatosMinisterio!H102</f>
        <v>47</v>
      </c>
      <c r="Z102" s="14" t="n">
        <f aca="false">X102+0.33*Y102</f>
        <v>213.51</v>
      </c>
      <c r="AC102" s="49" t="n">
        <f aca="false">IF(T102&gt;0,S102/T102,0)</f>
        <v>113.302631578947</v>
      </c>
      <c r="AD102" s="50" t="n">
        <f aca="false">EXP((((AC102-AC$111)/AC$112+2)/4-1.9)^3)</f>
        <v>0.00714502665388525</v>
      </c>
      <c r="AE102" s="51" t="n">
        <f aca="false">S102/U102</f>
        <v>23.9997466269715</v>
      </c>
      <c r="AF102" s="50" t="n">
        <f aca="false">EXP((((AE102-AE$111)/AE$112+2)/4-1.9)^3)</f>
        <v>0.335163382115195</v>
      </c>
      <c r="AG102" s="50" t="n">
        <f aca="false">V102/U102</f>
        <v>0.820991955406346</v>
      </c>
      <c r="AH102" s="50" t="n">
        <f aca="false">EXP((((AG102-AG$111)/AG$112+2)/4-1.9)^3)</f>
        <v>0.312845380242835</v>
      </c>
      <c r="AI102" s="50" t="n">
        <f aca="false">W102/U102</f>
        <v>0.089187306011275</v>
      </c>
      <c r="AJ102" s="50" t="n">
        <f aca="false">EXP((((AI102-AI$111)/AI$112+2)/4-1.9)^3)</f>
        <v>0.0266636142286993</v>
      </c>
      <c r="AK102" s="50" t="n">
        <f aca="false">Z102/U102</f>
        <v>0.595074428327104</v>
      </c>
      <c r="AL102" s="50" t="n">
        <f aca="false">EXP((((AK102-AK$111)/AK$112+2)/4-1.9)^3)</f>
        <v>0.135574105580674</v>
      </c>
      <c r="AM102" s="50" t="n">
        <f aca="false">0.01*AD102+0.15*AF102+0.24*AH102+0.25*AJ102+0.35*AL102</f>
        <v>0.179545689352509</v>
      </c>
      <c r="AO102" s="44" t="n">
        <f aca="false">0.01*AD102/$AM$111</f>
        <v>2.51813214758093E-005</v>
      </c>
      <c r="AP102" s="43" t="n">
        <f aca="false">AO102*$J$111</f>
        <v>272.200717701909</v>
      </c>
      <c r="AQ102" s="44" t="n">
        <f aca="false">0.15*AF102/$AM$111</f>
        <v>0.0177183178190936</v>
      </c>
      <c r="AR102" s="43" t="n">
        <f aca="false">AQ102*$J$111</f>
        <v>191528.424410173</v>
      </c>
      <c r="AS102" s="44" t="n">
        <f aca="false">0.24*AH102/$AM$111</f>
        <v>0.0264615726951822</v>
      </c>
      <c r="AT102" s="43" t="n">
        <f aca="false">AS102*$J$111</f>
        <v>286039.757129877</v>
      </c>
      <c r="AU102" s="44" t="n">
        <f aca="false">0.25*AJ102/$AM$111</f>
        <v>0.00234927409695084</v>
      </c>
      <c r="AV102" s="43" t="n">
        <f aca="false">AU102*$J$111</f>
        <v>25394.7790580746</v>
      </c>
      <c r="AW102" s="44" t="n">
        <f aca="false">0.35*AL102/$AM$111</f>
        <v>0.0167232028042618</v>
      </c>
      <c r="AX102" s="43" t="n">
        <f aca="false">AW102*$J$111</f>
        <v>180771.601282627</v>
      </c>
    </row>
    <row r="103" customFormat="false" ht="13.8" hidden="false" customHeight="false" outlineLevel="0" collapsed="false">
      <c r="A103" s="13" t="s">
        <v>78</v>
      </c>
      <c r="B103" s="43"/>
      <c r="C103" s="43"/>
      <c r="D103" s="43"/>
      <c r="E103" s="43"/>
      <c r="F103" s="43"/>
      <c r="G103" s="43"/>
      <c r="H103" s="43"/>
      <c r="I103" s="15" t="n">
        <f aca="false">AO103+AQ103+AS103+AU103+AW103</f>
        <v>0.00424989824175212</v>
      </c>
      <c r="J103" s="43" t="n">
        <f aca="false">ROUND(AP103+AR103+AT103+AV103+AX103,0)</f>
        <v>45940</v>
      </c>
      <c r="K103" s="15" t="n">
        <f aca="false">I103-DatosMinisterio!J103</f>
        <v>-6.69344261368474E-006</v>
      </c>
      <c r="L103" s="43" t="n">
        <f aca="false">J103-DatosMinisterio!K103</f>
        <v>-72</v>
      </c>
      <c r="M103" s="44" t="n">
        <f aca="false">P137/P$145</f>
        <v>0.0120196420746293</v>
      </c>
      <c r="N103" s="43" t="n">
        <f aca="false">ROUND((N$111*M103),0)</f>
        <v>2468629</v>
      </c>
      <c r="O103" s="43" t="n">
        <f aca="false">N103-DatosMinisterio!L103</f>
        <v>-143</v>
      </c>
      <c r="P103" s="14" t="n">
        <f aca="false">N103+J103</f>
        <v>2514569</v>
      </c>
      <c r="Q103" s="43" t="n">
        <f aca="false">P103-DatosMinisterio!M103</f>
        <v>-215</v>
      </c>
      <c r="S103" s="14" t="n">
        <f aca="false">B103+DatosMinisterio!B103</f>
        <v>4097</v>
      </c>
      <c r="T103" s="14" t="n">
        <f aca="false">C103+DatosMinisterio!C103</f>
        <v>37</v>
      </c>
      <c r="U103" s="14" t="n">
        <f aca="false">D103+DatosMinisterio!D103</f>
        <v>364.879318181818</v>
      </c>
      <c r="V103" s="14" t="n">
        <f aca="false">E103+DatosMinisterio!E103</f>
        <v>188.754772727273</v>
      </c>
      <c r="W103" s="14" t="n">
        <f aca="false">F103+DatosMinisterio!F103</f>
        <v>20</v>
      </c>
      <c r="X103" s="14" t="n">
        <f aca="false">G103+DatosMinisterio!G103</f>
        <v>52</v>
      </c>
      <c r="Y103" s="14" t="n">
        <f aca="false">H103+DatosMinisterio!H103</f>
        <v>26</v>
      </c>
      <c r="Z103" s="14" t="n">
        <f aca="false">X103+0.33*Y103</f>
        <v>60.58</v>
      </c>
      <c r="AC103" s="49" t="n">
        <f aca="false">IF(T103&gt;0,S103/T103,0)</f>
        <v>110.72972972973</v>
      </c>
      <c r="AD103" s="50" t="n">
        <f aca="false">EXP((((AC103-AC$111)/AC$112+2)/4-1.9)^3)</f>
        <v>0.00663850836801027</v>
      </c>
      <c r="AE103" s="51" t="n">
        <f aca="false">S103/U103</f>
        <v>11.2283700276991</v>
      </c>
      <c r="AF103" s="50" t="n">
        <f aca="false">EXP((((AE103-AE$111)/AE$112+2)/4-1.9)^3)</f>
        <v>0.00454075957778941</v>
      </c>
      <c r="AG103" s="50" t="n">
        <f aca="false">V103/U103</f>
        <v>0.517307403630965</v>
      </c>
      <c r="AH103" s="50" t="n">
        <f aca="false">EXP((((AG103-AG$111)/AG$112+2)/4-1.9)^3)</f>
        <v>0.0118951231261025</v>
      </c>
      <c r="AI103" s="50" t="n">
        <f aca="false">W103/U103</f>
        <v>0.0548126435328244</v>
      </c>
      <c r="AJ103" s="50" t="n">
        <f aca="false">EXP((((AI103-AI$111)/AI$112+2)/4-1.9)^3)</f>
        <v>0.0158920403783722</v>
      </c>
      <c r="AK103" s="50" t="n">
        <f aca="false">Z103/U103</f>
        <v>0.166027497260925</v>
      </c>
      <c r="AL103" s="50" t="n">
        <f aca="false">EXP((((AK103-AK$111)/AK$112+2)/4-1.9)^3)</f>
        <v>0.0128098716829755</v>
      </c>
      <c r="AM103" s="50" t="n">
        <f aca="false">0.01*AD103+0.15*AF103+0.24*AH103+0.25*AJ103+0.35*AL103</f>
        <v>0.0120587937542476</v>
      </c>
      <c r="AO103" s="44" t="n">
        <f aca="false">0.01*AD103/$AM$111</f>
        <v>2.33961917054314E-005</v>
      </c>
      <c r="AP103" s="43" t="n">
        <f aca="false">AO103*$J$111</f>
        <v>252.904128952399</v>
      </c>
      <c r="AQ103" s="44" t="n">
        <f aca="false">0.15*AF103/$AM$111</f>
        <v>0.000240045976477567</v>
      </c>
      <c r="AR103" s="43" t="n">
        <f aca="false">AQ103*$J$111</f>
        <v>2594.80770861925</v>
      </c>
      <c r="AS103" s="44" t="n">
        <f aca="false">0.24*AH103/$AM$111</f>
        <v>0.00100613173534856</v>
      </c>
      <c r="AT103" s="43" t="n">
        <f aca="false">AS103*$J$111</f>
        <v>10875.9097781124</v>
      </c>
      <c r="AU103" s="44" t="n">
        <f aca="false">0.25*AJ103/$AM$111</f>
        <v>0.00140021373278126</v>
      </c>
      <c r="AV103" s="43" t="n">
        <f aca="false">AU103*$J$111</f>
        <v>15135.7895718568</v>
      </c>
      <c r="AW103" s="44" t="n">
        <f aca="false">0.35*AL103/$AM$111</f>
        <v>0.00158011060543929</v>
      </c>
      <c r="AX103" s="43" t="n">
        <f aca="false">AW103*$J$111</f>
        <v>17080.4078436535</v>
      </c>
    </row>
    <row r="104" customFormat="false" ht="13.8" hidden="false" customHeight="false" outlineLevel="0" collapsed="false">
      <c r="A104" s="13" t="s">
        <v>79</v>
      </c>
      <c r="B104" s="43"/>
      <c r="C104" s="43"/>
      <c r="D104" s="43"/>
      <c r="E104" s="43"/>
      <c r="F104" s="43"/>
      <c r="G104" s="43"/>
      <c r="H104" s="43"/>
      <c r="I104" s="15" t="n">
        <f aca="false">AO104+AQ104+AS104+AU104+AW104</f>
        <v>0.00690238826774389</v>
      </c>
      <c r="J104" s="43" t="n">
        <f aca="false">ROUND(AP104+AR104+AT104+AV104+AX104,0)</f>
        <v>74612</v>
      </c>
      <c r="K104" s="15" t="n">
        <f aca="false">I104-DatosMinisterio!J104</f>
        <v>-1.61892264150289E-005</v>
      </c>
      <c r="L104" s="43" t="n">
        <f aca="false">J104-DatosMinisterio!K104</f>
        <v>-175</v>
      </c>
      <c r="M104" s="44" t="n">
        <f aca="false">P138/P$145</f>
        <v>0.0210830525599586</v>
      </c>
      <c r="N104" s="43" t="n">
        <f aca="false">ROUND((N$111*M104),0)</f>
        <v>4330099</v>
      </c>
      <c r="O104" s="43" t="n">
        <f aca="false">N104-DatosMinisterio!L104</f>
        <v>-560</v>
      </c>
      <c r="P104" s="14" t="n">
        <f aca="false">N104+J104</f>
        <v>4404711</v>
      </c>
      <c r="Q104" s="43" t="n">
        <f aca="false">P104-DatosMinisterio!M104</f>
        <v>-735</v>
      </c>
      <c r="S104" s="14" t="n">
        <f aca="false">B104+DatosMinisterio!B104</f>
        <v>4525</v>
      </c>
      <c r="T104" s="14" t="n">
        <f aca="false">C104+DatosMinisterio!C104</f>
        <v>25</v>
      </c>
      <c r="U104" s="14" t="n">
        <f aca="false">D104+DatosMinisterio!D104</f>
        <v>318.5775</v>
      </c>
      <c r="V104" s="14" t="n">
        <f aca="false">E104+DatosMinisterio!E104</f>
        <v>194.603409090909</v>
      </c>
      <c r="W104" s="14" t="n">
        <f aca="false">F104+DatosMinisterio!F104</f>
        <v>7</v>
      </c>
      <c r="X104" s="14" t="n">
        <f aca="false">G104+DatosMinisterio!G104</f>
        <v>39</v>
      </c>
      <c r="Y104" s="14" t="n">
        <f aca="false">H104+DatosMinisterio!H104</f>
        <v>6</v>
      </c>
      <c r="Z104" s="14" t="n">
        <f aca="false">X104+0.33*Y104</f>
        <v>40.98</v>
      </c>
      <c r="AC104" s="49" t="n">
        <f aca="false">IF(T104&gt;0,S104/T104,0)</f>
        <v>181</v>
      </c>
      <c r="AD104" s="50" t="n">
        <f aca="false">EXP((((AC104-AC$111)/AC$112+2)/4-1.9)^3)</f>
        <v>0.0385664887700275</v>
      </c>
      <c r="AE104" s="51" t="n">
        <f aca="false">S104/U104</f>
        <v>14.203765174879</v>
      </c>
      <c r="AF104" s="50" t="n">
        <f aca="false">EXP((((AE104-AE$111)/AE$112+2)/4-1.9)^3)</f>
        <v>0.018618527708437</v>
      </c>
      <c r="AG104" s="50" t="n">
        <f aca="false">V104/U104</f>
        <v>0.610851077338823</v>
      </c>
      <c r="AH104" s="50" t="n">
        <f aca="false">EXP((((AG104-AG$111)/AG$112+2)/4-1.9)^3)</f>
        <v>0.044379271815315</v>
      </c>
      <c r="AI104" s="50" t="n">
        <f aca="false">W104/U104</f>
        <v>0.0219726754086525</v>
      </c>
      <c r="AJ104" s="50" t="n">
        <f aca="false">EXP((((AI104-AI$111)/AI$112+2)/4-1.9)^3)</f>
        <v>0.0092768549639123</v>
      </c>
      <c r="AK104" s="50" t="n">
        <f aca="false">Z104/U104</f>
        <v>0.128634319749512</v>
      </c>
      <c r="AL104" s="50" t="n">
        <f aca="false">EXP((((AK104-AK$111)/AK$112+2)/4-1.9)^3)</f>
        <v>0.00981819605739064</v>
      </c>
      <c r="AM104" s="50" t="n">
        <f aca="false">0.01*AD104+0.15*AF104+0.24*AH104+0.25*AJ104+0.35*AL104</f>
        <v>0.0195850516407062</v>
      </c>
      <c r="AO104" s="44" t="n">
        <f aca="false">0.01*AD104/$AM$111</f>
        <v>0.000135920437943106</v>
      </c>
      <c r="AP104" s="43" t="n">
        <f aca="false">AO104*$J$111</f>
        <v>1469.24937176206</v>
      </c>
      <c r="AQ104" s="44" t="n">
        <f aca="false">0.15*AF104/$AM$111</f>
        <v>0.000984263224639215</v>
      </c>
      <c r="AR104" s="43" t="n">
        <f aca="false">AQ104*$J$111</f>
        <v>10639.5193124304</v>
      </c>
      <c r="AS104" s="44" t="n">
        <f aca="false">0.24*AH104/$AM$111</f>
        <v>0.00375375633288452</v>
      </c>
      <c r="AT104" s="43" t="n">
        <f aca="false">AS104*$J$111</f>
        <v>40576.7095611258</v>
      </c>
      <c r="AU104" s="44" t="n">
        <f aca="false">0.25*AJ104/$AM$111</f>
        <v>0.000817363875765622</v>
      </c>
      <c r="AV104" s="43" t="n">
        <f aca="false">AU104*$J$111</f>
        <v>8835.39943766458</v>
      </c>
      <c r="AW104" s="44" t="n">
        <f aca="false">0.35*AL104/$AM$111</f>
        <v>0.00121108439651143</v>
      </c>
      <c r="AX104" s="43" t="n">
        <f aca="false">AW104*$J$111</f>
        <v>13091.371802893</v>
      </c>
    </row>
    <row r="105" customFormat="false" ht="13.8" hidden="false" customHeight="false" outlineLevel="0" collapsed="false">
      <c r="A105" s="13" t="s">
        <v>80</v>
      </c>
      <c r="B105" s="43"/>
      <c r="C105" s="43"/>
      <c r="D105" s="43"/>
      <c r="E105" s="43"/>
      <c r="F105" s="43"/>
      <c r="G105" s="43"/>
      <c r="H105" s="43"/>
      <c r="I105" s="15" t="n">
        <f aca="false">AO105+AQ105+AS105+AU105+AW105</f>
        <v>0.0213076456637446</v>
      </c>
      <c r="J105" s="43" t="n">
        <f aca="false">ROUND(AP105+AR105+AT105+AV105+AX105,0)</f>
        <v>230328</v>
      </c>
      <c r="K105" s="15" t="n">
        <f aca="false">I105-DatosMinisterio!J105</f>
        <v>3.85745131807613E-006</v>
      </c>
      <c r="L105" s="43" t="n">
        <f aca="false">J105-DatosMinisterio!K105</f>
        <v>42</v>
      </c>
      <c r="M105" s="44" t="n">
        <f aca="false">P139/P$145</f>
        <v>0.0126595560388498</v>
      </c>
      <c r="N105" s="43" t="n">
        <f aca="false">ROUND((N$111*M105),0)</f>
        <v>2600057</v>
      </c>
      <c r="O105" s="43" t="n">
        <f aca="false">N105-DatosMinisterio!L105</f>
        <v>-210</v>
      </c>
      <c r="P105" s="14" t="n">
        <f aca="false">N105+J105</f>
        <v>2830385</v>
      </c>
      <c r="Q105" s="43" t="n">
        <f aca="false">P105-DatosMinisterio!M105</f>
        <v>-168</v>
      </c>
      <c r="S105" s="14" t="n">
        <f aca="false">B105+DatosMinisterio!B105</f>
        <v>6688</v>
      </c>
      <c r="T105" s="14" t="n">
        <f aca="false">C105+DatosMinisterio!C105</f>
        <v>45</v>
      </c>
      <c r="U105" s="14" t="n">
        <f aca="false">D105+DatosMinisterio!D105</f>
        <v>384.155</v>
      </c>
      <c r="V105" s="14" t="n">
        <f aca="false">E105+DatosMinisterio!E105</f>
        <v>287.383409090909</v>
      </c>
      <c r="W105" s="14" t="n">
        <f aca="false">F105+DatosMinisterio!F105</f>
        <v>15</v>
      </c>
      <c r="X105" s="14" t="n">
        <f aca="false">G105+DatosMinisterio!G105</f>
        <v>50</v>
      </c>
      <c r="Y105" s="14" t="n">
        <f aca="false">H105+DatosMinisterio!H105</f>
        <v>17</v>
      </c>
      <c r="Z105" s="14" t="n">
        <f aca="false">X105+0.33*Y105</f>
        <v>55.61</v>
      </c>
      <c r="AC105" s="49" t="n">
        <f aca="false">IF(T105&gt;0,S105/T105,0)</f>
        <v>148.622222222222</v>
      </c>
      <c r="AD105" s="50" t="n">
        <f aca="false">EXP((((AC105-AC$111)/AC$112+2)/4-1.9)^3)</f>
        <v>0.0182526199210777</v>
      </c>
      <c r="AE105" s="51" t="n">
        <f aca="false">S105/U105</f>
        <v>17.4096393382879</v>
      </c>
      <c r="AF105" s="50" t="n">
        <f aca="false">EXP((((AE105-AE$111)/AE$112+2)/4-1.9)^3)</f>
        <v>0.0629754246823478</v>
      </c>
      <c r="AG105" s="50" t="n">
        <f aca="false">V105/U105</f>
        <v>0.74809233015556</v>
      </c>
      <c r="AH105" s="50" t="n">
        <f aca="false">EXP((((AG105-AG$111)/AG$112+2)/4-1.9)^3)</f>
        <v>0.182858822420984</v>
      </c>
      <c r="AI105" s="50" t="n">
        <f aca="false">W105/U105</f>
        <v>0.039046738946519</v>
      </c>
      <c r="AJ105" s="50" t="n">
        <f aca="false">EXP((((AI105-AI$111)/AI$112+2)/4-1.9)^3)</f>
        <v>0.0123401857056411</v>
      </c>
      <c r="AK105" s="50" t="n">
        <f aca="false">Z105/U105</f>
        <v>0.144759276854395</v>
      </c>
      <c r="AL105" s="50" t="n">
        <f aca="false">EXP((((AK105-AK$111)/AK$112+2)/4-1.9)^3)</f>
        <v>0.0110256409304653</v>
      </c>
      <c r="AM105" s="50" t="n">
        <f aca="false">0.01*AD105+0.15*AF105+0.24*AH105+0.25*AJ105+0.35*AL105</f>
        <v>0.0604589780346723</v>
      </c>
      <c r="AO105" s="44" t="n">
        <f aca="false">0.01*AD105/$AM$111</f>
        <v>6.43279741662668E-005</v>
      </c>
      <c r="AP105" s="43" t="n">
        <f aca="false">AO105*$J$111</f>
        <v>695.361470730954</v>
      </c>
      <c r="AQ105" s="44" t="n">
        <f aca="false">0.15*AF105/$AM$111</f>
        <v>0.00332917809300159</v>
      </c>
      <c r="AR105" s="43" t="n">
        <f aca="false">AQ105*$J$111</f>
        <v>35987.1767310966</v>
      </c>
      <c r="AS105" s="44" t="n">
        <f aca="false">0.24*AH105/$AM$111</f>
        <v>0.0154668482516583</v>
      </c>
      <c r="AT105" s="43" t="n">
        <f aca="false">AS105*$J$111</f>
        <v>167190.875932877</v>
      </c>
      <c r="AU105" s="44" t="n">
        <f aca="false">0.25*AJ105/$AM$111</f>
        <v>0.00108726740422992</v>
      </c>
      <c r="AV105" s="43" t="n">
        <f aca="false">AU105*$J$111</f>
        <v>11752.956176251</v>
      </c>
      <c r="AW105" s="44" t="n">
        <f aca="false">0.35*AL105/$AM$111</f>
        <v>0.00136002394068846</v>
      </c>
      <c r="AX105" s="43" t="n">
        <f aca="false">AW105*$J$111</f>
        <v>14701.3528699363</v>
      </c>
    </row>
    <row r="106" customFormat="false" ht="13.8" hidden="false" customHeight="false" outlineLevel="0" collapsed="false">
      <c r="A106" s="13" t="s">
        <v>81</v>
      </c>
      <c r="B106" s="43"/>
      <c r="C106" s="43"/>
      <c r="D106" s="43"/>
      <c r="E106" s="43"/>
      <c r="F106" s="43"/>
      <c r="G106" s="43"/>
      <c r="H106" s="43"/>
      <c r="I106" s="15" t="n">
        <f aca="false">AO106+AQ106+AS106+AU106+AW106</f>
        <v>0.0173356783628778</v>
      </c>
      <c r="J106" s="43" t="n">
        <f aca="false">ROUND(AP106+AR106+AT106+AV106+AX106,0)</f>
        <v>187392</v>
      </c>
      <c r="K106" s="15" t="n">
        <f aca="false">I106-DatosMinisterio!J106</f>
        <v>-6.14652656729178E-006</v>
      </c>
      <c r="L106" s="43" t="n">
        <f aca="false">J106-DatosMinisterio!K106</f>
        <v>-67</v>
      </c>
      <c r="M106" s="44" t="n">
        <f aca="false">P140/P$145</f>
        <v>0.0190483969456611</v>
      </c>
      <c r="N106" s="43" t="n">
        <f aca="false">ROUND((N$111*M106),0)</f>
        <v>3912216</v>
      </c>
      <c r="O106" s="43" t="n">
        <f aca="false">N106-DatosMinisterio!L106</f>
        <v>176</v>
      </c>
      <c r="P106" s="14" t="n">
        <f aca="false">N106+J106</f>
        <v>4099608</v>
      </c>
      <c r="Q106" s="43" t="n">
        <f aca="false">P106-DatosMinisterio!M106</f>
        <v>109</v>
      </c>
      <c r="S106" s="14" t="n">
        <f aca="false">B106+DatosMinisterio!B106</f>
        <v>6649</v>
      </c>
      <c r="T106" s="14" t="n">
        <f aca="false">C106+DatosMinisterio!C106</f>
        <v>36</v>
      </c>
      <c r="U106" s="14" t="n">
        <f aca="false">D106+DatosMinisterio!D106</f>
        <v>295.811363636364</v>
      </c>
      <c r="V106" s="14" t="n">
        <f aca="false">E106+DatosMinisterio!E106</f>
        <v>173.150681818182</v>
      </c>
      <c r="W106" s="14" t="n">
        <f aca="false">F106+DatosMinisterio!F106</f>
        <v>3</v>
      </c>
      <c r="X106" s="14" t="n">
        <f aca="false">G106+DatosMinisterio!G106</f>
        <v>15</v>
      </c>
      <c r="Y106" s="14" t="n">
        <f aca="false">H106+DatosMinisterio!H106</f>
        <v>0</v>
      </c>
      <c r="Z106" s="14" t="n">
        <f aca="false">X106+0.33*Y106</f>
        <v>15</v>
      </c>
      <c r="AC106" s="49" t="n">
        <f aca="false">IF(T106&gt;0,S106/T106,0)</f>
        <v>184.694444444444</v>
      </c>
      <c r="AD106" s="50" t="n">
        <f aca="false">EXP((((AC106-AC$111)/AC$112+2)/4-1.9)^3)</f>
        <v>0.0417326148488348</v>
      </c>
      <c r="AE106" s="51" t="n">
        <f aca="false">S106/U106</f>
        <v>22.4771621964243</v>
      </c>
      <c r="AF106" s="50" t="n">
        <f aca="false">EXP((((AE106-AE$111)/AE$112+2)/4-1.9)^3)</f>
        <v>0.248713725337305</v>
      </c>
      <c r="AG106" s="50" t="n">
        <f aca="false">V106/U106</f>
        <v>0.585341549052298</v>
      </c>
      <c r="AH106" s="50" t="n">
        <f aca="false">EXP((((AG106-AG$111)/AG$112+2)/4-1.9)^3)</f>
        <v>0.0319466074518598</v>
      </c>
      <c r="AI106" s="50" t="n">
        <f aca="false">W106/U106</f>
        <v>0.0101415982236837</v>
      </c>
      <c r="AJ106" s="50" t="n">
        <f aca="false">EXP((((AI106-AI$111)/AI$112+2)/4-1.9)^3)</f>
        <v>0.00755891278892793</v>
      </c>
      <c r="AK106" s="50" t="n">
        <f aca="false">Z106/U106</f>
        <v>0.0507079911184185</v>
      </c>
      <c r="AL106" s="50" t="n">
        <f aca="false">EXP((((AK106-AK$111)/AK$112+2)/4-1.9)^3)</f>
        <v>0.00544998646096686</v>
      </c>
      <c r="AM106" s="50" t="n">
        <f aca="false">0.01*AD106+0.15*AF106+0.24*AH106+0.25*AJ106+0.35*AL106</f>
        <v>0.0491887941961009</v>
      </c>
      <c r="AO106" s="44" t="n">
        <f aca="false">0.01*AD106/$AM$111</f>
        <v>0.000147078862184958</v>
      </c>
      <c r="AP106" s="43" t="n">
        <f aca="false">AO106*$J$111</f>
        <v>1589.86778688267</v>
      </c>
      <c r="AQ106" s="44" t="n">
        <f aca="false">0.15*AF106/$AM$111</f>
        <v>0.0131481810563139</v>
      </c>
      <c r="AR106" s="43" t="n">
        <f aca="false">AQ106*$J$111</f>
        <v>142126.946095401</v>
      </c>
      <c r="AS106" s="44" t="n">
        <f aca="false">0.24*AH106/$AM$111</f>
        <v>0.00270215745169597</v>
      </c>
      <c r="AT106" s="43" t="n">
        <f aca="false">AS106*$J$111</f>
        <v>29209.3168502614</v>
      </c>
      <c r="AU106" s="44" t="n">
        <f aca="false">0.25*AJ106/$AM$111</f>
        <v>0.000665999660204547</v>
      </c>
      <c r="AV106" s="43" t="n">
        <f aca="false">AU106*$J$111</f>
        <v>7199.20857493756</v>
      </c>
      <c r="AW106" s="44" t="n">
        <f aca="false">0.35*AL106/$AM$111</f>
        <v>0.00067226133247839</v>
      </c>
      <c r="AX106" s="43" t="n">
        <f aca="false">AW106*$J$111</f>
        <v>7266.89492287571</v>
      </c>
    </row>
    <row r="107" customFormat="false" ht="13.8" hidden="false" customHeight="false" outlineLevel="0" collapsed="false">
      <c r="A107" s="13" t="s">
        <v>82</v>
      </c>
      <c r="B107" s="43"/>
      <c r="C107" s="43"/>
      <c r="D107" s="43"/>
      <c r="E107" s="43"/>
      <c r="F107" s="43"/>
      <c r="G107" s="43"/>
      <c r="H107" s="43"/>
      <c r="I107" s="15" t="n">
        <f aca="false">AO107+AQ107+AS107+AU107+AW107</f>
        <v>0.00627175132740605</v>
      </c>
      <c r="J107" s="43" t="n">
        <f aca="false">ROUND(AP107+AR107+AT107+AV107+AX107,0)</f>
        <v>67795</v>
      </c>
      <c r="K107" s="15" t="n">
        <f aca="false">I107-DatosMinisterio!J107</f>
        <v>2.8892186277097E-005</v>
      </c>
      <c r="L107" s="43" t="n">
        <f aca="false">J107-DatosMinisterio!K107</f>
        <v>312</v>
      </c>
      <c r="M107" s="44" t="n">
        <f aca="false">P141/P$145</f>
        <v>0.0128893354693695</v>
      </c>
      <c r="N107" s="43" t="n">
        <f aca="false">ROUND((N$111*M107),0)</f>
        <v>2647250</v>
      </c>
      <c r="O107" s="43" t="n">
        <f aca="false">N107-DatosMinisterio!L107</f>
        <v>3253</v>
      </c>
      <c r="P107" s="14" t="n">
        <f aca="false">N107+J107</f>
        <v>2715045</v>
      </c>
      <c r="Q107" s="43" t="n">
        <f aca="false">P107-DatosMinisterio!M107</f>
        <v>3565</v>
      </c>
      <c r="S107" s="14" t="n">
        <f aca="false">B107+DatosMinisterio!B107</f>
        <v>3171</v>
      </c>
      <c r="T107" s="14" t="n">
        <f aca="false">C107+DatosMinisterio!C107</f>
        <v>28</v>
      </c>
      <c r="U107" s="14" t="n">
        <f aca="false">D107+DatosMinisterio!D107</f>
        <v>363.6175</v>
      </c>
      <c r="V107" s="14" t="n">
        <f aca="false">E107+DatosMinisterio!E107</f>
        <v>206.119318181818</v>
      </c>
      <c r="W107" s="14" t="n">
        <f aca="false">F107+DatosMinisterio!F107</f>
        <v>32</v>
      </c>
      <c r="X107" s="14" t="n">
        <f aca="false">G107+DatosMinisterio!G107</f>
        <v>61</v>
      </c>
      <c r="Y107" s="14" t="n">
        <f aca="false">H107+DatosMinisterio!H107</f>
        <v>17</v>
      </c>
      <c r="Z107" s="14" t="n">
        <f aca="false">X107+0.33*Y107</f>
        <v>66.61</v>
      </c>
      <c r="AC107" s="49" t="n">
        <f aca="false">IF(T107&gt;0,S107/T107,0)</f>
        <v>113.25</v>
      </c>
      <c r="AD107" s="50" t="n">
        <f aca="false">EXP((((AC107-AC$111)/AC$112+2)/4-1.9)^3)</f>
        <v>0.00713433944751394</v>
      </c>
      <c r="AE107" s="51" t="n">
        <f aca="false">S107/U107</f>
        <v>8.7207023864363</v>
      </c>
      <c r="AF107" s="50" t="n">
        <f aca="false">EXP((((AE107-AE$111)/AE$112+2)/4-1.9)^3)</f>
        <v>0.00109715337554221</v>
      </c>
      <c r="AG107" s="50" t="n">
        <f aca="false">V107/U107</f>
        <v>0.566857530734406</v>
      </c>
      <c r="AH107" s="50" t="n">
        <f aca="false">EXP((((AG107-AG$111)/AG$112+2)/4-1.9)^3)</f>
        <v>0.0248278736866176</v>
      </c>
      <c r="AI107" s="50" t="n">
        <f aca="false">W107/U107</f>
        <v>0.0880045652368217</v>
      </c>
      <c r="AJ107" s="50" t="n">
        <f aca="false">EXP((((AI107-AI$111)/AI$112+2)/4-1.9)^3)</f>
        <v>0.0262129618531745</v>
      </c>
      <c r="AK107" s="50" t="n">
        <f aca="false">Z107/U107</f>
        <v>0.183187002825772</v>
      </c>
      <c r="AL107" s="50" t="n">
        <f aca="false">EXP((((AK107-AK$111)/AK$112+2)/4-1.9)^3)</f>
        <v>0.0144223319380179</v>
      </c>
      <c r="AM107" s="50" t="n">
        <f aca="false">0.01*AD107+0.15*AF107+0.24*AH107+0.25*AJ107+0.35*AL107</f>
        <v>0.0177956627271946</v>
      </c>
      <c r="AO107" s="44" t="n">
        <f aca="false">0.01*AD107/$AM$111</f>
        <v>2.51436563987773E-005</v>
      </c>
      <c r="AP107" s="43" t="n">
        <f aca="false">AO107*$J$111</f>
        <v>271.793572230602</v>
      </c>
      <c r="AQ107" s="44" t="n">
        <f aca="false">0.15*AF107/$AM$111</f>
        <v>5.80007042579215E-005</v>
      </c>
      <c r="AR107" s="43" t="n">
        <f aca="false">AQ107*$J$111</f>
        <v>626.966036766147</v>
      </c>
      <c r="AS107" s="44" t="n">
        <f aca="false">0.24*AH107/$AM$111</f>
        <v>0.00210002968212371</v>
      </c>
      <c r="AT107" s="43" t="n">
        <f aca="false">AS107*$J$111</f>
        <v>22700.5396527156</v>
      </c>
      <c r="AU107" s="44" t="n">
        <f aca="false">0.25*AJ107/$AM$111</f>
        <v>0.00230956807872432</v>
      </c>
      <c r="AV107" s="43" t="n">
        <f aca="false">AU107*$J$111</f>
        <v>24965.5717716847</v>
      </c>
      <c r="AW107" s="44" t="n">
        <f aca="false">0.35*AL107/$AM$111</f>
        <v>0.00177900920590131</v>
      </c>
      <c r="AX107" s="43" t="n">
        <f aca="false">AW107*$J$111</f>
        <v>19230.4277243686</v>
      </c>
    </row>
    <row r="108" customFormat="false" ht="13.8" hidden="false" customHeight="false" outlineLevel="0" collapsed="false">
      <c r="A108" s="13" t="s">
        <v>83</v>
      </c>
      <c r="B108" s="43"/>
      <c r="C108" s="43"/>
      <c r="D108" s="43"/>
      <c r="E108" s="43"/>
      <c r="F108" s="43"/>
      <c r="G108" s="43"/>
      <c r="H108" s="43"/>
      <c r="I108" s="15" t="n">
        <f aca="false">AO108+AQ108+AS108+AU108+AW108</f>
        <v>0.0150114100469564</v>
      </c>
      <c r="J108" s="43" t="n">
        <f aca="false">ROUND(AP108+AR108+AT108+AV108+AX108,0)</f>
        <v>162268</v>
      </c>
      <c r="K108" s="15" t="n">
        <f aca="false">I108-DatosMinisterio!J108</f>
        <v>2.20401930079404E-006</v>
      </c>
      <c r="L108" s="43" t="n">
        <f aca="false">J108-DatosMinisterio!K108</f>
        <v>24</v>
      </c>
      <c r="M108" s="44" t="n">
        <f aca="false">P142/P$145</f>
        <v>0.0104850392767601</v>
      </c>
      <c r="N108" s="43" t="n">
        <f aca="false">ROUND((N$111*M108),0)</f>
        <v>2153448</v>
      </c>
      <c r="O108" s="43" t="n">
        <f aca="false">N108-DatosMinisterio!L108</f>
        <v>-46</v>
      </c>
      <c r="P108" s="14" t="n">
        <f aca="false">N108+J108</f>
        <v>2315716</v>
      </c>
      <c r="Q108" s="43" t="n">
        <f aca="false">P108-DatosMinisterio!M108</f>
        <v>-22</v>
      </c>
      <c r="S108" s="14" t="n">
        <f aca="false">B108+DatosMinisterio!B108</f>
        <v>6622</v>
      </c>
      <c r="T108" s="14" t="n">
        <f aca="false">C108+DatosMinisterio!C108</f>
        <v>26</v>
      </c>
      <c r="U108" s="14" t="n">
        <f aca="false">D108+DatosMinisterio!D108</f>
        <v>378.357954545455</v>
      </c>
      <c r="V108" s="14" t="n">
        <f aca="false">E108+DatosMinisterio!E108</f>
        <v>258.4925</v>
      </c>
      <c r="W108" s="14" t="n">
        <f aca="false">F108+DatosMinisterio!F108</f>
        <v>19</v>
      </c>
      <c r="X108" s="14" t="n">
        <f aca="false">G108+DatosMinisterio!G108</f>
        <v>47</v>
      </c>
      <c r="Y108" s="14" t="n">
        <f aca="false">H108+DatosMinisterio!H108</f>
        <v>11</v>
      </c>
      <c r="Z108" s="14" t="n">
        <f aca="false">X108+0.33*Y108</f>
        <v>50.63</v>
      </c>
      <c r="AC108" s="49" t="n">
        <f aca="false">IF(T108&gt;0,S108/T108,0)</f>
        <v>254.692307692308</v>
      </c>
      <c r="AD108" s="50" t="n">
        <f aca="false">EXP((((AC108-AC$111)/AC$112+2)/4-1.9)^3)</f>
        <v>0.14770779904019</v>
      </c>
      <c r="AE108" s="51" t="n">
        <f aca="false">S108/U108</f>
        <v>17.5019447072427</v>
      </c>
      <c r="AF108" s="50" t="n">
        <f aca="false">EXP((((AE108-AE$111)/AE$112+2)/4-1.9)^3)</f>
        <v>0.0649450883281794</v>
      </c>
      <c r="AG108" s="50" t="n">
        <f aca="false">V108/U108</f>
        <v>0.683195627036686</v>
      </c>
      <c r="AH108" s="50" t="n">
        <f aca="false">EXP((((AG108-AG$111)/AG$112+2)/4-1.9)^3)</f>
        <v>0.100470795801593</v>
      </c>
      <c r="AI108" s="50" t="n">
        <f aca="false">W108/U108</f>
        <v>0.05021699629079</v>
      </c>
      <c r="AJ108" s="50" t="n">
        <f aca="false">EXP((((AI108-AI$111)/AI$112+2)/4-1.9)^3)</f>
        <v>0.0147776213505623</v>
      </c>
      <c r="AK108" s="50" t="n">
        <f aca="false">Z108/U108</f>
        <v>0.133815080115931</v>
      </c>
      <c r="AL108" s="50" t="n">
        <f aca="false">EXP((((AK108-AK$111)/AK$112+2)/4-1.9)^3)</f>
        <v>0.0101931578625097</v>
      </c>
      <c r="AM108" s="50" t="n">
        <f aca="false">0.01*AD108+0.15*AF108+0.24*AH108+0.25*AJ108+0.35*AL108</f>
        <v>0.0425938428215302</v>
      </c>
      <c r="AO108" s="44" t="n">
        <f aca="false">0.01*AD108/$AM$111</f>
        <v>0.000520568746946901</v>
      </c>
      <c r="AP108" s="43" t="n">
        <f aca="false">AO108*$J$111</f>
        <v>5627.15450292214</v>
      </c>
      <c r="AQ108" s="44" t="n">
        <f aca="false">0.15*AF108/$AM$111</f>
        <v>0.003433303807014</v>
      </c>
      <c r="AR108" s="43" t="n">
        <f aca="false">AQ108*$J$111</f>
        <v>37112.7369648051</v>
      </c>
      <c r="AS108" s="44" t="n">
        <f aca="false">0.24*AH108/$AM$111</f>
        <v>0.00849817652663757</v>
      </c>
      <c r="AT108" s="43" t="n">
        <f aca="false">AS108*$J$111</f>
        <v>91862.1269312843</v>
      </c>
      <c r="AU108" s="44" t="n">
        <f aca="false">0.25*AJ108/$AM$111</f>
        <v>0.00130202465260905</v>
      </c>
      <c r="AV108" s="43" t="n">
        <f aca="false">AU108*$J$111</f>
        <v>14074.402141533</v>
      </c>
      <c r="AW108" s="44" t="n">
        <f aca="false">0.35*AL108/$AM$111</f>
        <v>0.00125733631374887</v>
      </c>
      <c r="AX108" s="43" t="n">
        <f aca="false">AW108*$J$111</f>
        <v>13591.3378225166</v>
      </c>
    </row>
    <row r="109" customFormat="false" ht="13.8" hidden="false" customHeight="false" outlineLevel="0" collapsed="false">
      <c r="A109" s="13" t="s">
        <v>84</v>
      </c>
      <c r="B109" s="43"/>
      <c r="C109" s="43"/>
      <c r="D109" s="43"/>
      <c r="E109" s="43"/>
      <c r="F109" s="43"/>
      <c r="G109" s="43"/>
      <c r="H109" s="43"/>
      <c r="I109" s="15" t="n">
        <f aca="false">AO109+AQ109+AS109+AU109+AW109</f>
        <v>0.0167882782373084</v>
      </c>
      <c r="J109" s="43" t="n">
        <f aca="false">ROUND(AP109+AR109+AT109+AV109+AX109,0)</f>
        <v>181475</v>
      </c>
      <c r="K109" s="15" t="n">
        <f aca="false">I109-DatosMinisterio!J109</f>
        <v>6.06533084696291E-005</v>
      </c>
      <c r="L109" s="43" t="n">
        <f aca="false">J109-DatosMinisterio!K109</f>
        <v>656</v>
      </c>
      <c r="M109" s="44" t="n">
        <f aca="false">P143/P$145</f>
        <v>0.00764236744947795</v>
      </c>
      <c r="N109" s="43" t="n">
        <f aca="false">ROUND((N$111*M109),0)</f>
        <v>1569612</v>
      </c>
      <c r="O109" s="43" t="n">
        <f aca="false">N109-DatosMinisterio!L109</f>
        <v>2408</v>
      </c>
      <c r="P109" s="14" t="n">
        <f aca="false">N109+J109</f>
        <v>1751087</v>
      </c>
      <c r="Q109" s="43" t="n">
        <f aca="false">P109-DatosMinisterio!M109</f>
        <v>3064</v>
      </c>
      <c r="S109" s="14" t="n">
        <f aca="false">B109+DatosMinisterio!B109</f>
        <v>8100</v>
      </c>
      <c r="T109" s="14" t="n">
        <f aca="false">C109+DatosMinisterio!C109</f>
        <v>52</v>
      </c>
      <c r="U109" s="14" t="n">
        <f aca="false">D109+DatosMinisterio!D109</f>
        <v>427.685</v>
      </c>
      <c r="V109" s="14" t="n">
        <f aca="false">E109+DatosMinisterio!E109</f>
        <v>276.100681818182</v>
      </c>
      <c r="W109" s="14" t="n">
        <f aca="false">F109+DatosMinisterio!F109</f>
        <v>43</v>
      </c>
      <c r="X109" s="14" t="n">
        <f aca="false">G109+DatosMinisterio!G109</f>
        <v>107</v>
      </c>
      <c r="Y109" s="14" t="n">
        <f aca="false">H109+DatosMinisterio!H109</f>
        <v>9</v>
      </c>
      <c r="Z109" s="14" t="n">
        <f aca="false">X109+0.33*Y109</f>
        <v>109.97</v>
      </c>
      <c r="AC109" s="49" t="n">
        <f aca="false">IF(T109&gt;0,S109/T109,0)</f>
        <v>155.769230769231</v>
      </c>
      <c r="AD109" s="50" t="n">
        <f aca="false">EXP((((AC109-AC$111)/AC$112+2)/4-1.9)^3)</f>
        <v>0.0217227368814185</v>
      </c>
      <c r="AE109" s="51" t="n">
        <f aca="false">S109/U109</f>
        <v>18.9391725218327</v>
      </c>
      <c r="AF109" s="50" t="n">
        <f aca="false">EXP((((AE109-AE$111)/AE$112+2)/4-1.9)^3)</f>
        <v>0.101900557788374</v>
      </c>
      <c r="AG109" s="50" t="n">
        <f aca="false">V109/U109</f>
        <v>0.64557017856175</v>
      </c>
      <c r="AH109" s="50" t="n">
        <f aca="false">EXP((((AG109-AG$111)/AG$112+2)/4-1.9)^3)</f>
        <v>0.0670586598484996</v>
      </c>
      <c r="AI109" s="50" t="n">
        <f aca="false">W109/U109</f>
        <v>0.100541286227013</v>
      </c>
      <c r="AJ109" s="50" t="n">
        <f aca="false">EXP((((AI109-AI$111)/AI$112+2)/4-1.9)^3)</f>
        <v>0.0313193738733584</v>
      </c>
      <c r="AK109" s="50" t="n">
        <f aca="false">Z109/U109</f>
        <v>0.257128494101968</v>
      </c>
      <c r="AL109" s="50" t="n">
        <f aca="false">EXP((((AK109-AK$111)/AK$112+2)/4-1.9)^3)</f>
        <v>0.0234552889900708</v>
      </c>
      <c r="AM109" s="50" t="n">
        <f aca="false">0.01*AD109+0.15*AF109+0.24*AH109+0.25*AJ109+0.35*AL109</f>
        <v>0.0476355840155745</v>
      </c>
      <c r="AO109" s="44" t="n">
        <f aca="false">0.01*AD109/$AM$111</f>
        <v>7.65577578983519E-005</v>
      </c>
      <c r="AP109" s="43" t="n">
        <f aca="false">AO109*$J$111</f>
        <v>827.560883395245</v>
      </c>
      <c r="AQ109" s="44" t="n">
        <f aca="false">0.15*AF109/$AM$111</f>
        <v>0.00538694429398247</v>
      </c>
      <c r="AR109" s="43" t="n">
        <f aca="false">AQ109*$J$111</f>
        <v>58230.8638746731</v>
      </c>
      <c r="AS109" s="44" t="n">
        <f aca="false">0.24*AH109/$AM$111</f>
        <v>0.0056720594724627</v>
      </c>
      <c r="AT109" s="43" t="n">
        <f aca="false">AS109*$J$111</f>
        <v>61312.852891198</v>
      </c>
      <c r="AU109" s="44" t="n">
        <f aca="false">0.25*AJ109/$AM$111</f>
        <v>0.00275948313466839</v>
      </c>
      <c r="AV109" s="43" t="n">
        <f aca="false">AU109*$J$111</f>
        <v>29828.9861580392</v>
      </c>
      <c r="AW109" s="44" t="n">
        <f aca="false">0.35*AL109/$AM$111</f>
        <v>0.00289323357829652</v>
      </c>
      <c r="AX109" s="43" t="n">
        <f aca="false">AW109*$J$111</f>
        <v>31274.7786984942</v>
      </c>
    </row>
    <row r="110" customFormat="false" ht="13.8" hidden="false" customHeight="false" outlineLevel="0" collapsed="false">
      <c r="A110" s="16" t="s">
        <v>85</v>
      </c>
      <c r="B110" s="52"/>
      <c r="C110" s="52"/>
      <c r="D110" s="52"/>
      <c r="E110" s="52"/>
      <c r="F110" s="52"/>
      <c r="G110" s="52"/>
      <c r="H110" s="52"/>
      <c r="I110" s="18" t="n">
        <f aca="false">AO110+AQ110+AS110+AU110+AW110</f>
        <v>0.011859976321132</v>
      </c>
      <c r="J110" s="52" t="n">
        <f aca="false">ROUND(AP110+AR110+AT110+AV110+AX110,0)</f>
        <v>128202</v>
      </c>
      <c r="K110" s="15" t="n">
        <f aca="false">I110-DatosMinisterio!J110</f>
        <v>1.53643549675141E-006</v>
      </c>
      <c r="L110" s="43" t="n">
        <f aca="false">J110-DatosMinisterio!K110</f>
        <v>17</v>
      </c>
      <c r="M110" s="44" t="n">
        <f aca="false">P144/P$145</f>
        <v>0.0069819424374247</v>
      </c>
      <c r="N110" s="43" t="n">
        <f aca="false">ROUND((N$111*M110),0)</f>
        <v>1433972</v>
      </c>
      <c r="O110" s="43" t="n">
        <f aca="false">N110-DatosMinisterio!L110</f>
        <v>-295</v>
      </c>
      <c r="P110" s="14" t="n">
        <f aca="false">N110+J110</f>
        <v>1562174</v>
      </c>
      <c r="Q110" s="43" t="n">
        <f aca="false">P110-DatosMinisterio!M110</f>
        <v>-278</v>
      </c>
      <c r="S110" s="17" t="n">
        <f aca="false">B110+DatosMinisterio!B110</f>
        <v>8323</v>
      </c>
      <c r="T110" s="17" t="n">
        <f aca="false">C110+DatosMinisterio!C110</f>
        <v>32</v>
      </c>
      <c r="U110" s="17" t="n">
        <f aca="false">D110+DatosMinisterio!D110</f>
        <v>437.795681818182</v>
      </c>
      <c r="V110" s="17" t="n">
        <f aca="false">E110+DatosMinisterio!E110</f>
        <v>256.476590909091</v>
      </c>
      <c r="W110" s="17" t="n">
        <f aca="false">F110+DatosMinisterio!F110</f>
        <v>24</v>
      </c>
      <c r="X110" s="17" t="n">
        <f aca="false">G110+DatosMinisterio!G110</f>
        <v>73</v>
      </c>
      <c r="Y110" s="17" t="n">
        <f aca="false">H110+DatosMinisterio!H110</f>
        <v>10</v>
      </c>
      <c r="Z110" s="17" t="n">
        <f aca="false">X110+0.33*Y110</f>
        <v>76.3</v>
      </c>
      <c r="AC110" s="49" t="n">
        <f aca="false">IF(T110&gt;0,S110/T110,0)</f>
        <v>260.09375</v>
      </c>
      <c r="AD110" s="50" t="n">
        <f aca="false">EXP((((AC110-AC$111)/AC$112+2)/4-1.9)^3)</f>
        <v>0.160077916146644</v>
      </c>
      <c r="AE110" s="51" t="n">
        <f aca="false">S110/U110</f>
        <v>19.0111514244139</v>
      </c>
      <c r="AF110" s="50" t="n">
        <f aca="false">EXP((((AE110-AE$111)/AE$112+2)/4-1.9)^3)</f>
        <v>0.104079179881055</v>
      </c>
      <c r="AG110" s="50" t="n">
        <f aca="false">V110/U110</f>
        <v>0.585836273770299</v>
      </c>
      <c r="AH110" s="50" t="n">
        <f aca="false">EXP((((AG110-AG$111)/AG$112+2)/4-1.9)^3)</f>
        <v>0.0321576688524554</v>
      </c>
      <c r="AI110" s="50" t="n">
        <f aca="false">W110/U110</f>
        <v>0.054820093017654</v>
      </c>
      <c r="AJ110" s="50" t="n">
        <f aca="false">EXP((((AI110-AI$111)/AI$112+2)/4-1.9)^3)</f>
        <v>0.0158939025401951</v>
      </c>
      <c r="AK110" s="50" t="n">
        <f aca="false">Z110/U110</f>
        <v>0.174282212385292</v>
      </c>
      <c r="AL110" s="50" t="n">
        <f aca="false">EXP((((AK110-AK$111)/AK$112+2)/4-1.9)^3)</f>
        <v>0.0135654120691761</v>
      </c>
      <c r="AM110" s="50" t="n">
        <f aca="false">0.01*AD110+0.15*AF110+0.24*AH110+0.25*AJ110+0.35*AL110</f>
        <v>0.0336518665274743</v>
      </c>
      <c r="AO110" s="44" t="n">
        <f aca="false">0.01*AD110/$AM$111</f>
        <v>0.000564164930787816</v>
      </c>
      <c r="AP110" s="43" t="n">
        <f aca="false">AO110*$J$111</f>
        <v>6098.41303246204</v>
      </c>
      <c r="AQ110" s="44" t="n">
        <f aca="false">0.15*AF110/$AM$111</f>
        <v>0.00550211653744835</v>
      </c>
      <c r="AR110" s="43" t="n">
        <f aca="false">AQ110*$J$111</f>
        <v>59475.8329824648</v>
      </c>
      <c r="AS110" s="44" t="n">
        <f aca="false">0.24*AH110/$AM$111</f>
        <v>0.00272000977411376</v>
      </c>
      <c r="AT110" s="43" t="n">
        <f aca="false">AS110*$J$111</f>
        <v>29402.2938145337</v>
      </c>
      <c r="AU110" s="44" t="n">
        <f aca="false">0.25*AJ110/$AM$111</f>
        <v>0.00140037780388195</v>
      </c>
      <c r="AV110" s="43" t="n">
        <f aca="false">AU110*$J$111</f>
        <v>15137.5631194209</v>
      </c>
      <c r="AW110" s="44" t="n">
        <f aca="false">0.35*AL110/$AM$111</f>
        <v>0.00167330727490007</v>
      </c>
      <c r="AX110" s="43" t="n">
        <f aca="false">AW110*$J$111</f>
        <v>18087.8291713635</v>
      </c>
    </row>
    <row r="111" customFormat="false" ht="13.8" hidden="false" customHeight="false" outlineLevel="0" collapsed="false">
      <c r="A111" s="19" t="s">
        <v>49</v>
      </c>
      <c r="B111" s="59"/>
      <c r="C111" s="59"/>
      <c r="D111" s="59"/>
      <c r="E111" s="59"/>
      <c r="F111" s="59"/>
      <c r="G111" s="59"/>
      <c r="H111" s="59"/>
      <c r="I111" s="21" t="n">
        <f aca="false">SUM(I84:I110)</f>
        <v>1</v>
      </c>
      <c r="J111" s="59" t="n">
        <f aca="false">DatosMinisterio!K111</f>
        <v>10809628</v>
      </c>
      <c r="K111" s="57" t="n">
        <f aca="false">I111-DatosMinisterio!J111</f>
        <v>0</v>
      </c>
      <c r="L111" s="59" t="n">
        <f aca="false">J111-DatosMinisterio!K111</f>
        <v>0</v>
      </c>
      <c r="M111" s="60"/>
      <c r="N111" s="59" t="n">
        <f aca="false">DatosMinisterio!L111</f>
        <v>205382935</v>
      </c>
      <c r="O111" s="59"/>
      <c r="P111" s="20" t="n">
        <f aca="false">DatosMinisterio!M111</f>
        <v>216192563</v>
      </c>
      <c r="Q111" s="59"/>
      <c r="S111" s="20"/>
      <c r="T111" s="20"/>
      <c r="U111" s="20"/>
      <c r="V111" s="20"/>
      <c r="W111" s="20"/>
      <c r="X111" s="20"/>
      <c r="Y111" s="20"/>
      <c r="Z111" s="20"/>
      <c r="AB111" s="62" t="s">
        <v>207</v>
      </c>
      <c r="AC111" s="62" t="n">
        <f aca="false">AVERAGE(AC86:AC110)</f>
        <v>206.115397109073</v>
      </c>
      <c r="AD111" s="20"/>
      <c r="AE111" s="62" t="n">
        <f aca="false">AVERAGE(AE86:AE110)</f>
        <v>17.4725371293995</v>
      </c>
      <c r="AF111" s="20"/>
      <c r="AG111" s="64" t="n">
        <f aca="false">AVERAGE(AG86:AG110)</f>
        <v>0.641898893625018</v>
      </c>
      <c r="AH111" s="20"/>
      <c r="AI111" s="64" t="n">
        <f aca="false">AVERAGE(AI86:AI110)</f>
        <v>0.156129370104125</v>
      </c>
      <c r="AJ111" s="20"/>
      <c r="AK111" s="64" t="n">
        <f aca="false">AVERAGE(AK86:AK110)</f>
        <v>0.433868601828838</v>
      </c>
      <c r="AL111" s="20"/>
      <c r="AM111" s="64" t="n">
        <f aca="false">SUM(AM86:AM110)</f>
        <v>2.83743117324053</v>
      </c>
      <c r="AO111" s="60" t="n">
        <f aca="false">SUM(AO84:AO110)</f>
        <v>0.00988431222738763</v>
      </c>
      <c r="AP111" s="59" t="n">
        <f aca="false">SUM(AP84:AP110)</f>
        <v>106845.738213912</v>
      </c>
      <c r="AQ111" s="60" t="n">
        <f aca="false">SUM(AQ84:AQ110)</f>
        <v>0.147234830162001</v>
      </c>
      <c r="AR111" s="59" t="n">
        <f aca="false">SUM(AR84:AR110)</f>
        <v>1591553.74269441</v>
      </c>
      <c r="AS111" s="60" t="n">
        <f aca="false">SUM(AS84:AS110)</f>
        <v>0.232150327015933</v>
      </c>
      <c r="AT111" s="59" t="n">
        <f aca="false">SUM(AT84:AT110)</f>
        <v>2509458.67512059</v>
      </c>
      <c r="AU111" s="60" t="n">
        <f aca="false">SUM(AU84:AU110)</f>
        <v>0.255653300552531</v>
      </c>
      <c r="AV111" s="59" t="n">
        <f aca="false">SUM(AV84:AV110)</f>
        <v>2763517.07594506</v>
      </c>
      <c r="AW111" s="60" t="n">
        <f aca="false">SUM(AW84:AW110)</f>
        <v>0.355077230042147</v>
      </c>
      <c r="AX111" s="59" t="n">
        <f aca="false">SUM(AX84:AX110)</f>
        <v>3838252.76802604</v>
      </c>
    </row>
    <row r="112" s="28" customFormat="true" ht="13.8" hidden="false" customHeight="false" outlineLevel="0" collapsed="false">
      <c r="A112" s="23" t="s">
        <v>50</v>
      </c>
      <c r="B112" s="70"/>
      <c r="C112" s="70"/>
      <c r="D112" s="70"/>
      <c r="E112" s="70"/>
      <c r="F112" s="70"/>
      <c r="G112" s="70"/>
      <c r="H112" s="70"/>
      <c r="I112" s="25"/>
      <c r="J112" s="70"/>
      <c r="K112" s="71"/>
      <c r="L112" s="70"/>
      <c r="M112" s="71"/>
      <c r="N112" s="70"/>
      <c r="O112" s="70"/>
      <c r="Q112" s="70"/>
      <c r="S112" s="25"/>
      <c r="T112" s="25"/>
      <c r="U112" s="25"/>
      <c r="V112" s="25"/>
      <c r="W112" s="25"/>
      <c r="X112" s="25"/>
      <c r="Y112" s="25"/>
      <c r="Z112" s="25"/>
      <c r="AB112" s="62" t="s">
        <v>208</v>
      </c>
      <c r="AC112" s="62" t="n">
        <f aca="false">_xlfn.STDEV.P(AC86:AC110)</f>
        <v>76.5119465364527</v>
      </c>
      <c r="AD112" s="20"/>
      <c r="AE112" s="62" t="n">
        <f aca="false">_xlfn.STDEV.P(AE86:AE110)</f>
        <v>4.41181313175147</v>
      </c>
      <c r="AF112" s="20"/>
      <c r="AG112" s="64" t="n">
        <f aca="false">_xlfn.STDEV.P(AG86:AG110)</f>
        <v>0.12841342930389</v>
      </c>
      <c r="AH112" s="20"/>
      <c r="AI112" s="64" t="n">
        <f aca="false">_xlfn.STDEV.P(AI86:AI110)</f>
        <v>0.12298158277364</v>
      </c>
      <c r="AJ112" s="20"/>
      <c r="AK112" s="64" t="n">
        <f aca="false">_xlfn.STDEV.P(AK86:AK110)</f>
        <v>0.286946673511762</v>
      </c>
      <c r="AL112" s="20"/>
      <c r="AM112" s="64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MI112" s="0"/>
      <c r="AMJ112" s="0"/>
    </row>
    <row r="113" s="28" customFormat="true" ht="13.8" hidden="false" customHeight="false" outlineLevel="0" collapsed="false">
      <c r="A113" s="23" t="s">
        <v>51</v>
      </c>
      <c r="B113" s="70"/>
      <c r="C113" s="70"/>
      <c r="D113" s="70"/>
      <c r="E113" s="70"/>
      <c r="F113" s="70"/>
      <c r="G113" s="70"/>
      <c r="H113" s="70"/>
      <c r="I113" s="26"/>
      <c r="J113" s="70"/>
      <c r="K113" s="71"/>
      <c r="L113" s="70"/>
      <c r="M113" s="71"/>
      <c r="N113" s="70"/>
      <c r="O113" s="70"/>
      <c r="Q113" s="70"/>
      <c r="S113" s="25"/>
      <c r="T113" s="25"/>
      <c r="U113" s="25"/>
      <c r="V113" s="25"/>
      <c r="W113" s="25"/>
      <c r="X113" s="25"/>
      <c r="Y113" s="25"/>
      <c r="Z113" s="25"/>
      <c r="AMI113" s="0"/>
      <c r="AMJ113" s="0"/>
    </row>
    <row r="114" customFormat="false" ht="13.8" hidden="false" customHeight="false" outlineLevel="0" collapsed="false">
      <c r="A114" s="27"/>
      <c r="I114" s="22"/>
      <c r="S114" s="22"/>
      <c r="T114" s="22"/>
      <c r="U114" s="22"/>
      <c r="V114" s="22"/>
      <c r="W114" s="22"/>
      <c r="X114" s="22"/>
      <c r="Y114" s="22"/>
      <c r="Z114" s="22"/>
    </row>
    <row r="115" customFormat="false" ht="13.8" hidden="false" customHeight="false" outlineLevel="0" collapsed="false">
      <c r="A115" s="6" t="s">
        <v>95</v>
      </c>
      <c r="B115" s="82"/>
      <c r="C115" s="82"/>
      <c r="D115" s="82"/>
      <c r="E115" s="82"/>
      <c r="F115" s="82"/>
      <c r="G115" s="82"/>
      <c r="H115" s="82"/>
      <c r="I115" s="6"/>
      <c r="J115" s="6"/>
      <c r="S115" s="24"/>
      <c r="T115" s="24"/>
      <c r="U115" s="24"/>
      <c r="V115" s="24"/>
      <c r="W115" s="24"/>
      <c r="X115" s="24"/>
      <c r="Y115" s="24"/>
      <c r="Z115" s="24"/>
    </row>
    <row r="116" customFormat="false" ht="12.75" hidden="false" customHeight="true" outlineLevel="0" collapsed="false">
      <c r="A116" s="6" t="s">
        <v>96</v>
      </c>
      <c r="B116" s="6"/>
      <c r="C116" s="6"/>
      <c r="D116" s="6"/>
      <c r="E116" s="6"/>
      <c r="F116" s="6"/>
      <c r="G116" s="6"/>
      <c r="H116" s="6"/>
      <c r="I116" s="6"/>
      <c r="J116" s="6"/>
      <c r="S116" s="24"/>
      <c r="T116" s="24"/>
      <c r="U116" s="24"/>
      <c r="V116" s="24"/>
      <c r="W116" s="24"/>
      <c r="X116" s="24"/>
      <c r="Y116" s="24"/>
      <c r="Z116" s="24"/>
    </row>
    <row r="117" customFormat="false" ht="9" hidden="false" customHeight="true" outlineLevel="0" collapsed="false">
      <c r="A117" s="27"/>
      <c r="B117" s="72"/>
      <c r="C117" s="72"/>
      <c r="D117" s="72"/>
      <c r="E117" s="72"/>
      <c r="F117" s="72"/>
      <c r="G117" s="72"/>
      <c r="H117" s="72"/>
      <c r="I117" s="27"/>
      <c r="J117" s="72"/>
      <c r="S117" s="27"/>
      <c r="T117" s="27"/>
      <c r="U117" s="27"/>
      <c r="V117" s="27"/>
      <c r="W117" s="27"/>
      <c r="X117" s="27"/>
      <c r="Y117" s="27"/>
      <c r="Z117" s="27"/>
    </row>
    <row r="118" customFormat="false" ht="15.8" hidden="false" customHeight="true" outlineLevel="0" collapsed="false">
      <c r="A118" s="7" t="s">
        <v>8</v>
      </c>
      <c r="B118" s="85" t="s">
        <v>188</v>
      </c>
      <c r="C118" s="85"/>
      <c r="D118" s="85"/>
      <c r="E118" s="85"/>
      <c r="F118" s="85"/>
      <c r="G118" s="85"/>
      <c r="H118" s="85"/>
      <c r="I118" s="7" t="s">
        <v>10</v>
      </c>
      <c r="J118" s="37" t="s">
        <v>11</v>
      </c>
      <c r="K118" s="38" t="s">
        <v>189</v>
      </c>
      <c r="L118" s="37" t="s">
        <v>190</v>
      </c>
      <c r="M118" s="38" t="s">
        <v>191</v>
      </c>
      <c r="N118" s="37" t="s">
        <v>12</v>
      </c>
      <c r="O118" s="37" t="s">
        <v>192</v>
      </c>
      <c r="P118" s="7" t="s">
        <v>193</v>
      </c>
      <c r="Q118" s="37" t="s">
        <v>194</v>
      </c>
      <c r="S118" s="8" t="s">
        <v>188</v>
      </c>
      <c r="T118" s="8"/>
      <c r="U118" s="8"/>
      <c r="V118" s="8"/>
      <c r="W118" s="8"/>
      <c r="X118" s="8"/>
      <c r="Y118" s="8"/>
      <c r="Z118" s="8"/>
      <c r="AC118" s="9" t="s">
        <v>196</v>
      </c>
      <c r="AD118" s="9"/>
      <c r="AE118" s="9" t="s">
        <v>197</v>
      </c>
      <c r="AF118" s="9"/>
      <c r="AG118" s="9" t="s">
        <v>198</v>
      </c>
      <c r="AH118" s="9"/>
      <c r="AI118" s="9" t="s">
        <v>199</v>
      </c>
      <c r="AJ118" s="9"/>
      <c r="AK118" s="9" t="s">
        <v>200</v>
      </c>
      <c r="AL118" s="9"/>
      <c r="AM118" s="39" t="s">
        <v>201</v>
      </c>
      <c r="AO118" s="9" t="s">
        <v>196</v>
      </c>
      <c r="AP118" s="9"/>
      <c r="AQ118" s="9" t="s">
        <v>197</v>
      </c>
      <c r="AR118" s="9"/>
      <c r="AS118" s="9" t="s">
        <v>198</v>
      </c>
      <c r="AT118" s="9"/>
      <c r="AU118" s="9" t="s">
        <v>199</v>
      </c>
      <c r="AV118" s="9"/>
      <c r="AW118" s="39" t="s">
        <v>200</v>
      </c>
      <c r="AX118" s="39"/>
    </row>
    <row r="119" customFormat="false" ht="55.8" hidden="false" customHeight="false" outlineLevel="0" collapsed="false">
      <c r="A119" s="7"/>
      <c r="B119" s="84" t="s">
        <v>97</v>
      </c>
      <c r="C119" s="84" t="s">
        <v>98</v>
      </c>
      <c r="D119" s="84" t="s">
        <v>99</v>
      </c>
      <c r="E119" s="84" t="s">
        <v>100</v>
      </c>
      <c r="F119" s="84" t="s">
        <v>101</v>
      </c>
      <c r="G119" s="84" t="s">
        <v>102</v>
      </c>
      <c r="H119" s="84" t="s">
        <v>103</v>
      </c>
      <c r="I119" s="7"/>
      <c r="J119" s="37"/>
      <c r="K119" s="38"/>
      <c r="L119" s="37"/>
      <c r="M119" s="38"/>
      <c r="N119" s="37"/>
      <c r="O119" s="37"/>
      <c r="P119" s="7"/>
      <c r="Q119" s="37"/>
      <c r="S119" s="9" t="s">
        <v>97</v>
      </c>
      <c r="T119" s="9" t="s">
        <v>98</v>
      </c>
      <c r="U119" s="9" t="s">
        <v>99</v>
      </c>
      <c r="V119" s="9" t="s">
        <v>100</v>
      </c>
      <c r="W119" s="9" t="s">
        <v>101</v>
      </c>
      <c r="X119" s="9" t="s">
        <v>102</v>
      </c>
      <c r="Y119" s="9" t="s">
        <v>103</v>
      </c>
      <c r="Z119" s="7" t="s">
        <v>21</v>
      </c>
      <c r="AC119" s="9" t="s">
        <v>202</v>
      </c>
      <c r="AD119" s="9" t="s">
        <v>203</v>
      </c>
      <c r="AE119" s="9" t="s">
        <v>202</v>
      </c>
      <c r="AF119" s="9" t="s">
        <v>203</v>
      </c>
      <c r="AG119" s="9" t="s">
        <v>202</v>
      </c>
      <c r="AH119" s="9" t="s">
        <v>203</v>
      </c>
      <c r="AI119" s="9" t="s">
        <v>202</v>
      </c>
      <c r="AJ119" s="9" t="s">
        <v>203</v>
      </c>
      <c r="AK119" s="9" t="s">
        <v>202</v>
      </c>
      <c r="AL119" s="9" t="s">
        <v>203</v>
      </c>
      <c r="AM119" s="40" t="s">
        <v>204</v>
      </c>
      <c r="AO119" s="9" t="s">
        <v>205</v>
      </c>
      <c r="AP119" s="9" t="s">
        <v>206</v>
      </c>
      <c r="AQ119" s="9" t="s">
        <v>205</v>
      </c>
      <c r="AR119" s="9" t="s">
        <v>206</v>
      </c>
      <c r="AS119" s="9" t="s">
        <v>205</v>
      </c>
      <c r="AT119" s="9" t="s">
        <v>206</v>
      </c>
      <c r="AU119" s="9" t="s">
        <v>205</v>
      </c>
      <c r="AV119" s="9" t="s">
        <v>206</v>
      </c>
      <c r="AW119" s="9" t="s">
        <v>205</v>
      </c>
      <c r="AX119" s="40" t="s">
        <v>206</v>
      </c>
    </row>
    <row r="120" customFormat="false" ht="13.8" hidden="false" customHeight="false" outlineLevel="0" collapsed="false">
      <c r="A120" s="10" t="s">
        <v>61</v>
      </c>
      <c r="B120" s="42"/>
      <c r="C120" s="42"/>
      <c r="D120" s="42"/>
      <c r="E120" s="42"/>
      <c r="F120" s="42"/>
      <c r="G120" s="42"/>
      <c r="H120" s="42"/>
      <c r="I120" s="12" t="n">
        <f aca="false">AO120+AQ120+AS120+AU120+AW120</f>
        <v>0.132247530755875</v>
      </c>
      <c r="J120" s="42" t="n">
        <f aca="false">ROUND(AP120+AR120+AT120+AV120+AX120,0)</f>
        <v>1377213</v>
      </c>
      <c r="K120" s="12" t="n">
        <f aca="false">I120-DatosMinisterio!J120</f>
        <v>0.00298750464557396</v>
      </c>
      <c r="L120" s="42" t="n">
        <f aca="false">J120-DatosMinisterio!K120</f>
        <v>31112</v>
      </c>
      <c r="M120" s="44" t="n">
        <f aca="false">P154/P$179</f>
        <v>0.190191094928171</v>
      </c>
      <c r="N120" s="43" t="n">
        <f aca="false">ROUND((N$145*M120),0)</f>
        <v>37631990</v>
      </c>
      <c r="O120" s="43" t="n">
        <f aca="false">N120-DatosMinisterio!L120</f>
        <v>72086</v>
      </c>
      <c r="P120" s="14" t="n">
        <f aca="false">N120+J120</f>
        <v>39009203</v>
      </c>
      <c r="Q120" s="43" t="n">
        <f aca="false">P120-DatosMinisterio!M120</f>
        <v>103198</v>
      </c>
      <c r="S120" s="11" t="n">
        <f aca="false">B120+DatosMinisterio!B120</f>
        <v>27618</v>
      </c>
      <c r="T120" s="11" t="n">
        <f aca="false">C120+DatosMinisterio!C120</f>
        <v>69</v>
      </c>
      <c r="U120" s="11" t="n">
        <f aca="false">D120+DatosMinisterio!D120</f>
        <v>2057.64318181818</v>
      </c>
      <c r="V120" s="11" t="n">
        <f aca="false">E120+DatosMinisterio!E120</f>
        <v>1376.31045454545</v>
      </c>
      <c r="W120" s="11" t="n">
        <f aca="false">F120+DatosMinisterio!F120</f>
        <v>937</v>
      </c>
      <c r="X120" s="11" t="n">
        <f aca="false">G120+DatosMinisterio!G120</f>
        <v>1878</v>
      </c>
      <c r="Y120" s="11" t="n">
        <f aca="false">H120+DatosMinisterio!H120</f>
        <v>226</v>
      </c>
      <c r="Z120" s="11" t="n">
        <f aca="false">X120+0.33*Y120</f>
        <v>1952.58</v>
      </c>
      <c r="AC120" s="45" t="n">
        <f aca="false">IF(T120&gt;0,S120/T120,0)</f>
        <v>400.260869565217</v>
      </c>
      <c r="AD120" s="46" t="n">
        <f aca="false">EXP((((AC120-AC$145)/AC$146+2)/4-1.9)^3)</f>
        <v>0.514383189177013</v>
      </c>
      <c r="AE120" s="47" t="n">
        <f aca="false">S120/U120</f>
        <v>13.422152219607</v>
      </c>
      <c r="AF120" s="46" t="n">
        <f aca="false">EXP((((AE120-AE$145)/AE$146+2)/4-1.9)^3)</f>
        <v>0.0104741152533134</v>
      </c>
      <c r="AG120" s="46" t="n">
        <f aca="false">V120/U120</f>
        <v>0.668877124424124</v>
      </c>
      <c r="AH120" s="46" t="n">
        <f aca="false">EXP((((AG120-AG$145)/AG$146+2)/4-1.9)^3)</f>
        <v>0.0999522664043321</v>
      </c>
      <c r="AI120" s="46" t="n">
        <f aca="false">W120/U120</f>
        <v>0.455375357729442</v>
      </c>
      <c r="AJ120" s="46" t="n">
        <f aca="false">EXP((((AI120-AI$145)/AI$146+2)/4-1.9)^3)</f>
        <v>0.668833842522895</v>
      </c>
      <c r="AK120" s="46" t="n">
        <f aca="false">Z120/U120</f>
        <v>0.948940038415531</v>
      </c>
      <c r="AL120" s="46" t="n">
        <f aca="false">EXP((((AK120-AK$145)/AK$146+2)/4-1.9)^3)</f>
        <v>0.506524921362667</v>
      </c>
      <c r="AM120" s="46" t="n">
        <f aca="false">0.01*AD120+0.15*AF120+0.24*AH120+0.25*AJ120+0.35*AL120</f>
        <v>0.375195676224464</v>
      </c>
      <c r="AO120" s="48" t="n">
        <f aca="false">0.01*AD120/$AM$145</f>
        <v>0.00181307810675022</v>
      </c>
      <c r="AP120" s="42" t="n">
        <f aca="false">AO120*$J$145</f>
        <v>18881.2140958861</v>
      </c>
      <c r="AQ120" s="48" t="n">
        <f aca="false">0.15*AF120/$AM$145</f>
        <v>0.000553781386705448</v>
      </c>
      <c r="AR120" s="42" t="n">
        <f aca="false">AQ120*$J$145</f>
        <v>5767.02398301187</v>
      </c>
      <c r="AS120" s="48" t="n">
        <f aca="false">0.24*AH120/$AM$145</f>
        <v>0.00845538982225473</v>
      </c>
      <c r="AT120" s="42" t="n">
        <f aca="false">AS120*$J$145</f>
        <v>88053.5840699785</v>
      </c>
      <c r="AU120" s="48" t="n">
        <f aca="false">0.25*AJ120/$AM$145</f>
        <v>0.0589369959228285</v>
      </c>
      <c r="AV120" s="42" t="n">
        <f aca="false">AU120*$J$145</f>
        <v>613763.981840744</v>
      </c>
      <c r="AW120" s="48" t="n">
        <f aca="false">0.35*AL120/$AM$145</f>
        <v>0.062488285517336</v>
      </c>
      <c r="AX120" s="42" t="n">
        <f aca="false">AW120*$J$145</f>
        <v>650746.756548986</v>
      </c>
    </row>
    <row r="121" customFormat="false" ht="13.8" hidden="false" customHeight="false" outlineLevel="0" collapsed="false">
      <c r="A121" s="13" t="s">
        <v>62</v>
      </c>
      <c r="B121" s="43"/>
      <c r="C121" s="43"/>
      <c r="D121" s="43"/>
      <c r="E121" s="43"/>
      <c r="F121" s="43" t="n">
        <v>-138</v>
      </c>
      <c r="G121" s="43"/>
      <c r="H121" s="43"/>
      <c r="I121" s="15" t="n">
        <f aca="false">AO121+AQ121+AS121+AU121+AW121</f>
        <v>0.0886464314723143</v>
      </c>
      <c r="J121" s="43" t="n">
        <f aca="false">ROUND(AP121+AR121+AT121+AV121+AX121,0)</f>
        <v>923155</v>
      </c>
      <c r="K121" s="15" t="n">
        <f aca="false">I121-DatosMinisterio!J121</f>
        <v>-0.0117990655313787</v>
      </c>
      <c r="L121" s="43" t="n">
        <f aca="false">J121-DatosMinisterio!K121</f>
        <v>-122874</v>
      </c>
      <c r="M121" s="44" t="n">
        <f aca="false">P155/P$179</f>
        <v>0.119683175232706</v>
      </c>
      <c r="N121" s="43" t="n">
        <f aca="false">ROUND((N$145*M121),0)</f>
        <v>23681004</v>
      </c>
      <c r="O121" s="43" t="n">
        <f aca="false">N121-DatosMinisterio!L121</f>
        <v>-272960</v>
      </c>
      <c r="P121" s="14" t="n">
        <f aca="false">N121+J121</f>
        <v>24604159</v>
      </c>
      <c r="Q121" s="43" t="n">
        <f aca="false">P121-DatosMinisterio!M121</f>
        <v>-395834</v>
      </c>
      <c r="S121" s="14" t="n">
        <f aca="false">B121+DatosMinisterio!B121</f>
        <v>23273</v>
      </c>
      <c r="T121" s="14" t="n">
        <f aca="false">C121+DatosMinisterio!C121</f>
        <v>48</v>
      </c>
      <c r="U121" s="14" t="n">
        <f aca="false">D121+DatosMinisterio!D121</f>
        <v>2011.50272727273</v>
      </c>
      <c r="V121" s="14" t="n">
        <f aca="false">E121+DatosMinisterio!E121</f>
        <v>1364.53386363636</v>
      </c>
      <c r="W121" s="14" t="n">
        <f aca="false">F121+DatosMinisterio!F121</f>
        <v>596</v>
      </c>
      <c r="X121" s="14" t="n">
        <f aca="false">G121+DatosMinisterio!G121</f>
        <v>1693</v>
      </c>
      <c r="Y121" s="14" t="n">
        <f aca="false">H121+DatosMinisterio!H121</f>
        <v>154</v>
      </c>
      <c r="Z121" s="14" t="n">
        <f aca="false">X121+0.33*Y121</f>
        <v>1743.82</v>
      </c>
      <c r="AC121" s="49" t="n">
        <f aca="false">IF(T121&gt;0,S121/T121,0)</f>
        <v>484.854166666667</v>
      </c>
      <c r="AD121" s="50" t="n">
        <f aca="false">EXP((((AC121-AC$145)/AC$146+2)/4-1.9)^3)</f>
        <v>0.774265727968242</v>
      </c>
      <c r="AE121" s="51" t="n">
        <f aca="false">S121/U121</f>
        <v>11.5699569702072</v>
      </c>
      <c r="AF121" s="50" t="n">
        <f aca="false">EXP((((AE121-AE$145)/AE$146+2)/4-1.9)^3)</f>
        <v>0.0041895626798506</v>
      </c>
      <c r="AG121" s="50" t="n">
        <f aca="false">V121/U121</f>
        <v>0.678365405691717</v>
      </c>
      <c r="AH121" s="50" t="n">
        <f aca="false">EXP((((AG121-AG$145)/AG$146+2)/4-1.9)^3)</f>
        <v>0.10987808184795</v>
      </c>
      <c r="AI121" s="50" t="n">
        <f aca="false">W121/U121</f>
        <v>0.296295894566387</v>
      </c>
      <c r="AJ121" s="50" t="n">
        <f aca="false">EXP((((AI121-AI$145)/AI$146+2)/4-1.9)^3)</f>
        <v>0.283329179784019</v>
      </c>
      <c r="AK121" s="50" t="n">
        <f aca="false">Z121/U121</f>
        <v>0.866924004803282</v>
      </c>
      <c r="AL121" s="50" t="n">
        <f aca="false">EXP((((AK121-AK$145)/AK$146+2)/4-1.9)^3)</f>
        <v>0.416920347986195</v>
      </c>
      <c r="AM121" s="50" t="n">
        <f aca="false">0.01*AD121+0.15*AF121+0.24*AH121+0.25*AJ121+0.35*AL121</f>
        <v>0.251496248066341</v>
      </c>
      <c r="AO121" s="44" t="n">
        <f aca="false">0.01*AD121/$AM$145</f>
        <v>0.00272910209688668</v>
      </c>
      <c r="AP121" s="43" t="n">
        <f aca="false">AO121*$J$145</f>
        <v>28420.5963267682</v>
      </c>
      <c r="AQ121" s="44" t="n">
        <f aca="false">0.15*AF121/$AM$145</f>
        <v>0.000221508144070031</v>
      </c>
      <c r="AR121" s="43" t="n">
        <f aca="false">AQ121*$J$145</f>
        <v>2306.7636615309</v>
      </c>
      <c r="AS121" s="44" t="n">
        <f aca="false">0.24*AH121/$AM$145</f>
        <v>0.00929505701439267</v>
      </c>
      <c r="AT121" s="43" t="n">
        <f aca="false">AS121*$J$145</f>
        <v>96797.7942421838</v>
      </c>
      <c r="AU121" s="44" t="n">
        <f aca="false">0.25*AJ121/$AM$145</f>
        <v>0.0249666952419165</v>
      </c>
      <c r="AV121" s="43" t="n">
        <f aca="false">AU121*$J$145</f>
        <v>260000.667579794</v>
      </c>
      <c r="AW121" s="44" t="n">
        <f aca="false">0.35*AL121/$AM$145</f>
        <v>0.0514340689750485</v>
      </c>
      <c r="AX121" s="43" t="n">
        <f aca="false">AW121*$J$145</f>
        <v>535629.250899258</v>
      </c>
    </row>
    <row r="122" customFormat="false" ht="13.8" hidden="false" customHeight="false" outlineLevel="0" collapsed="false">
      <c r="A122" s="13" t="s">
        <v>63</v>
      </c>
      <c r="B122" s="43"/>
      <c r="C122" s="43"/>
      <c r="D122" s="43"/>
      <c r="E122" s="43"/>
      <c r="F122" s="43"/>
      <c r="G122" s="43"/>
      <c r="H122" s="43"/>
      <c r="I122" s="15" t="n">
        <f aca="false">AO122+AQ122+AS122+AU122+AW122</f>
        <v>0.0688649388660458</v>
      </c>
      <c r="J122" s="43" t="n">
        <f aca="false">ROUND(AP122+AR122+AT122+AV122+AX122,0)</f>
        <v>717153</v>
      </c>
      <c r="K122" s="15" t="n">
        <f aca="false">I122-DatosMinisterio!J122</f>
        <v>0.00155211119497647</v>
      </c>
      <c r="L122" s="43" t="n">
        <f aca="false">J122-DatosMinisterio!K122</f>
        <v>16164</v>
      </c>
      <c r="M122" s="44" t="n">
        <f aca="false">P156/P$179</f>
        <v>0.0736191116639346</v>
      </c>
      <c r="N122" s="43" t="n">
        <f aca="false">ROUND((N$145*M122),0)</f>
        <v>14566579</v>
      </c>
      <c r="O122" s="43" t="n">
        <f aca="false">N122-DatosMinisterio!L122</f>
        <v>31405</v>
      </c>
      <c r="P122" s="14" t="n">
        <f aca="false">N122+J122</f>
        <v>15283732</v>
      </c>
      <c r="Q122" s="43" t="n">
        <f aca="false">P122-DatosMinisterio!M122</f>
        <v>47569</v>
      </c>
      <c r="S122" s="14" t="n">
        <f aca="false">B122+DatosMinisterio!B122</f>
        <v>24450</v>
      </c>
      <c r="T122" s="14" t="n">
        <f aca="false">C122+DatosMinisterio!C122</f>
        <v>92</v>
      </c>
      <c r="U122" s="14" t="n">
        <f aca="false">D122+DatosMinisterio!D122</f>
        <v>1373.07886363636</v>
      </c>
      <c r="V122" s="14" t="n">
        <f aca="false">E122+DatosMinisterio!E122</f>
        <v>1028.72090909091</v>
      </c>
      <c r="W122" s="14" t="n">
        <f aca="false">F122+DatosMinisterio!F122</f>
        <v>408</v>
      </c>
      <c r="X122" s="14" t="n">
        <f aca="false">G122+DatosMinisterio!G122</f>
        <v>829</v>
      </c>
      <c r="Y122" s="14" t="n">
        <f aca="false">H122+DatosMinisterio!H122</f>
        <v>50</v>
      </c>
      <c r="Z122" s="14" t="n">
        <f aca="false">X122+0.33*Y122</f>
        <v>845.5</v>
      </c>
      <c r="AC122" s="49" t="n">
        <f aca="false">IF(T122&gt;0,S122/T122,0)</f>
        <v>265.760869565217</v>
      </c>
      <c r="AD122" s="50" t="n">
        <f aca="false">EXP((((AC122-AC$145)/AC$146+2)/4-1.9)^3)</f>
        <v>0.141127633575639</v>
      </c>
      <c r="AE122" s="51" t="n">
        <f aca="false">S122/U122</f>
        <v>17.806697523002</v>
      </c>
      <c r="AF122" s="50" t="n">
        <f aca="false">EXP((((AE122-AE$145)/AE$146+2)/4-1.9)^3)</f>
        <v>0.0602425673743836</v>
      </c>
      <c r="AG122" s="50" t="n">
        <f aca="false">V122/U122</f>
        <v>0.749207446370941</v>
      </c>
      <c r="AH122" s="50" t="n">
        <f aca="false">EXP((((AG122-AG$145)/AG$146+2)/4-1.9)^3)</f>
        <v>0.205539323592656</v>
      </c>
      <c r="AI122" s="50" t="n">
        <f aca="false">W122/U122</f>
        <v>0.297142437193653</v>
      </c>
      <c r="AJ122" s="50" t="n">
        <f aca="false">EXP((((AI122-AI$145)/AI$146+2)/4-1.9)^3)</f>
        <v>0.285138892814297</v>
      </c>
      <c r="AK122" s="50" t="n">
        <f aca="false">Z122/U122</f>
        <v>0.615769437860867</v>
      </c>
      <c r="AL122" s="50" t="n">
        <f aca="false">EXP((((AK122-AK$145)/AK$146+2)/4-1.9)^3)</f>
        <v>0.183751201377079</v>
      </c>
      <c r="AM122" s="50" t="n">
        <f aca="false">0.01*AD122+0.15*AF122+0.24*AH122+0.25*AJ122+0.35*AL122</f>
        <v>0.195374742789703</v>
      </c>
      <c r="AO122" s="44" t="n">
        <f aca="false">0.01*AD122/$AM$145</f>
        <v>0.000497441261839925</v>
      </c>
      <c r="AP122" s="43" t="n">
        <f aca="false">AO122*$J$145</f>
        <v>5180.30355667479</v>
      </c>
      <c r="AQ122" s="44" t="n">
        <f aca="false">0.15*AF122/$AM$145</f>
        <v>0.00318511031170188</v>
      </c>
      <c r="AR122" s="43" t="n">
        <f aca="false">AQ122*$J$145</f>
        <v>33169.4202750322</v>
      </c>
      <c r="AS122" s="44" t="n">
        <f aca="false">0.24*AH122/$AM$145</f>
        <v>0.0173874507032003</v>
      </c>
      <c r="AT122" s="43" t="n">
        <f aca="false">AS122*$J$145</f>
        <v>181071.172878057</v>
      </c>
      <c r="AU122" s="44" t="n">
        <f aca="false">0.25*AJ122/$AM$145</f>
        <v>0.0251261654162794</v>
      </c>
      <c r="AV122" s="43" t="n">
        <f aca="false">AU122*$J$145</f>
        <v>261661.374028592</v>
      </c>
      <c r="AW122" s="44" t="n">
        <f aca="false">0.35*AL122/$AM$145</f>
        <v>0.0226687711730243</v>
      </c>
      <c r="AX122" s="43" t="n">
        <f aca="false">AW122*$J$145</f>
        <v>236070.316118758</v>
      </c>
    </row>
    <row r="123" customFormat="false" ht="13.8" hidden="false" customHeight="false" outlineLevel="0" collapsed="false">
      <c r="A123" s="13" t="s">
        <v>64</v>
      </c>
      <c r="B123" s="43"/>
      <c r="C123" s="43"/>
      <c r="D123" s="43"/>
      <c r="E123" s="43"/>
      <c r="F123" s="43"/>
      <c r="G123" s="43"/>
      <c r="H123" s="43"/>
      <c r="I123" s="15" t="n">
        <f aca="false">AO123+AQ123+AS123+AU123+AW123</f>
        <v>0.0777723615960211</v>
      </c>
      <c r="J123" s="43" t="n">
        <f aca="false">ROUND(AP123+AR123+AT123+AV123+AX123,0)</f>
        <v>809914</v>
      </c>
      <c r="K123" s="15" t="n">
        <f aca="false">I123-DatosMinisterio!J123</f>
        <v>0.0016556759953463</v>
      </c>
      <c r="L123" s="43" t="n">
        <f aca="false">J123-DatosMinisterio!K123</f>
        <v>17242</v>
      </c>
      <c r="M123" s="44" t="n">
        <f aca="false">P157/P$179</f>
        <v>0.0573923192796263</v>
      </c>
      <c r="N123" s="43" t="n">
        <f aca="false">ROUND((N$145*M123),0)</f>
        <v>11355880</v>
      </c>
      <c r="O123" s="43" t="n">
        <f aca="false">N123-DatosMinisterio!L123</f>
        <v>26809</v>
      </c>
      <c r="P123" s="14" t="n">
        <f aca="false">N123+J123</f>
        <v>12165794</v>
      </c>
      <c r="Q123" s="43" t="n">
        <f aca="false">P123-DatosMinisterio!M123</f>
        <v>44051</v>
      </c>
      <c r="S123" s="14" t="n">
        <f aca="false">B123+DatosMinisterio!B123</f>
        <v>13417</v>
      </c>
      <c r="T123" s="14" t="n">
        <f aca="false">C123+DatosMinisterio!C123</f>
        <v>51</v>
      </c>
      <c r="U123" s="14" t="n">
        <f aca="false">D123+DatosMinisterio!D123</f>
        <v>603.412272727273</v>
      </c>
      <c r="V123" s="14" t="n">
        <f aca="false">E123+DatosMinisterio!E123</f>
        <v>458.718181818182</v>
      </c>
      <c r="W123" s="14" t="n">
        <f aca="false">F123+DatosMinisterio!F123</f>
        <v>184</v>
      </c>
      <c r="X123" s="14" t="n">
        <f aca="false">G123+DatosMinisterio!G123</f>
        <v>342</v>
      </c>
      <c r="Y123" s="14" t="n">
        <f aca="false">H123+DatosMinisterio!H123</f>
        <v>49</v>
      </c>
      <c r="Z123" s="14" t="n">
        <f aca="false">X123+0.33*Y123</f>
        <v>358.17</v>
      </c>
      <c r="AC123" s="49" t="n">
        <f aca="false">IF(T123&gt;0,S123/T123,0)</f>
        <v>263.078431372549</v>
      </c>
      <c r="AD123" s="50" t="n">
        <f aca="false">EXP((((AC123-AC$145)/AC$146+2)/4-1.9)^3)</f>
        <v>0.136186433403352</v>
      </c>
      <c r="AE123" s="51" t="n">
        <f aca="false">S123/U123</f>
        <v>22.2352123190311</v>
      </c>
      <c r="AF123" s="50" t="n">
        <f aca="false">EXP((((AE123-AE$145)/AE$146+2)/4-1.9)^3)</f>
        <v>0.208716603040045</v>
      </c>
      <c r="AG123" s="50" t="n">
        <f aca="false">V123/U123</f>
        <v>0.760206914163164</v>
      </c>
      <c r="AH123" s="50" t="n">
        <f aca="false">EXP((((AG123-AG$145)/AG$146+2)/4-1.9)^3)</f>
        <v>0.223791786495571</v>
      </c>
      <c r="AI123" s="50" t="n">
        <f aca="false">W123/U123</f>
        <v>0.304932478698794</v>
      </c>
      <c r="AJ123" s="50" t="n">
        <f aca="false">EXP((((AI123-AI$145)/AI$146+2)/4-1.9)^3)</f>
        <v>0.302041302920244</v>
      </c>
      <c r="AK123" s="50" t="n">
        <f aca="false">Z123/U123</f>
        <v>0.593574271171451</v>
      </c>
      <c r="AL123" s="50" t="n">
        <f aca="false">EXP((((AK123-AK$145)/AK$146+2)/4-1.9)^3)</f>
        <v>0.167874362984132</v>
      </c>
      <c r="AM123" s="50" t="n">
        <f aca="false">0.01*AD123+0.15*AF123+0.24*AH123+0.25*AJ123+0.35*AL123</f>
        <v>0.220645736323484</v>
      </c>
      <c r="AO123" s="44" t="n">
        <f aca="false">0.01*AD123/$AM$145</f>
        <v>0.000480024709273778</v>
      </c>
      <c r="AP123" s="43" t="n">
        <f aca="false">AO123*$J$145</f>
        <v>4998.9293199062</v>
      </c>
      <c r="AQ123" s="44" t="n">
        <f aca="false">0.15*AF123/$AM$145</f>
        <v>0.0110351439777601</v>
      </c>
      <c r="AR123" s="43" t="n">
        <f aca="false">AQ123*$J$145</f>
        <v>114918.885869996</v>
      </c>
      <c r="AS123" s="44" t="n">
        <f aca="false">0.24*AH123/$AM$145</f>
        <v>0.0189315046262607</v>
      </c>
      <c r="AT123" s="43" t="n">
        <f aca="false">AS123*$J$145</f>
        <v>197150.796027416</v>
      </c>
      <c r="AU123" s="44" t="n">
        <f aca="false">0.25*AJ123/$AM$145</f>
        <v>0.0266155895634526</v>
      </c>
      <c r="AV123" s="43" t="n">
        <f aca="false">AU123*$J$145</f>
        <v>277172.088154839</v>
      </c>
      <c r="AW123" s="44" t="n">
        <f aca="false">0.35*AL123/$AM$145</f>
        <v>0.020710098719274</v>
      </c>
      <c r="AX123" s="43" t="n">
        <f aca="false">AW123*$J$145</f>
        <v>215672.897052647</v>
      </c>
    </row>
    <row r="124" customFormat="false" ht="13.8" hidden="false" customHeight="false" outlineLevel="0" collapsed="false">
      <c r="A124" s="13" t="s">
        <v>65</v>
      </c>
      <c r="B124" s="43"/>
      <c r="C124" s="43"/>
      <c r="D124" s="43"/>
      <c r="E124" s="43"/>
      <c r="F124" s="43"/>
      <c r="G124" s="43"/>
      <c r="H124" s="43"/>
      <c r="I124" s="15" t="n">
        <f aca="false">AO124+AQ124+AS124+AU124+AW124</f>
        <v>0.048210489981725</v>
      </c>
      <c r="J124" s="43" t="n">
        <f aca="false">ROUND(AP124+AR124+AT124+AV124+AX124,0)</f>
        <v>502059</v>
      </c>
      <c r="K124" s="15" t="n">
        <f aca="false">I124-DatosMinisterio!J124</f>
        <v>0.000757532021546777</v>
      </c>
      <c r="L124" s="43" t="n">
        <f aca="false">J124-DatosMinisterio!K124</f>
        <v>7889</v>
      </c>
      <c r="M124" s="44" t="n">
        <f aca="false">P158/P$179</f>
        <v>0.056693047440153</v>
      </c>
      <c r="N124" s="43" t="n">
        <f aca="false">ROUND((N$145*M124),0)</f>
        <v>11217519</v>
      </c>
      <c r="O124" s="43" t="n">
        <f aca="false">N124-DatosMinisterio!L124</f>
        <v>29858</v>
      </c>
      <c r="P124" s="14" t="n">
        <f aca="false">N124+J124</f>
        <v>11719578</v>
      </c>
      <c r="Q124" s="43" t="n">
        <f aca="false">P124-DatosMinisterio!M124</f>
        <v>37747</v>
      </c>
      <c r="S124" s="14" t="n">
        <f aca="false">B124+DatosMinisterio!B124</f>
        <v>15303</v>
      </c>
      <c r="T124" s="14" t="n">
        <f aca="false">C124+DatosMinisterio!C124</f>
        <v>65</v>
      </c>
      <c r="U124" s="14" t="n">
        <f aca="false">D124+DatosMinisterio!D124</f>
        <v>635.724090909091</v>
      </c>
      <c r="V124" s="14" t="n">
        <f aca="false">E124+DatosMinisterio!E124</f>
        <v>359.082272727273</v>
      </c>
      <c r="W124" s="14" t="n">
        <f aca="false">F124+DatosMinisterio!F124</f>
        <v>143</v>
      </c>
      <c r="X124" s="14" t="n">
        <f aca="false">G124+DatosMinisterio!G124</f>
        <v>336</v>
      </c>
      <c r="Y124" s="14" t="n">
        <f aca="false">H124+DatosMinisterio!H124</f>
        <v>4</v>
      </c>
      <c r="Z124" s="14" t="n">
        <f aca="false">X124+0.33*Y124</f>
        <v>337.32</v>
      </c>
      <c r="AC124" s="49" t="n">
        <f aca="false">IF(T124&gt;0,S124/T124,0)</f>
        <v>235.430769230769</v>
      </c>
      <c r="AD124" s="50" t="n">
        <f aca="false">EXP((((AC124-AC$145)/AC$146+2)/4-1.9)^3)</f>
        <v>0.0919434483390772</v>
      </c>
      <c r="AE124" s="51" t="n">
        <f aca="false">S124/U124</f>
        <v>24.0717635509401</v>
      </c>
      <c r="AF124" s="50" t="n">
        <f aca="false">EXP((((AE124-AE$145)/AE$146+2)/4-1.9)^3)</f>
        <v>0.306012013553237</v>
      </c>
      <c r="AG124" s="50" t="n">
        <f aca="false">V124/U124</f>
        <v>0.564839806863041</v>
      </c>
      <c r="AH124" s="50" t="n">
        <f aca="false">EXP((((AG124-AG$145)/AG$146+2)/4-1.9)^3)</f>
        <v>0.0294726293673914</v>
      </c>
      <c r="AI124" s="50" t="n">
        <f aca="false">W124/U124</f>
        <v>0.224940350766806</v>
      </c>
      <c r="AJ124" s="50" t="n">
        <f aca="false">EXP((((AI124-AI$145)/AI$146+2)/4-1.9)^3)</f>
        <v>0.152783675249685</v>
      </c>
      <c r="AK124" s="50" t="n">
        <f aca="false">Z124/U124</f>
        <v>0.530607546298315</v>
      </c>
      <c r="AL124" s="50" t="n">
        <f aca="false">EXP((((AK124-AK$145)/AK$146+2)/4-1.9)^3)</f>
        <v>0.127674319768044</v>
      </c>
      <c r="AM124" s="50" t="n">
        <f aca="false">0.01*AD124+0.15*AF124+0.24*AH124+0.25*AJ124+0.35*AL124</f>
        <v>0.136776598295787</v>
      </c>
      <c r="AO124" s="44" t="n">
        <f aca="false">0.01*AD124/$AM$145</f>
        <v>0.000324078734978516</v>
      </c>
      <c r="AP124" s="43" t="n">
        <f aca="false">AO124*$J$145</f>
        <v>3374.92353819276</v>
      </c>
      <c r="AQ124" s="44" t="n">
        <f aca="false">0.15*AF124/$AM$145</f>
        <v>0.0161792908628182</v>
      </c>
      <c r="AR124" s="43" t="n">
        <f aca="false">AQ124*$J$145</f>
        <v>168489.517116302</v>
      </c>
      <c r="AS124" s="44" t="n">
        <f aca="false">0.24*AH124/$AM$145</f>
        <v>0.00249321580543297</v>
      </c>
      <c r="AT124" s="43" t="n">
        <f aca="false">AS124*$J$145</f>
        <v>25964.1000761984</v>
      </c>
      <c r="AU124" s="44" t="n">
        <f aca="false">0.25*AJ124/$AM$145</f>
        <v>0.0134631507450331</v>
      </c>
      <c r="AV124" s="43" t="n">
        <f aca="false">AU124*$J$145</f>
        <v>140203.9055437</v>
      </c>
      <c r="AW124" s="44" t="n">
        <f aca="false">0.35*AL124/$AM$145</f>
        <v>0.0157507538334622</v>
      </c>
      <c r="AX124" s="43" t="n">
        <f aca="false">AW124*$J$145</f>
        <v>164026.775346292</v>
      </c>
    </row>
    <row r="125" customFormat="false" ht="13.8" hidden="false" customHeight="false" outlineLevel="0" collapsed="false">
      <c r="A125" s="13" t="s">
        <v>66</v>
      </c>
      <c r="B125" s="43"/>
      <c r="C125" s="43"/>
      <c r="D125" s="43"/>
      <c r="E125" s="43"/>
      <c r="F125" s="43"/>
      <c r="G125" s="43"/>
      <c r="H125" s="43"/>
      <c r="I125" s="15" t="n">
        <f aca="false">AO125+AQ125+AS125+AU125+AW125</f>
        <v>0.0309493068692213</v>
      </c>
      <c r="J125" s="43" t="n">
        <f aca="false">ROUND(AP125+AR125+AT125+AV125+AX125,0)</f>
        <v>322303</v>
      </c>
      <c r="K125" s="15" t="n">
        <f aca="false">I125-DatosMinisterio!J125</f>
        <v>0.000609676621733252</v>
      </c>
      <c r="L125" s="43" t="n">
        <f aca="false">J125-DatosMinisterio!K125</f>
        <v>6349</v>
      </c>
      <c r="M125" s="44" t="n">
        <f aca="false">P159/P$179</f>
        <v>0.0606498250212166</v>
      </c>
      <c r="N125" s="43" t="n">
        <f aca="false">ROUND((N$145*M125),0)</f>
        <v>12000423</v>
      </c>
      <c r="O125" s="43" t="n">
        <f aca="false">N125-DatosMinisterio!L125</f>
        <v>19610</v>
      </c>
      <c r="P125" s="14" t="n">
        <f aca="false">N125+J125</f>
        <v>12322726</v>
      </c>
      <c r="Q125" s="43" t="n">
        <f aca="false">P125-DatosMinisterio!M125</f>
        <v>25959</v>
      </c>
      <c r="S125" s="14" t="n">
        <f aca="false">B125+DatosMinisterio!B125</f>
        <v>18215</v>
      </c>
      <c r="T125" s="14" t="n">
        <f aca="false">C125+DatosMinisterio!C125</f>
        <v>65</v>
      </c>
      <c r="U125" s="14" t="n">
        <f aca="false">D125+DatosMinisterio!D125</f>
        <v>980.007045454545</v>
      </c>
      <c r="V125" s="14" t="n">
        <f aca="false">E125+DatosMinisterio!E125</f>
        <v>625.271363636364</v>
      </c>
      <c r="W125" s="14" t="n">
        <f aca="false">F125+DatosMinisterio!F125</f>
        <v>206</v>
      </c>
      <c r="X125" s="14" t="n">
        <f aca="false">G125+DatosMinisterio!G125</f>
        <v>386</v>
      </c>
      <c r="Y125" s="14" t="n">
        <f aca="false">H125+DatosMinisterio!H125</f>
        <v>41</v>
      </c>
      <c r="Z125" s="14" t="n">
        <f aca="false">X125+0.33*Y125</f>
        <v>399.53</v>
      </c>
      <c r="AC125" s="49" t="n">
        <f aca="false">IF(T125&gt;0,S125/T125,0)</f>
        <v>280.230769230769</v>
      </c>
      <c r="AD125" s="50" t="n">
        <f aca="false">EXP((((AC125-AC$145)/AC$146+2)/4-1.9)^3)</f>
        <v>0.169798645887918</v>
      </c>
      <c r="AE125" s="51" t="n">
        <f aca="false">S125/U125</f>
        <v>18.5866010703541</v>
      </c>
      <c r="AF125" s="50" t="n">
        <f aca="false">EXP((((AE125-AE$145)/AE$146+2)/4-1.9)^3)</f>
        <v>0.0776970392621686</v>
      </c>
      <c r="AG125" s="50" t="n">
        <f aca="false">V125/U125</f>
        <v>0.638027416778776</v>
      </c>
      <c r="AH125" s="50" t="n">
        <f aca="false">EXP((((AG125-AG$145)/AG$146+2)/4-1.9)^3)</f>
        <v>0.0721124670982162</v>
      </c>
      <c r="AI125" s="50" t="n">
        <f aca="false">W125/U125</f>
        <v>0.210202570436066</v>
      </c>
      <c r="AJ125" s="50" t="n">
        <f aca="false">EXP((((AI125-AI$145)/AI$146+2)/4-1.9)^3)</f>
        <v>0.131688912176795</v>
      </c>
      <c r="AK125" s="50" t="n">
        <f aca="false">Z125/U125</f>
        <v>0.407680742554959</v>
      </c>
      <c r="AL125" s="50" t="n">
        <f aca="false">EXP((((AK125-AK$145)/AK$146+2)/4-1.9)^3)</f>
        <v>0.0692103665639453</v>
      </c>
      <c r="AM125" s="50" t="n">
        <f aca="false">0.01*AD125+0.15*AF125+0.24*AH125+0.25*AJ125+0.35*AL125</f>
        <v>0.0878053907933559</v>
      </c>
      <c r="AO125" s="44" t="n">
        <f aca="false">0.01*AD125/$AM$145</f>
        <v>0.00059849974472878</v>
      </c>
      <c r="AP125" s="43" t="n">
        <f aca="false">AO125*$J$145</f>
        <v>6232.71649163104</v>
      </c>
      <c r="AQ125" s="44" t="n">
        <f aca="false">0.15*AF125/$AM$145</f>
        <v>0.00410795309244855</v>
      </c>
      <c r="AR125" s="43" t="n">
        <f aca="false">AQ125*$J$145</f>
        <v>42779.8127094499</v>
      </c>
      <c r="AS125" s="44" t="n">
        <f aca="false">0.24*AH125/$AM$145</f>
        <v>0.00610030209713693</v>
      </c>
      <c r="AT125" s="43" t="n">
        <f aca="false">AS125*$J$145</f>
        <v>63527.9360093743</v>
      </c>
      <c r="AU125" s="44" t="n">
        <f aca="false">0.25*AJ125/$AM$145</f>
        <v>0.0116043004803242</v>
      </c>
      <c r="AV125" s="43" t="n">
        <f aca="false">AU125*$J$145</f>
        <v>120846.024772048</v>
      </c>
      <c r="AW125" s="44" t="n">
        <f aca="false">0.35*AL125/$AM$145</f>
        <v>0.00853825145458293</v>
      </c>
      <c r="AX125" s="43" t="n">
        <f aca="false">AW125*$J$145</f>
        <v>88916.4968228812</v>
      </c>
    </row>
    <row r="126" customFormat="false" ht="13.8" hidden="false" customHeight="false" outlineLevel="0" collapsed="false">
      <c r="A126" s="13" t="s">
        <v>67</v>
      </c>
      <c r="B126" s="43"/>
      <c r="C126" s="43"/>
      <c r="D126" s="43"/>
      <c r="E126" s="43"/>
      <c r="F126" s="43"/>
      <c r="G126" s="43"/>
      <c r="H126" s="43"/>
      <c r="I126" s="15" t="n">
        <f aca="false">AO126+AQ126+AS126+AU126+AW126</f>
        <v>0.025708411240583</v>
      </c>
      <c r="J126" s="43" t="n">
        <f aca="false">ROUND(AP126+AR126+AT126+AV126+AX126,0)</f>
        <v>267725</v>
      </c>
      <c r="K126" s="15" t="n">
        <f aca="false">I126-DatosMinisterio!J126</f>
        <v>0.0005629631240095</v>
      </c>
      <c r="L126" s="43" t="n">
        <f aca="false">J126-DatosMinisterio!K126</f>
        <v>5863</v>
      </c>
      <c r="M126" s="44" t="n">
        <f aca="false">P160/P$179</f>
        <v>0.0462906415081553</v>
      </c>
      <c r="N126" s="43" t="n">
        <f aca="false">ROUND((N$145*M126),0)</f>
        <v>9159256</v>
      </c>
      <c r="O126" s="43" t="n">
        <f aca="false">N126-DatosMinisterio!L126</f>
        <v>17085</v>
      </c>
      <c r="P126" s="14" t="n">
        <f aca="false">N126+J126</f>
        <v>9426981</v>
      </c>
      <c r="Q126" s="43" t="n">
        <f aca="false">P126-DatosMinisterio!M126</f>
        <v>22948</v>
      </c>
      <c r="S126" s="14" t="n">
        <f aca="false">B126+DatosMinisterio!B126</f>
        <v>12165</v>
      </c>
      <c r="T126" s="14" t="n">
        <f aca="false">C126+DatosMinisterio!C126</f>
        <v>59</v>
      </c>
      <c r="U126" s="14" t="n">
        <f aca="false">D126+DatosMinisterio!D126</f>
        <v>896.880681818182</v>
      </c>
      <c r="V126" s="14" t="n">
        <f aca="false">E126+DatosMinisterio!E126</f>
        <v>522.280454545455</v>
      </c>
      <c r="W126" s="14" t="n">
        <f aca="false">F126+DatosMinisterio!F126</f>
        <v>184</v>
      </c>
      <c r="X126" s="14" t="n">
        <f aca="false">G126+DatosMinisterio!G126</f>
        <v>392</v>
      </c>
      <c r="Y126" s="14" t="n">
        <f aca="false">H126+DatosMinisterio!H126</f>
        <v>40</v>
      </c>
      <c r="Z126" s="14" t="n">
        <f aca="false">X126+0.33*Y126</f>
        <v>405.2</v>
      </c>
      <c r="AC126" s="49" t="n">
        <f aca="false">IF(T126&gt;0,S126/T126,0)</f>
        <v>206.186440677966</v>
      </c>
      <c r="AD126" s="50" t="n">
        <f aca="false">EXP((((AC126-AC$145)/AC$146+2)/4-1.9)^3)</f>
        <v>0.0575588882498404</v>
      </c>
      <c r="AE126" s="51" t="n">
        <f aca="false">S126/U126</f>
        <v>13.5636771385674</v>
      </c>
      <c r="AF126" s="50" t="n">
        <f aca="false">EXP((((AE126-AE$145)/AE$146+2)/4-1.9)^3)</f>
        <v>0.011182805650941</v>
      </c>
      <c r="AG126" s="50" t="n">
        <f aca="false">V126/U126</f>
        <v>0.582329918720819</v>
      </c>
      <c r="AH126" s="50" t="n">
        <f aca="false">EXP((((AG126-AG$145)/AG$146+2)/4-1.9)^3)</f>
        <v>0.0370877043382778</v>
      </c>
      <c r="AI126" s="50" t="n">
        <f aca="false">W126/U126</f>
        <v>0.205155494738709</v>
      </c>
      <c r="AJ126" s="50" t="n">
        <f aca="false">EXP((((AI126-AI$145)/AI$146+2)/4-1.9)^3)</f>
        <v>0.124937613779233</v>
      </c>
      <c r="AK126" s="50" t="n">
        <f aca="false">Z126/U126</f>
        <v>0.451788078631114</v>
      </c>
      <c r="AL126" s="50" t="n">
        <f aca="false">EXP((((AK126-AK$145)/AK$146+2)/4-1.9)^3)</f>
        <v>0.0872803826139858</v>
      </c>
      <c r="AM126" s="50" t="n">
        <f aca="false">0.01*AD126+0.15*AF126+0.24*AH126+0.25*AJ126+0.35*AL126</f>
        <v>0.0729365961310295</v>
      </c>
      <c r="AO126" s="44" t="n">
        <f aca="false">0.01*AD126/$AM$145</f>
        <v>0.000202881358353948</v>
      </c>
      <c r="AP126" s="43" t="n">
        <f aca="false">AO126*$J$145</f>
        <v>2112.78617776218</v>
      </c>
      <c r="AQ126" s="44" t="n">
        <f aca="false">0.15*AF126/$AM$145</f>
        <v>0.00059125085707612</v>
      </c>
      <c r="AR126" s="43" t="n">
        <f aca="false">AQ126*$J$145</f>
        <v>6157.22730050501</v>
      </c>
      <c r="AS126" s="44" t="n">
        <f aca="false">0.24*AH126/$AM$145</f>
        <v>0.00313740757537315</v>
      </c>
      <c r="AT126" s="43" t="n">
        <f aca="false">AS126*$J$145</f>
        <v>32672.6487491784</v>
      </c>
      <c r="AU126" s="44" t="n">
        <f aca="false">0.25*AJ126/$AM$145</f>
        <v>0.0110093825487943</v>
      </c>
      <c r="AV126" s="43" t="n">
        <f aca="false">AU126*$J$145</f>
        <v>114650.608924889</v>
      </c>
      <c r="AW126" s="44" t="n">
        <f aca="false">0.35*AL126/$AM$145</f>
        <v>0.0107674889009855</v>
      </c>
      <c r="AX126" s="43" t="n">
        <f aca="false">AW126*$J$145</f>
        <v>112131.552665973</v>
      </c>
    </row>
    <row r="127" customFormat="false" ht="13.8" hidden="false" customHeight="false" outlineLevel="0" collapsed="false">
      <c r="A127" s="13" t="s">
        <v>68</v>
      </c>
      <c r="B127" s="43"/>
      <c r="C127" s="43"/>
      <c r="D127" s="43"/>
      <c r="E127" s="43"/>
      <c r="F127" s="43"/>
      <c r="G127" s="43"/>
      <c r="H127" s="43"/>
      <c r="I127" s="15" t="n">
        <f aca="false">AO127+AQ127+AS127+AU127+AW127</f>
        <v>0.0235595453260908</v>
      </c>
      <c r="J127" s="43" t="n">
        <f aca="false">ROUND(AP127+AR127+AT127+AV127+AX127,0)</f>
        <v>245347</v>
      </c>
      <c r="K127" s="15" t="n">
        <f aca="false">I127-DatosMinisterio!J127</f>
        <v>8.0651446516089E-005</v>
      </c>
      <c r="L127" s="43" t="n">
        <f aca="false">J127-DatosMinisterio!K127</f>
        <v>840</v>
      </c>
      <c r="M127" s="44" t="n">
        <f aca="false">P161/P$179</f>
        <v>0.0457085927072674</v>
      </c>
      <c r="N127" s="43" t="n">
        <f aca="false">ROUND((N$145*M127),0)</f>
        <v>9044090</v>
      </c>
      <c r="O127" s="43" t="n">
        <f aca="false">N127-DatosMinisterio!L127</f>
        <v>6545</v>
      </c>
      <c r="P127" s="14" t="n">
        <f aca="false">N127+J127</f>
        <v>9289437</v>
      </c>
      <c r="Q127" s="43" t="n">
        <f aca="false">P127-DatosMinisterio!M127</f>
        <v>7385</v>
      </c>
      <c r="S127" s="14" t="n">
        <f aca="false">B127+DatosMinisterio!B127</f>
        <v>9557</v>
      </c>
      <c r="T127" s="14" t="n">
        <f aca="false">C127+DatosMinisterio!C127</f>
        <v>51</v>
      </c>
      <c r="U127" s="14" t="n">
        <f aca="false">D127+DatosMinisterio!D127</f>
        <v>558.524318181818</v>
      </c>
      <c r="V127" s="14" t="n">
        <f aca="false">E127+DatosMinisterio!E127</f>
        <v>340.024545454545</v>
      </c>
      <c r="W127" s="14" t="n">
        <f aca="false">F127+DatosMinisterio!F127</f>
        <v>58</v>
      </c>
      <c r="X127" s="14" t="n">
        <f aca="false">G127+DatosMinisterio!G127</f>
        <v>268</v>
      </c>
      <c r="Y127" s="14" t="n">
        <f aca="false">H127+DatosMinisterio!H127</f>
        <v>28</v>
      </c>
      <c r="Z127" s="14" t="n">
        <f aca="false">X127+0.33*Y127</f>
        <v>277.24</v>
      </c>
      <c r="AC127" s="49" t="n">
        <f aca="false">IF(T127&gt;0,S127/T127,0)</f>
        <v>187.392156862745</v>
      </c>
      <c r="AD127" s="50" t="n">
        <f aca="false">EXP((((AC127-AC$145)/AC$146+2)/4-1.9)^3)</f>
        <v>0.0413312943844293</v>
      </c>
      <c r="AE127" s="51" t="n">
        <f aca="false">S127/U127</f>
        <v>17.1111618400273</v>
      </c>
      <c r="AF127" s="50" t="n">
        <f aca="false">EXP((((AE127-AE$145)/AE$146+2)/4-1.9)^3)</f>
        <v>0.0473555513795667</v>
      </c>
      <c r="AG127" s="50" t="n">
        <f aca="false">V127/U127</f>
        <v>0.608790941388976</v>
      </c>
      <c r="AH127" s="50" t="n">
        <f aca="false">EXP((((AG127-AG$145)/AG$146+2)/4-1.9)^3)</f>
        <v>0.0515033077697482</v>
      </c>
      <c r="AI127" s="50" t="n">
        <f aca="false">W127/U127</f>
        <v>0.103845075517588</v>
      </c>
      <c r="AJ127" s="50" t="n">
        <f aca="false">EXP((((AI127-AI$145)/AI$146+2)/4-1.9)^3)</f>
        <v>0.0355199809943025</v>
      </c>
      <c r="AK127" s="50" t="n">
        <f aca="false">Z127/U127</f>
        <v>0.496379460974069</v>
      </c>
      <c r="AL127" s="50" t="n">
        <f aca="false">EXP((((AK127-AK$145)/AK$146+2)/4-1.9)^3)</f>
        <v>0.108807644335116</v>
      </c>
      <c r="AM127" s="50" t="n">
        <f aca="false">0.01*AD127+0.15*AF127+0.24*AH127+0.25*AJ127+0.35*AL127</f>
        <v>0.0668401102813851</v>
      </c>
      <c r="AO127" s="44" t="n">
        <f aca="false">0.01*AD127/$AM$145</f>
        <v>0.000145682958830658</v>
      </c>
      <c r="AP127" s="43" t="n">
        <f aca="false">AO127*$J$145</f>
        <v>1517.12776496659</v>
      </c>
      <c r="AQ127" s="44" t="n">
        <f aca="false">0.15*AF127/$AM$145</f>
        <v>0.00250375542725497</v>
      </c>
      <c r="AR127" s="43" t="n">
        <f aca="false">AQ127*$J$145</f>
        <v>26073.8586438905</v>
      </c>
      <c r="AS127" s="44" t="n">
        <f aca="false">0.24*AH127/$AM$145</f>
        <v>0.00435688514122485</v>
      </c>
      <c r="AT127" s="43" t="n">
        <f aca="false">AS127*$J$145</f>
        <v>45372.1661722014</v>
      </c>
      <c r="AU127" s="44" t="n">
        <f aca="false">0.25*AJ127/$AM$145</f>
        <v>0.00312998661542533</v>
      </c>
      <c r="AV127" s="43" t="n">
        <f aca="false">AU127*$J$145</f>
        <v>32595.3676143778</v>
      </c>
      <c r="AW127" s="44" t="n">
        <f aca="false">0.35*AL127/$AM$145</f>
        <v>0.013423235183355</v>
      </c>
      <c r="AX127" s="43" t="n">
        <f aca="false">AW127*$J$145</f>
        <v>139788.228875941</v>
      </c>
    </row>
    <row r="128" customFormat="false" ht="13.8" hidden="false" customHeight="false" outlineLevel="0" collapsed="false">
      <c r="A128" s="13" t="s">
        <v>69</v>
      </c>
      <c r="B128" s="43"/>
      <c r="C128" s="43"/>
      <c r="D128" s="43"/>
      <c r="E128" s="43"/>
      <c r="F128" s="43"/>
      <c r="G128" s="43"/>
      <c r="H128" s="43"/>
      <c r="I128" s="15" t="n">
        <f aca="false">AO128+AQ128+AS128+AU128+AW128</f>
        <v>0.0158942265829568</v>
      </c>
      <c r="J128" s="43" t="n">
        <f aca="false">ROUND(AP128+AR128+AT128+AV128+AX128,0)</f>
        <v>165521</v>
      </c>
      <c r="K128" s="15" t="n">
        <f aca="false">I128-DatosMinisterio!J128</f>
        <v>0.000143831892871978</v>
      </c>
      <c r="L128" s="43" t="n">
        <f aca="false">J128-DatosMinisterio!K128</f>
        <v>1498</v>
      </c>
      <c r="M128" s="44" t="n">
        <f aca="false">P162/P$179</f>
        <v>0.019504060078698</v>
      </c>
      <c r="N128" s="43" t="n">
        <f aca="false">ROUND((N$145*M128),0)</f>
        <v>3859153</v>
      </c>
      <c r="O128" s="43" t="n">
        <f aca="false">N128-DatosMinisterio!L128</f>
        <v>2155</v>
      </c>
      <c r="P128" s="14" t="n">
        <f aca="false">N128+J128</f>
        <v>4024674</v>
      </c>
      <c r="Q128" s="43" t="n">
        <f aca="false">P128-DatosMinisterio!M128</f>
        <v>3653</v>
      </c>
      <c r="S128" s="14" t="n">
        <f aca="false">B128+DatosMinisterio!B128</f>
        <v>15060</v>
      </c>
      <c r="T128" s="14" t="n">
        <f aca="false">C128+DatosMinisterio!C128</f>
        <v>61</v>
      </c>
      <c r="U128" s="14" t="n">
        <f aca="false">D128+DatosMinisterio!D128</f>
        <v>871.540681818182</v>
      </c>
      <c r="V128" s="14" t="n">
        <f aca="false">E128+DatosMinisterio!E128</f>
        <v>484.164545454545</v>
      </c>
      <c r="W128" s="14" t="n">
        <f aca="false">F128+DatosMinisterio!F128</f>
        <v>114</v>
      </c>
      <c r="X128" s="14" t="n">
        <f aca="false">G128+DatosMinisterio!G128</f>
        <v>293</v>
      </c>
      <c r="Y128" s="14" t="n">
        <f aca="false">H128+DatosMinisterio!H128</f>
        <v>32</v>
      </c>
      <c r="Z128" s="14" t="n">
        <f aca="false">X128+0.33*Y128</f>
        <v>303.56</v>
      </c>
      <c r="AC128" s="49" t="n">
        <f aca="false">IF(T128&gt;0,S128/T128,0)</f>
        <v>246.885245901639</v>
      </c>
      <c r="AD128" s="50" t="n">
        <f aca="false">EXP((((AC128-AC$145)/AC$146+2)/4-1.9)^3)</f>
        <v>0.108815523797819</v>
      </c>
      <c r="AE128" s="51" t="n">
        <f aca="false">S128/U128</f>
        <v>17.2797441521402</v>
      </c>
      <c r="AF128" s="50" t="n">
        <f aca="false">EXP((((AE128-AE$145)/AE$146+2)/4-1.9)^3)</f>
        <v>0.0502613790053113</v>
      </c>
      <c r="AG128" s="50" t="n">
        <f aca="false">V128/U128</f>
        <v>0.555527189441686</v>
      </c>
      <c r="AH128" s="50" t="n">
        <f aca="false">EXP((((AG128-AG$145)/AG$146+2)/4-1.9)^3)</f>
        <v>0.0259674782430912</v>
      </c>
      <c r="AI128" s="50" t="n">
        <f aca="false">W128/U128</f>
        <v>0.130802844179547</v>
      </c>
      <c r="AJ128" s="50" t="n">
        <f aca="false">EXP((((AI128-AI$145)/AI$146+2)/4-1.9)^3)</f>
        <v>0.0516141579159459</v>
      </c>
      <c r="AK128" s="50" t="n">
        <f aca="false">Z128/U128</f>
        <v>0.348302731395994</v>
      </c>
      <c r="AL128" s="50" t="n">
        <f aca="false">EXP((((AK128-AK$145)/AK$146+2)/4-1.9)^3)</f>
        <v>0.0495141657001281</v>
      </c>
      <c r="AM128" s="50" t="n">
        <f aca="false">0.01*AD128+0.15*AF128+0.24*AH128+0.25*AJ128+0.35*AL128</f>
        <v>0.0450930543411481</v>
      </c>
      <c r="AO128" s="44" t="n">
        <f aca="false">0.01*AD128/$AM$145</f>
        <v>0.000383548778466184</v>
      </c>
      <c r="AP128" s="43" t="n">
        <f aca="false">AO128*$J$145</f>
        <v>3994.238624069</v>
      </c>
      <c r="AQ128" s="44" t="n">
        <f aca="false">0.15*AF128/$AM$145</f>
        <v>0.00265739067120579</v>
      </c>
      <c r="AR128" s="43" t="n">
        <f aca="false">AQ128*$J$145</f>
        <v>27673.80071087</v>
      </c>
      <c r="AS128" s="44" t="n">
        <f aca="false">0.24*AH128/$AM$145</f>
        <v>0.00219670007639504</v>
      </c>
      <c r="AT128" s="43" t="n">
        <f aca="false">AS128*$J$145</f>
        <v>22876.2149255704</v>
      </c>
      <c r="AU128" s="44" t="n">
        <f aca="false">0.25*AJ128/$AM$145</f>
        <v>0.0045481900305429</v>
      </c>
      <c r="AV128" s="43" t="n">
        <f aca="false">AU128*$J$145</f>
        <v>47364.3961590707</v>
      </c>
      <c r="AW128" s="44" t="n">
        <f aca="false">0.35*AL128/$AM$145</f>
        <v>0.00610839702634686</v>
      </c>
      <c r="AX128" s="43" t="n">
        <f aca="false">AW128*$J$145</f>
        <v>63612.2357926735</v>
      </c>
    </row>
    <row r="129" customFormat="false" ht="13.8" hidden="false" customHeight="false" outlineLevel="0" collapsed="false">
      <c r="A129" s="13" t="s">
        <v>70</v>
      </c>
      <c r="B129" s="43"/>
      <c r="C129" s="43"/>
      <c r="D129" s="43"/>
      <c r="E129" s="43"/>
      <c r="F129" s="43"/>
      <c r="G129" s="43"/>
      <c r="H129" s="43"/>
      <c r="I129" s="15" t="n">
        <f aca="false">AO129+AQ129+AS129+AU129+AW129</f>
        <v>0.013447914289851</v>
      </c>
      <c r="J129" s="43" t="n">
        <f aca="false">ROUND(AP129+AR129+AT129+AV129+AX129,0)</f>
        <v>140045</v>
      </c>
      <c r="K129" s="15" t="n">
        <f aca="false">I129-DatosMinisterio!J129</f>
        <v>8.06972770635989E-005</v>
      </c>
      <c r="L129" s="43" t="n">
        <f aca="false">J129-DatosMinisterio!K129</f>
        <v>840</v>
      </c>
      <c r="M129" s="44" t="n">
        <f aca="false">P163/P$179</f>
        <v>0.0187604956110474</v>
      </c>
      <c r="N129" s="43" t="n">
        <f aca="false">ROUND((N$145*M129),0)</f>
        <v>3712029</v>
      </c>
      <c r="O129" s="43" t="n">
        <f aca="false">N129-DatosMinisterio!L129</f>
        <v>1311</v>
      </c>
      <c r="P129" s="14" t="n">
        <f aca="false">N129+J129</f>
        <v>3852074</v>
      </c>
      <c r="Q129" s="43" t="n">
        <f aca="false">P129-DatosMinisterio!M129</f>
        <v>2151</v>
      </c>
      <c r="S129" s="14" t="n">
        <f aca="false">B129+DatosMinisterio!B129</f>
        <v>5955</v>
      </c>
      <c r="T129" s="14" t="n">
        <f aca="false">C129+DatosMinisterio!C129</f>
        <v>53</v>
      </c>
      <c r="U129" s="14" t="n">
        <f aca="false">D129+DatosMinisterio!D129</f>
        <v>382.730909090909</v>
      </c>
      <c r="V129" s="14" t="n">
        <f aca="false">E129+DatosMinisterio!E129</f>
        <v>229.057272727273</v>
      </c>
      <c r="W129" s="14" t="n">
        <f aca="false">F129+DatosMinisterio!F129</f>
        <v>42</v>
      </c>
      <c r="X129" s="14" t="n">
        <f aca="false">G129+DatosMinisterio!G129</f>
        <v>116</v>
      </c>
      <c r="Y129" s="14" t="n">
        <f aca="false">H129+DatosMinisterio!H129</f>
        <v>5</v>
      </c>
      <c r="Z129" s="14" t="n">
        <f aca="false">X129+0.33*Y129</f>
        <v>117.65</v>
      </c>
      <c r="AC129" s="49" t="n">
        <f aca="false">IF(T129&gt;0,S129/T129,0)</f>
        <v>112.358490566038</v>
      </c>
      <c r="AD129" s="50" t="n">
        <f aca="false">EXP((((AC129-AC$145)/AC$146+2)/4-1.9)^3)</f>
        <v>0.00853966108489276</v>
      </c>
      <c r="AE129" s="51" t="n">
        <f aca="false">S129/U129</f>
        <v>15.5592345915953</v>
      </c>
      <c r="AF129" s="50" t="n">
        <f aca="false">EXP((((AE129-AE$145)/AE$146+2)/4-1.9)^3)</f>
        <v>0.0263613189749831</v>
      </c>
      <c r="AG129" s="50" t="n">
        <f aca="false">V129/U129</f>
        <v>0.598481249584328</v>
      </c>
      <c r="AH129" s="50" t="n">
        <f aca="false">EXP((((AG129-AG$145)/AG$146+2)/4-1.9)^3)</f>
        <v>0.045442134305931</v>
      </c>
      <c r="AI129" s="50" t="n">
        <f aca="false">W129/U129</f>
        <v>0.109737674701428</v>
      </c>
      <c r="AJ129" s="50" t="n">
        <f aca="false">EXP((((AI129-AI$145)/AI$146+2)/4-1.9)^3)</f>
        <v>0.0386410983989279</v>
      </c>
      <c r="AK129" s="50" t="n">
        <f aca="false">Z129/U129</f>
        <v>0.307396129252929</v>
      </c>
      <c r="AL129" s="50" t="n">
        <f aca="false">EXP((((AK129-AK$145)/AK$146+2)/4-1.9)^3)</f>
        <v>0.0387048874634363</v>
      </c>
      <c r="AM129" s="50" t="n">
        <f aca="false">0.01*AD129+0.15*AF129+0.24*AH129+0.25*AJ129+0.35*AL129</f>
        <v>0.0381526919024545</v>
      </c>
      <c r="AO129" s="44" t="n">
        <f aca="false">0.01*AD129/$AM$145</f>
        <v>3.01002693670025E-005</v>
      </c>
      <c r="AP129" s="43" t="n">
        <f aca="false">AO129*$J$145</f>
        <v>313.461195161028</v>
      </c>
      <c r="AQ129" s="44" t="n">
        <f aca="false">0.15*AF129/$AM$145</f>
        <v>0.00139376046800064</v>
      </c>
      <c r="AR129" s="43" t="n">
        <f aca="false">AQ129*$J$145</f>
        <v>14514.4821377119</v>
      </c>
      <c r="AS129" s="44" t="n">
        <f aca="false">0.24*AH129/$AM$145</f>
        <v>0.00384414454753423</v>
      </c>
      <c r="AT129" s="43" t="n">
        <f aca="false">AS129*$J$145</f>
        <v>40032.5369035667</v>
      </c>
      <c r="AU129" s="44" t="n">
        <f aca="false">0.25*AJ129/$AM$145</f>
        <v>0.00340501648391585</v>
      </c>
      <c r="AV129" s="43" t="n">
        <f aca="false">AU129*$J$145</f>
        <v>35459.5011618512</v>
      </c>
      <c r="AW129" s="44" t="n">
        <f aca="false">0.35*AL129/$AM$145</f>
        <v>0.00477489252103328</v>
      </c>
      <c r="AX129" s="43" t="n">
        <f aca="false">AW129*$J$145</f>
        <v>49725.2532247885</v>
      </c>
    </row>
    <row r="130" customFormat="false" ht="13.8" hidden="false" customHeight="false" outlineLevel="0" collapsed="false">
      <c r="A130" s="13" t="s">
        <v>71</v>
      </c>
      <c r="B130" s="43"/>
      <c r="C130" s="43"/>
      <c r="D130" s="43"/>
      <c r="E130" s="43"/>
      <c r="F130" s="43"/>
      <c r="G130" s="43"/>
      <c r="H130" s="43"/>
      <c r="I130" s="15" t="n">
        <f aca="false">AO130+AQ130+AS130+AU130+AW130</f>
        <v>0.0180931556981426</v>
      </c>
      <c r="J130" s="43" t="n">
        <f aca="false">ROUND(AP130+AR130+AT130+AV130+AX130,0)</f>
        <v>188420</v>
      </c>
      <c r="K130" s="15" t="n">
        <f aca="false">I130-DatosMinisterio!J130</f>
        <v>3.69329893680284E-005</v>
      </c>
      <c r="L130" s="43" t="n">
        <f aca="false">J130-DatosMinisterio!K130</f>
        <v>384</v>
      </c>
      <c r="M130" s="44" t="n">
        <f aca="false">P164/P$179</f>
        <v>0.0207440348255382</v>
      </c>
      <c r="N130" s="43" t="n">
        <f aca="false">ROUND((N$145*M130),0)</f>
        <v>4104500</v>
      </c>
      <c r="O130" s="43" t="n">
        <f aca="false">N130-DatosMinisterio!L130</f>
        <v>797</v>
      </c>
      <c r="P130" s="14" t="n">
        <f aca="false">N130+J130</f>
        <v>4292920</v>
      </c>
      <c r="Q130" s="43" t="n">
        <f aca="false">P130-DatosMinisterio!M130</f>
        <v>1181</v>
      </c>
      <c r="S130" s="14" t="n">
        <f aca="false">B130+DatosMinisterio!B130</f>
        <v>7054</v>
      </c>
      <c r="T130" s="14" t="n">
        <f aca="false">C130+DatosMinisterio!C130</f>
        <v>40</v>
      </c>
      <c r="U130" s="14" t="n">
        <f aca="false">D130+DatosMinisterio!D130</f>
        <v>325.824090909091</v>
      </c>
      <c r="V130" s="14" t="n">
        <f aca="false">E130+DatosMinisterio!E130</f>
        <v>165.454545454545</v>
      </c>
      <c r="W130" s="14" t="n">
        <f aca="false">F130+DatosMinisterio!F130</f>
        <v>27</v>
      </c>
      <c r="X130" s="14" t="n">
        <f aca="false">G130+DatosMinisterio!G130</f>
        <v>96</v>
      </c>
      <c r="Y130" s="14" t="n">
        <f aca="false">H130+DatosMinisterio!H130</f>
        <v>19</v>
      </c>
      <c r="Z130" s="14" t="n">
        <f aca="false">X130+0.33*Y130</f>
        <v>102.27</v>
      </c>
      <c r="AC130" s="49" t="n">
        <f aca="false">IF(T130&gt;0,S130/T130,0)</f>
        <v>176.35</v>
      </c>
      <c r="AD130" s="50" t="n">
        <f aca="false">EXP((((AC130-AC$145)/AC$146+2)/4-1.9)^3)</f>
        <v>0.0336357302955699</v>
      </c>
      <c r="AE130" s="51" t="n">
        <f aca="false">S130/U130</f>
        <v>21.6497189643603</v>
      </c>
      <c r="AF130" s="50" t="n">
        <f aca="false">EXP((((AE130-AE$145)/AE$146+2)/4-1.9)^3)</f>
        <v>0.181928450007689</v>
      </c>
      <c r="AG130" s="50" t="n">
        <f aca="false">V130/U130</f>
        <v>0.507803290397913</v>
      </c>
      <c r="AH130" s="50" t="n">
        <f aca="false">EXP((((AG130-AG$145)/AG$146+2)/4-1.9)^3)</f>
        <v>0.012938263200761</v>
      </c>
      <c r="AI130" s="50" t="n">
        <f aca="false">W130/U130</f>
        <v>0.0828668006858134</v>
      </c>
      <c r="AJ130" s="50" t="n">
        <f aca="false">EXP((((AI130-AI$145)/AI$146+2)/4-1.9)^3)</f>
        <v>0.0260099026260819</v>
      </c>
      <c r="AK130" s="50" t="n">
        <f aca="false">Z130/U130</f>
        <v>0.313881026153264</v>
      </c>
      <c r="AL130" s="50" t="n">
        <f aca="false">EXP((((AK130-AK$145)/AK$146+2)/4-1.9)^3)</f>
        <v>0.0402808269505578</v>
      </c>
      <c r="AM130" s="50" t="n">
        <f aca="false">0.01*AD130+0.15*AF130+0.24*AH130+0.25*AJ130+0.35*AL130</f>
        <v>0.0513315730615074</v>
      </c>
      <c r="AO130" s="44" t="n">
        <f aca="false">0.01*AD130/$AM$145</f>
        <v>0.000118557930131863</v>
      </c>
      <c r="AP130" s="43" t="n">
        <f aca="false">AO130*$J$145</f>
        <v>1234.65042860021</v>
      </c>
      <c r="AQ130" s="44" t="n">
        <f aca="false">0.15*AF130/$AM$145</f>
        <v>0.00961881618541092</v>
      </c>
      <c r="AR130" s="43" t="n">
        <f aca="false">AQ130*$J$145</f>
        <v>100169.389873251</v>
      </c>
      <c r="AS130" s="44" t="n">
        <f aca="false">0.24*AH130/$AM$145</f>
        <v>0.00109450303550722</v>
      </c>
      <c r="AT130" s="43" t="n">
        <f aca="false">AS130*$J$145</f>
        <v>11398.0451614686</v>
      </c>
      <c r="AU130" s="44" t="n">
        <f aca="false">0.25*AJ130/$AM$145</f>
        <v>0.0022919676421339</v>
      </c>
      <c r="AV130" s="43" t="n">
        <f aca="false">AU130*$J$145</f>
        <v>23868.3218284182</v>
      </c>
      <c r="AW130" s="44" t="n">
        <f aca="false">0.35*AL130/$AM$145</f>
        <v>0.00496931090495872</v>
      </c>
      <c r="AX130" s="43" t="n">
        <f aca="false">AW130*$J$145</f>
        <v>51749.9068331497</v>
      </c>
    </row>
    <row r="131" customFormat="false" ht="13.8" hidden="false" customHeight="false" outlineLevel="0" collapsed="false">
      <c r="A131" s="13" t="s">
        <v>72</v>
      </c>
      <c r="B131" s="43"/>
      <c r="C131" s="43"/>
      <c r="D131" s="43"/>
      <c r="E131" s="43"/>
      <c r="F131" s="43"/>
      <c r="G131" s="43"/>
      <c r="H131" s="43"/>
      <c r="I131" s="15" t="n">
        <f aca="false">AO131+AQ131+AS131+AU131+AW131</f>
        <v>0.0490725433188194</v>
      </c>
      <c r="J131" s="43" t="n">
        <f aca="false">ROUND(AP131+AR131+AT131+AV131+AX131,0)</f>
        <v>511037</v>
      </c>
      <c r="K131" s="15" t="n">
        <f aca="false">I131-DatosMinisterio!J131</f>
        <v>0.000154223645504027</v>
      </c>
      <c r="L131" s="43" t="n">
        <f aca="false">J131-DatosMinisterio!K131</f>
        <v>1607</v>
      </c>
      <c r="M131" s="44" t="n">
        <f aca="false">P165/P$179</f>
        <v>0.0251502021650825</v>
      </c>
      <c r="N131" s="43" t="n">
        <f aca="false">ROUND((N$145*M131),0)</f>
        <v>4976322</v>
      </c>
      <c r="O131" s="43" t="n">
        <f aca="false">N131-DatosMinisterio!L131</f>
        <v>1671</v>
      </c>
      <c r="P131" s="14" t="n">
        <f aca="false">N131+J131</f>
        <v>5487359</v>
      </c>
      <c r="Q131" s="43" t="n">
        <f aca="false">P131-DatosMinisterio!M131</f>
        <v>3278</v>
      </c>
      <c r="S131" s="14" t="n">
        <f aca="false">B131+DatosMinisterio!B131</f>
        <v>11114</v>
      </c>
      <c r="T131" s="14" t="n">
        <f aca="false">C131+DatosMinisterio!C131</f>
        <v>46</v>
      </c>
      <c r="U131" s="14" t="n">
        <f aca="false">D131+DatosMinisterio!D131</f>
        <v>474.556136363636</v>
      </c>
      <c r="V131" s="14" t="n">
        <f aca="false">E131+DatosMinisterio!E131</f>
        <v>383.178636363636</v>
      </c>
      <c r="W131" s="14" t="n">
        <f aca="false">F131+DatosMinisterio!F131</f>
        <v>57</v>
      </c>
      <c r="X131" s="14" t="n">
        <f aca="false">G131+DatosMinisterio!G131</f>
        <v>130</v>
      </c>
      <c r="Y131" s="14" t="n">
        <f aca="false">H131+DatosMinisterio!H131</f>
        <v>18</v>
      </c>
      <c r="Z131" s="14" t="n">
        <f aca="false">X131+0.33*Y131</f>
        <v>135.94</v>
      </c>
      <c r="AC131" s="49" t="n">
        <f aca="false">IF(T131&gt;0,S131/T131,0)</f>
        <v>241.608695652174</v>
      </c>
      <c r="AD131" s="50" t="n">
        <f aca="false">EXP((((AC131-AC$145)/AC$146+2)/4-1.9)^3)</f>
        <v>0.100792501698272</v>
      </c>
      <c r="AE131" s="51" t="n">
        <f aca="false">S131/U131</f>
        <v>23.4197793440473</v>
      </c>
      <c r="AF131" s="50" t="n">
        <f aca="false">EXP((((AE131-AE$145)/AE$146+2)/4-1.9)^3)</f>
        <v>0.269323212013716</v>
      </c>
      <c r="AG131" s="50" t="n">
        <f aca="false">V131/U131</f>
        <v>0.80744638410917</v>
      </c>
      <c r="AH131" s="50" t="n">
        <f aca="false">EXP((((AG131-AG$145)/AG$146+2)/4-1.9)^3)</f>
        <v>0.311534546772567</v>
      </c>
      <c r="AI131" s="50" t="n">
        <f aca="false">W131/U131</f>
        <v>0.120112238852861</v>
      </c>
      <c r="AJ131" s="50" t="n">
        <f aca="false">EXP((((AI131-AI$145)/AI$146+2)/4-1.9)^3)</f>
        <v>0.0446623991356058</v>
      </c>
      <c r="AK131" s="50" t="n">
        <f aca="false">Z131/U131</f>
        <v>0.286457153502771</v>
      </c>
      <c r="AL131" s="50" t="n">
        <f aca="false">EXP((((AK131-AK$145)/AK$146+2)/4-1.9)^3)</f>
        <v>0.0339485921818503</v>
      </c>
      <c r="AM131" s="50" t="n">
        <f aca="false">0.01*AD131+0.15*AF131+0.24*AH131+0.25*AJ131+0.35*AL131</f>
        <v>0.139222305092005</v>
      </c>
      <c r="AO131" s="44" t="n">
        <f aca="false">0.01*AD131/$AM$145</f>
        <v>0.000355269538349618</v>
      </c>
      <c r="AP131" s="43" t="n">
        <f aca="false">AO131*$J$145</f>
        <v>3699.74144541908</v>
      </c>
      <c r="AQ131" s="44" t="n">
        <f aca="false">0.15*AF131/$AM$145</f>
        <v>0.0142395016871463</v>
      </c>
      <c r="AR131" s="43" t="n">
        <f aca="false">AQ131*$J$145</f>
        <v>148288.746619773</v>
      </c>
      <c r="AS131" s="44" t="n">
        <f aca="false">0.24*AH131/$AM$145</f>
        <v>0.0263540400915545</v>
      </c>
      <c r="AT131" s="43" t="n">
        <f aca="false">AS131*$J$145</f>
        <v>274448.338109439</v>
      </c>
      <c r="AU131" s="44" t="n">
        <f aca="false">0.25*AJ131/$AM$145</f>
        <v>0.00393560772258445</v>
      </c>
      <c r="AV131" s="43" t="n">
        <f aca="false">AU131*$J$145</f>
        <v>40985.0252622223</v>
      </c>
      <c r="AW131" s="44" t="n">
        <f aca="false">0.35*AL131/$AM$145</f>
        <v>0.00418812427918461</v>
      </c>
      <c r="AX131" s="43" t="n">
        <f aca="false">AW131*$J$145</f>
        <v>43614.7074310006</v>
      </c>
    </row>
    <row r="132" customFormat="false" ht="13.8" hidden="false" customHeight="false" outlineLevel="0" collapsed="false">
      <c r="A132" s="13" t="s">
        <v>73</v>
      </c>
      <c r="B132" s="43"/>
      <c r="C132" s="43"/>
      <c r="D132" s="43"/>
      <c r="E132" s="43"/>
      <c r="F132" s="43"/>
      <c r="G132" s="43"/>
      <c r="H132" s="43"/>
      <c r="I132" s="15" t="n">
        <f aca="false">AO132+AQ132+AS132+AU132+AW132</f>
        <v>0.131154575060063</v>
      </c>
      <c r="J132" s="43" t="n">
        <f aca="false">ROUND(AP132+AR132+AT132+AV132+AX132,0)</f>
        <v>1365831</v>
      </c>
      <c r="K132" s="15" t="n">
        <f aca="false">I132-DatosMinisterio!J132</f>
        <v>0.00198666175485007</v>
      </c>
      <c r="L132" s="43" t="n">
        <f aca="false">J132-DatosMinisterio!K132</f>
        <v>20689</v>
      </c>
      <c r="M132" s="44" t="n">
        <f aca="false">P166/P$179</f>
        <v>0.0372408529450188</v>
      </c>
      <c r="N132" s="43" t="n">
        <f aca="false">ROUND((N$145*M132),0)</f>
        <v>7368628</v>
      </c>
      <c r="O132" s="43" t="n">
        <f aca="false">N132-DatosMinisterio!L132</f>
        <v>33193</v>
      </c>
      <c r="P132" s="14" t="n">
        <f aca="false">N132+J132</f>
        <v>8734459</v>
      </c>
      <c r="Q132" s="43" t="n">
        <f aca="false">P132-DatosMinisterio!M132</f>
        <v>53882</v>
      </c>
      <c r="S132" s="14" t="n">
        <f aca="false">B132+DatosMinisterio!B132</f>
        <v>8867</v>
      </c>
      <c r="T132" s="14" t="n">
        <f aca="false">C132+DatosMinisterio!C132</f>
        <v>50</v>
      </c>
      <c r="U132" s="14" t="n">
        <f aca="false">D132+DatosMinisterio!D132</f>
        <v>345.488181818182</v>
      </c>
      <c r="V132" s="14" t="n">
        <f aca="false">E132+DatosMinisterio!E132</f>
        <v>244.833636363636</v>
      </c>
      <c r="W132" s="14" t="n">
        <f aca="false">F132+DatosMinisterio!F132</f>
        <v>113</v>
      </c>
      <c r="X132" s="14" t="n">
        <f aca="false">G132+DatosMinisterio!G132</f>
        <v>322</v>
      </c>
      <c r="Y132" s="14" t="n">
        <f aca="false">H132+DatosMinisterio!H132</f>
        <v>47</v>
      </c>
      <c r="Z132" s="14" t="n">
        <f aca="false">X132+0.33*Y132</f>
        <v>337.51</v>
      </c>
      <c r="AC132" s="49" t="n">
        <f aca="false">IF(T132&gt;0,S132/T132,0)</f>
        <v>177.34</v>
      </c>
      <c r="AD132" s="50" t="n">
        <f aca="false">EXP((((AC132-AC$145)/AC$146+2)/4-1.9)^3)</f>
        <v>0.0342748932260002</v>
      </c>
      <c r="AE132" s="51" t="n">
        <f aca="false">S132/U132</f>
        <v>25.6651326055094</v>
      </c>
      <c r="AF132" s="50" t="n">
        <f aca="false">EXP((((AE132-AE$145)/AE$146+2)/4-1.9)^3)</f>
        <v>0.403540012227312</v>
      </c>
      <c r="AG132" s="50" t="n">
        <f aca="false">V132/U132</f>
        <v>0.708659946268388</v>
      </c>
      <c r="AH132" s="50" t="n">
        <f aca="false">EXP((((AG132-AG$145)/AG$146+2)/4-1.9)^3)</f>
        <v>0.146091839717069</v>
      </c>
      <c r="AI132" s="50" t="n">
        <f aca="false">W132/U132</f>
        <v>0.327073416535758</v>
      </c>
      <c r="AJ132" s="50" t="n">
        <f aca="false">EXP((((AI132-AI$145)/AI$146+2)/4-1.9)^3)</f>
        <v>0.35232816160095</v>
      </c>
      <c r="AK132" s="50" t="n">
        <f aca="false">Z132/U132</f>
        <v>0.976907511637024</v>
      </c>
      <c r="AL132" s="50" t="n">
        <f aca="false">EXP((((AK132-AK$145)/AK$146+2)/4-1.9)^3)</f>
        <v>0.537363000773308</v>
      </c>
      <c r="AM132" s="50" t="n">
        <f aca="false">0.01*AD132+0.15*AF132+0.24*AH132+0.25*AJ132+0.35*AL132</f>
        <v>0.372094882969348</v>
      </c>
      <c r="AO132" s="44" t="n">
        <f aca="false">0.01*AD132/$AM$145</f>
        <v>0.000120810827077549</v>
      </c>
      <c r="AP132" s="43" t="n">
        <f aca="false">AO132*$J$145</f>
        <v>1258.11187210289</v>
      </c>
      <c r="AQ132" s="44" t="n">
        <f aca="false">0.15*AF132/$AM$145</f>
        <v>0.0213357350151059</v>
      </c>
      <c r="AR132" s="43" t="n">
        <f aca="false">AQ132*$J$145</f>
        <v>222188.210873811</v>
      </c>
      <c r="AS132" s="44" t="n">
        <f aca="false">0.24*AH132/$AM$145</f>
        <v>0.0123585337190977</v>
      </c>
      <c r="AT132" s="43" t="n">
        <f aca="false">AS132*$J$145</f>
        <v>128700.534297311</v>
      </c>
      <c r="AU132" s="44" t="n">
        <f aca="false">0.25*AJ132/$AM$145</f>
        <v>0.0310468192599899</v>
      </c>
      <c r="AV132" s="43" t="n">
        <f aca="false">AU132*$J$145</f>
        <v>323318.471091609</v>
      </c>
      <c r="AW132" s="44" t="n">
        <f aca="false">0.35*AL132/$AM$145</f>
        <v>0.0662926762387921</v>
      </c>
      <c r="AX132" s="43" t="n">
        <f aca="false">AW132*$J$145</f>
        <v>690365.301083157</v>
      </c>
    </row>
    <row r="133" customFormat="false" ht="13.8" hidden="false" customHeight="false" outlineLevel="0" collapsed="false">
      <c r="A133" s="13" t="s">
        <v>74</v>
      </c>
      <c r="B133" s="43"/>
      <c r="C133" s="43"/>
      <c r="D133" s="43"/>
      <c r="E133" s="43"/>
      <c r="F133" s="43"/>
      <c r="G133" s="43"/>
      <c r="H133" s="43"/>
      <c r="I133" s="15" t="n">
        <f aca="false">AO133+AQ133+AS133+AU133+AW133</f>
        <v>0.00580897517099426</v>
      </c>
      <c r="J133" s="43" t="n">
        <f aca="false">ROUND(AP133+AR133+AT133+AV133+AX133,0)</f>
        <v>60494</v>
      </c>
      <c r="K133" s="15" t="n">
        <f aca="false">I133-DatosMinisterio!J133</f>
        <v>-7.00825743203942E-006</v>
      </c>
      <c r="L133" s="43" t="n">
        <f aca="false">J133-DatosMinisterio!K133</f>
        <v>-73</v>
      </c>
      <c r="M133" s="44" t="n">
        <f aca="false">P167/P$179</f>
        <v>0.00978368326248455</v>
      </c>
      <c r="N133" s="43" t="n">
        <f aca="false">ROUND((N$145*M133),0)</f>
        <v>1935840</v>
      </c>
      <c r="O133" s="43" t="n">
        <f aca="false">N133-DatosMinisterio!L133</f>
        <v>112</v>
      </c>
      <c r="P133" s="14" t="n">
        <f aca="false">N133+J133</f>
        <v>1996334</v>
      </c>
      <c r="Q133" s="43" t="n">
        <f aca="false">P133-DatosMinisterio!M133</f>
        <v>39</v>
      </c>
      <c r="S133" s="14" t="n">
        <f aca="false">B133+DatosMinisterio!B133</f>
        <v>2714</v>
      </c>
      <c r="T133" s="14" t="n">
        <f aca="false">C133+DatosMinisterio!C133</f>
        <v>22</v>
      </c>
      <c r="U133" s="14" t="n">
        <f aca="false">D133+DatosMinisterio!D133</f>
        <v>237.204545454545</v>
      </c>
      <c r="V133" s="14" t="n">
        <f aca="false">E133+DatosMinisterio!E133</f>
        <v>107.181818181818</v>
      </c>
      <c r="W133" s="14" t="n">
        <f aca="false">F133+DatosMinisterio!F133</f>
        <v>13</v>
      </c>
      <c r="X133" s="14" t="n">
        <f aca="false">G133+DatosMinisterio!G133</f>
        <v>62</v>
      </c>
      <c r="Y133" s="14" t="n">
        <f aca="false">H133+DatosMinisterio!H133</f>
        <v>3</v>
      </c>
      <c r="Z133" s="14" t="n">
        <f aca="false">X133+0.33*Y133</f>
        <v>62.99</v>
      </c>
      <c r="AC133" s="49" t="n">
        <f aca="false">IF(T133&gt;0,S133/T133,0)</f>
        <v>123.363636363636</v>
      </c>
      <c r="AD133" s="50" t="n">
        <f aca="false">EXP((((AC133-AC$145)/AC$146+2)/4-1.9)^3)</f>
        <v>0.0110539993206859</v>
      </c>
      <c r="AE133" s="51" t="n">
        <f aca="false">S133/U133</f>
        <v>11.4416019929099</v>
      </c>
      <c r="AF133" s="50" t="n">
        <f aca="false">EXP((((AE133-AE$145)/AE$146+2)/4-1.9)^3)</f>
        <v>0.00391535648708391</v>
      </c>
      <c r="AG133" s="50" t="n">
        <f aca="false">V133/U133</f>
        <v>0.451853981029031</v>
      </c>
      <c r="AH133" s="50" t="n">
        <f aca="false">EXP((((AG133-AG$145)/AG$146+2)/4-1.9)^3)</f>
        <v>0.00513915192937986</v>
      </c>
      <c r="AI133" s="50" t="n">
        <f aca="false">W133/U133</f>
        <v>0.0548050205997893</v>
      </c>
      <c r="AJ133" s="50" t="n">
        <f aca="false">EXP((((AI133-AI$145)/AI$146+2)/4-1.9)^3)</f>
        <v>0.0166452080778344</v>
      </c>
      <c r="AK133" s="50" t="n">
        <f aca="false">Z133/U133</f>
        <v>0.265551403660056</v>
      </c>
      <c r="AL133" s="50" t="n">
        <f aca="false">EXP((((AK133-AK$145)/AK$146+2)/4-1.9)^3)</f>
        <v>0.0296798139680663</v>
      </c>
      <c r="AM133" s="50" t="n">
        <f aca="false">0.01*AD133+0.15*AF133+0.24*AH133+0.25*AJ133+0.35*AL133</f>
        <v>0.0164804768376024</v>
      </c>
      <c r="AO133" s="44" t="n">
        <f aca="false">0.01*AD133/$AM$145</f>
        <v>3.89627121998936E-005</v>
      </c>
      <c r="AP133" s="43" t="n">
        <f aca="false">AO133*$J$145</f>
        <v>405.753788578472</v>
      </c>
      <c r="AQ133" s="44" t="n">
        <f aca="false">0.15*AF133/$AM$145</f>
        <v>0.000207010472237986</v>
      </c>
      <c r="AR133" s="43" t="n">
        <f aca="false">AQ133*$J$145</f>
        <v>2155.78635683916</v>
      </c>
      <c r="AS133" s="44" t="n">
        <f aca="false">0.24*AH133/$AM$145</f>
        <v>0.000434742847580052</v>
      </c>
      <c r="AT133" s="43" t="n">
        <f aca="false">AS133*$J$145</f>
        <v>4527.3685404139</v>
      </c>
      <c r="AU133" s="44" t="n">
        <f aca="false">0.25*AJ133/$AM$145</f>
        <v>0.00146675975144661</v>
      </c>
      <c r="AV133" s="43" t="n">
        <f aca="false">AU133*$J$145</f>
        <v>15274.6893755898</v>
      </c>
      <c r="AW133" s="44" t="n">
        <f aca="false">0.35*AL133/$AM$145</f>
        <v>0.00366149938752972</v>
      </c>
      <c r="AX133" s="43" t="n">
        <f aca="false">AW133*$J$145</f>
        <v>38130.4884717958</v>
      </c>
    </row>
    <row r="134" customFormat="false" ht="13.8" hidden="false" customHeight="false" outlineLevel="0" collapsed="false">
      <c r="A134" s="13" t="s">
        <v>75</v>
      </c>
      <c r="B134" s="43"/>
      <c r="C134" s="43"/>
      <c r="D134" s="43"/>
      <c r="E134" s="43"/>
      <c r="F134" s="43"/>
      <c r="G134" s="43"/>
      <c r="H134" s="43"/>
      <c r="I134" s="15" t="n">
        <f aca="false">AO134+AQ134+AS134+AU134+AW134</f>
        <v>0.0935560884717352</v>
      </c>
      <c r="J134" s="43" t="n">
        <f aca="false">ROUND(AP134+AR134+AT134+AV134+AX134,0)</f>
        <v>974284</v>
      </c>
      <c r="K134" s="15" t="n">
        <f aca="false">I134-DatosMinisterio!J134</f>
        <v>0.000998712404355936</v>
      </c>
      <c r="L134" s="43" t="n">
        <f aca="false">J134-DatosMinisterio!K134</f>
        <v>10401</v>
      </c>
      <c r="M134" s="44" t="n">
        <f aca="false">P168/P$179</f>
        <v>0.0656996426750877</v>
      </c>
      <c r="N134" s="43" t="n">
        <f aca="false">ROUND((N$145*M134),0)</f>
        <v>12999601</v>
      </c>
      <c r="O134" s="43" t="n">
        <f aca="false">N134-DatosMinisterio!L134</f>
        <v>25068</v>
      </c>
      <c r="P134" s="14" t="n">
        <f aca="false">N134+J134</f>
        <v>13973885</v>
      </c>
      <c r="Q134" s="43" t="n">
        <f aca="false">P134-DatosMinisterio!M134</f>
        <v>35469</v>
      </c>
      <c r="S134" s="14" t="n">
        <f aca="false">B134+DatosMinisterio!B134</f>
        <v>8205</v>
      </c>
      <c r="T134" s="14" t="n">
        <f aca="false">C134+DatosMinisterio!C134</f>
        <v>28</v>
      </c>
      <c r="U134" s="14" t="n">
        <f aca="false">D134+DatosMinisterio!D134</f>
        <v>413.710227272727</v>
      </c>
      <c r="V134" s="14" t="n">
        <f aca="false">E134+DatosMinisterio!E134</f>
        <v>378.232954545455</v>
      </c>
      <c r="W134" s="14" t="n">
        <f aca="false">F134+DatosMinisterio!F134</f>
        <v>101</v>
      </c>
      <c r="X134" s="14" t="n">
        <f aca="false">G134+DatosMinisterio!G134</f>
        <v>249</v>
      </c>
      <c r="Y134" s="14" t="n">
        <f aca="false">H134+DatosMinisterio!H134</f>
        <v>43</v>
      </c>
      <c r="Z134" s="14" t="n">
        <f aca="false">X134+0.33*Y134</f>
        <v>263.19</v>
      </c>
      <c r="AC134" s="49" t="n">
        <f aca="false">IF(T134&gt;0,S134/T134,0)</f>
        <v>293.035714285714</v>
      </c>
      <c r="AD134" s="50" t="n">
        <f aca="false">EXP((((AC134-AC$145)/AC$146+2)/4-1.9)^3)</f>
        <v>0.19799381750951</v>
      </c>
      <c r="AE134" s="51" t="n">
        <f aca="false">S134/U134</f>
        <v>19.8327221787318</v>
      </c>
      <c r="AF134" s="50" t="n">
        <f aca="false">EXP((((AE134-AE$145)/AE$146+2)/4-1.9)^3)</f>
        <v>0.112920053329768</v>
      </c>
      <c r="AG134" s="50" t="n">
        <f aca="false">V134/U134</f>
        <v>0.914246082430337</v>
      </c>
      <c r="AH134" s="50" t="n">
        <f aca="false">EXP((((AG134-AG$145)/AG$146+2)/4-1.9)^3)</f>
        <v>0.545745302267668</v>
      </c>
      <c r="AI134" s="50" t="n">
        <f aca="false">W134/U134</f>
        <v>0.244132229134907</v>
      </c>
      <c r="AJ134" s="50" t="n">
        <f aca="false">EXP((((AI134-AI$145)/AI$146+2)/4-1.9)^3)</f>
        <v>0.183346908630205</v>
      </c>
      <c r="AK134" s="50" t="n">
        <f aca="false">Z134/U134</f>
        <v>0.636169914713032</v>
      </c>
      <c r="AL134" s="50" t="n">
        <f aca="false">EXP((((AK134-AK$145)/AK$146+2)/4-1.9)^3)</f>
        <v>0.199119283538137</v>
      </c>
      <c r="AM134" s="50" t="n">
        <f aca="false">0.01*AD134+0.15*AF134+0.24*AH134+0.25*AJ134+0.35*AL134</f>
        <v>0.2654252951147</v>
      </c>
      <c r="AO134" s="44" t="n">
        <f aca="false">0.01*AD134/$AM$145</f>
        <v>0.000697881002629068</v>
      </c>
      <c r="AP134" s="43" t="n">
        <f aca="false">AO134*$J$145</f>
        <v>7267.66297327886</v>
      </c>
      <c r="AQ134" s="44" t="n">
        <f aca="false">0.15*AF134/$AM$145</f>
        <v>0.0059702439974613</v>
      </c>
      <c r="AR134" s="43" t="n">
        <f aca="false">AQ134*$J$145</f>
        <v>62173.5239651622</v>
      </c>
      <c r="AS134" s="44" t="n">
        <f aca="false">0.24*AH134/$AM$145</f>
        <v>0.0461669298790145</v>
      </c>
      <c r="AT134" s="43" t="n">
        <f aca="false">AS134*$J$145</f>
        <v>480777.791067069</v>
      </c>
      <c r="AU134" s="44" t="n">
        <f aca="false">0.25*AJ134/$AM$145</f>
        <v>0.0161563535206903</v>
      </c>
      <c r="AV134" s="43" t="n">
        <f aca="false">AU134*$J$145</f>
        <v>168250.649929117</v>
      </c>
      <c r="AW134" s="44" t="n">
        <f aca="false">0.35*AL134/$AM$145</f>
        <v>0.02456468007194</v>
      </c>
      <c r="AX134" s="43" t="n">
        <f aca="false">AW134*$J$145</f>
        <v>255814.121801176</v>
      </c>
    </row>
    <row r="135" customFormat="false" ht="13.8" hidden="false" customHeight="false" outlineLevel="0" collapsed="false">
      <c r="A135" s="13" t="s">
        <v>76</v>
      </c>
      <c r="B135" s="43"/>
      <c r="C135" s="43"/>
      <c r="D135" s="43"/>
      <c r="E135" s="43"/>
      <c r="F135" s="43"/>
      <c r="G135" s="43"/>
      <c r="H135" s="43"/>
      <c r="I135" s="15" t="n">
        <f aca="false">AO135+AQ135+AS135+AU135+AW135</f>
        <v>0.00223666755601186</v>
      </c>
      <c r="J135" s="43" t="n">
        <f aca="false">ROUND(AP135+AR135+AT135+AV135+AX135,0)</f>
        <v>23292</v>
      </c>
      <c r="K135" s="15" t="n">
        <f aca="false">I135-DatosMinisterio!J135</f>
        <v>-2.43486752317364E-005</v>
      </c>
      <c r="L135" s="43" t="n">
        <f aca="false">J135-DatosMinisterio!K135</f>
        <v>-255</v>
      </c>
      <c r="M135" s="44" t="n">
        <f aca="false">P169/P$179</f>
        <v>0.00841468835972988</v>
      </c>
      <c r="N135" s="43" t="n">
        <f aca="false">ROUND((N$145*M135),0)</f>
        <v>1664965</v>
      </c>
      <c r="O135" s="43" t="n">
        <f aca="false">N135-DatosMinisterio!L135</f>
        <v>-594</v>
      </c>
      <c r="P135" s="14" t="n">
        <f aca="false">N135+J135</f>
        <v>1688257</v>
      </c>
      <c r="Q135" s="43" t="n">
        <f aca="false">P135-DatosMinisterio!M135</f>
        <v>-849</v>
      </c>
      <c r="S135" s="14" t="n">
        <f aca="false">B135+DatosMinisterio!B135</f>
        <v>3226</v>
      </c>
      <c r="T135" s="14" t="n">
        <f aca="false">C135+DatosMinisterio!C135</f>
        <v>26</v>
      </c>
      <c r="U135" s="14" t="n">
        <f aca="false">D135+DatosMinisterio!D135</f>
        <v>246.164318181818</v>
      </c>
      <c r="V135" s="14" t="n">
        <f aca="false">E135+DatosMinisterio!E135</f>
        <v>66.2097727272727</v>
      </c>
      <c r="W135" s="14" t="n">
        <f aca="false">F135+DatosMinisterio!F135</f>
        <v>1</v>
      </c>
      <c r="X135" s="14" t="n">
        <f aca="false">G135+DatosMinisterio!G135</f>
        <v>23</v>
      </c>
      <c r="Y135" s="14" t="n">
        <f aca="false">H135+DatosMinisterio!H135</f>
        <v>5</v>
      </c>
      <c r="Z135" s="14" t="n">
        <f aca="false">X135+0.33*Y135</f>
        <v>24.65</v>
      </c>
      <c r="AC135" s="49" t="n">
        <f aca="false">IF(T135&gt;0,S135/T135,0)</f>
        <v>124.076923076923</v>
      </c>
      <c r="AD135" s="50" t="n">
        <f aca="false">EXP((((AC135-AC$145)/AC$146+2)/4-1.9)^3)</f>
        <v>0.0112367464829688</v>
      </c>
      <c r="AE135" s="51" t="n">
        <f aca="false">S135/U135</f>
        <v>13.1050674761777</v>
      </c>
      <c r="AF135" s="50" t="n">
        <f aca="false">EXP((((AE135-AE$145)/AE$146+2)/4-1.9)^3)</f>
        <v>0.00902428624501539</v>
      </c>
      <c r="AG135" s="50" t="n">
        <f aca="false">V135/U135</f>
        <v>0.268965759198171</v>
      </c>
      <c r="AH135" s="50" t="n">
        <f aca="false">EXP((((AG135-AG$145)/AG$146+2)/4-1.9)^3)</f>
        <v>0.000102866664127157</v>
      </c>
      <c r="AI135" s="50" t="n">
        <f aca="false">W135/U135</f>
        <v>0.00406232717798441</v>
      </c>
      <c r="AJ135" s="50" t="n">
        <f aca="false">EXP((((AI135-AI$145)/AI$146+2)/4-1.9)^3)</f>
        <v>0.00678871238806242</v>
      </c>
      <c r="AK135" s="50" t="n">
        <f aca="false">Z135/U135</f>
        <v>0.100136364937316</v>
      </c>
      <c r="AL135" s="50" t="n">
        <f aca="false">EXP((((AK135-AK$145)/AK$146+2)/4-1.9)^3)</f>
        <v>0.00902202534394064</v>
      </c>
      <c r="AM135" s="50" t="n">
        <f aca="false">0.01*AD135+0.15*AF135+0.24*AH135+0.25*AJ135+0.35*AL135</f>
        <v>0.00634558536836735</v>
      </c>
      <c r="AO135" s="44" t="n">
        <f aca="false">0.01*AD135/$AM$145</f>
        <v>3.96068523778337E-005</v>
      </c>
      <c r="AP135" s="43" t="n">
        <f aca="false">AO135*$J$145</f>
        <v>412.461799977522</v>
      </c>
      <c r="AQ135" s="44" t="n">
        <f aca="false">0.15*AF135/$AM$145</f>
        <v>0.000477126862740086</v>
      </c>
      <c r="AR135" s="43" t="n">
        <f aca="false">AQ135*$J$145</f>
        <v>4968.75143588898</v>
      </c>
      <c r="AS135" s="44" t="n">
        <f aca="false">0.24*AH135/$AM$145</f>
        <v>8.70193119375193E-006</v>
      </c>
      <c r="AT135" s="43" t="n">
        <f aca="false">AS135*$J$145</f>
        <v>90.6210412586132</v>
      </c>
      <c r="AU135" s="44" t="n">
        <f aca="false">0.25*AJ135/$AM$145</f>
        <v>0.000598214816444182</v>
      </c>
      <c r="AV135" s="43" t="n">
        <f aca="false">AU135*$J$145</f>
        <v>6229.74927696807</v>
      </c>
      <c r="AW135" s="44" t="n">
        <f aca="false">0.35*AL135/$AM$145</f>
        <v>0.00111301709325601</v>
      </c>
      <c r="AX135" s="43" t="n">
        <f aca="false">AW135*$J$145</f>
        <v>11590.8487074588</v>
      </c>
    </row>
    <row r="136" customFormat="false" ht="13.8" hidden="false" customHeight="false" outlineLevel="0" collapsed="false">
      <c r="A136" s="13" t="s">
        <v>77</v>
      </c>
      <c r="B136" s="43"/>
      <c r="C136" s="43"/>
      <c r="D136" s="43"/>
      <c r="E136" s="43"/>
      <c r="F136" s="43"/>
      <c r="G136" s="43"/>
      <c r="H136" s="43"/>
      <c r="I136" s="15" t="n">
        <f aca="false">AO136+AQ136+AS136+AU136+AW136</f>
        <v>0.0701826156627872</v>
      </c>
      <c r="J136" s="43" t="n">
        <f aca="false">ROUND(AP136+AR136+AT136+AV136+AX136,0)</f>
        <v>730875</v>
      </c>
      <c r="K136" s="15" t="n">
        <f aca="false">I136-DatosMinisterio!J136</f>
        <v>0.000121749228313497</v>
      </c>
      <c r="L136" s="43" t="n">
        <f aca="false">J136-DatosMinisterio!K136</f>
        <v>1268</v>
      </c>
      <c r="M136" s="44" t="n">
        <f aca="false">P170/P$179</f>
        <v>0.0417590928991894</v>
      </c>
      <c r="N136" s="43" t="n">
        <f aca="false">ROUND((N$145*M136),0)</f>
        <v>8262625</v>
      </c>
      <c r="O136" s="43" t="n">
        <f aca="false">N136-DatosMinisterio!L136</f>
        <v>2253</v>
      </c>
      <c r="P136" s="14" t="n">
        <f aca="false">N136+J136</f>
        <v>8993500</v>
      </c>
      <c r="Q136" s="43" t="n">
        <f aca="false">P136-DatosMinisterio!M136</f>
        <v>3521</v>
      </c>
      <c r="S136" s="14" t="n">
        <f aca="false">B136+DatosMinisterio!B136</f>
        <v>8850</v>
      </c>
      <c r="T136" s="14" t="n">
        <f aca="false">C136+DatosMinisterio!C136</f>
        <v>65</v>
      </c>
      <c r="U136" s="14" t="n">
        <f aca="false">D136+DatosMinisterio!D136</f>
        <v>352.626590909091</v>
      </c>
      <c r="V136" s="14" t="n">
        <f aca="false">E136+DatosMinisterio!E136</f>
        <v>285.876590909091</v>
      </c>
      <c r="W136" s="14" t="n">
        <f aca="false">F136+DatosMinisterio!F136</f>
        <v>33</v>
      </c>
      <c r="X136" s="14" t="n">
        <f aca="false">G136+DatosMinisterio!G136</f>
        <v>196</v>
      </c>
      <c r="Y136" s="14" t="n">
        <f aca="false">H136+DatosMinisterio!H136</f>
        <v>45</v>
      </c>
      <c r="Z136" s="14" t="n">
        <f aca="false">X136+0.33*Y136</f>
        <v>210.85</v>
      </c>
      <c r="AC136" s="49" t="n">
        <f aca="false">IF(T136&gt;0,S136/T136,0)</f>
        <v>136.153846153846</v>
      </c>
      <c r="AD136" s="50" t="n">
        <f aca="false">EXP((((AC136-AC$145)/AC$146+2)/4-1.9)^3)</f>
        <v>0.0147435518220085</v>
      </c>
      <c r="AE136" s="51" t="n">
        <f aca="false">S136/U136</f>
        <v>25.097369932268</v>
      </c>
      <c r="AF136" s="50" t="n">
        <f aca="false">EXP((((AE136-AE$145)/AE$146+2)/4-1.9)^3)</f>
        <v>0.367709705203857</v>
      </c>
      <c r="AG136" s="50" t="n">
        <f aca="false">V136/U136</f>
        <v>0.810706277629504</v>
      </c>
      <c r="AH136" s="50" t="n">
        <f aca="false">EXP((((AG136-AG$145)/AG$146+2)/4-1.9)^3)</f>
        <v>0.318092067141014</v>
      </c>
      <c r="AI136" s="50" t="n">
        <f aca="false">W136/U136</f>
        <v>0.0935834133067621</v>
      </c>
      <c r="AJ136" s="50" t="n">
        <f aca="false">EXP((((AI136-AI$145)/AI$146+2)/4-1.9)^3)</f>
        <v>0.0305688516764498</v>
      </c>
      <c r="AK136" s="50" t="n">
        <f aca="false">Z136/U136</f>
        <v>0.597941293810024</v>
      </c>
      <c r="AL136" s="50" t="n">
        <f aca="false">EXP((((AK136-AK$145)/AK$146+2)/4-1.9)^3)</f>
        <v>0.170928244293686</v>
      </c>
      <c r="AM136" s="50" t="n">
        <f aca="false">0.01*AD136+0.15*AF136+0.24*AH136+0.25*AJ136+0.35*AL136</f>
        <v>0.199113085834545</v>
      </c>
      <c r="AO136" s="44" t="n">
        <f aca="false">0.01*AD136/$AM$145</f>
        <v>5.19675051336523E-005</v>
      </c>
      <c r="AP136" s="43" t="n">
        <f aca="false">AO136*$J$145</f>
        <v>541.184401711342</v>
      </c>
      <c r="AQ136" s="44" t="n">
        <f aca="false">0.15*AF136/$AM$145</f>
        <v>0.0194413356668408</v>
      </c>
      <c r="AR136" s="43" t="n">
        <f aca="false">AQ136*$J$145</f>
        <v>202460.125500913</v>
      </c>
      <c r="AS136" s="44" t="n">
        <f aca="false">0.24*AH136/$AM$145</f>
        <v>0.0269087687933361</v>
      </c>
      <c r="AT136" s="43" t="n">
        <f aca="false">AS136*$J$145</f>
        <v>280225.227336922</v>
      </c>
      <c r="AU136" s="44" t="n">
        <f aca="false">0.25*AJ136/$AM$145</f>
        <v>0.00269369785449935</v>
      </c>
      <c r="AV136" s="43" t="n">
        <f aca="false">AU136*$J$145</f>
        <v>28051.9000869707</v>
      </c>
      <c r="AW136" s="44" t="n">
        <f aca="false">0.35*AL136/$AM$145</f>
        <v>0.0210868458429773</v>
      </c>
      <c r="AX136" s="43" t="n">
        <f aca="false">AW136*$J$145</f>
        <v>219596.303924182</v>
      </c>
    </row>
    <row r="137" customFormat="false" ht="13.8" hidden="false" customHeight="false" outlineLevel="0" collapsed="false">
      <c r="A137" s="13" t="s">
        <v>78</v>
      </c>
      <c r="B137" s="43"/>
      <c r="C137" s="43"/>
      <c r="D137" s="43"/>
      <c r="E137" s="43"/>
      <c r="F137" s="43"/>
      <c r="G137" s="43"/>
      <c r="H137" s="43"/>
      <c r="I137" s="15" t="n">
        <f aca="false">AO137+AQ137+AS137+AU137+AW137</f>
        <v>0.00473510277963806</v>
      </c>
      <c r="J137" s="43" t="n">
        <f aca="false">ROUND(AP137+AR137+AT137+AV137+AX137,0)</f>
        <v>49311</v>
      </c>
      <c r="K137" s="15" t="n">
        <f aca="false">I137-DatosMinisterio!J137</f>
        <v>-1.64511615786287E-005</v>
      </c>
      <c r="L137" s="43" t="n">
        <f aca="false">J137-DatosMinisterio!K137</f>
        <v>-171</v>
      </c>
      <c r="M137" s="44" t="n">
        <f aca="false">P171/P$179</f>
        <v>0.0124030402789771</v>
      </c>
      <c r="N137" s="43" t="n">
        <f aca="false">ROUND((N$145*M137),0)</f>
        <v>2454116</v>
      </c>
      <c r="O137" s="43" t="n">
        <f aca="false">N137-DatosMinisterio!L137</f>
        <v>26</v>
      </c>
      <c r="P137" s="14" t="n">
        <f aca="false">N137+J137</f>
        <v>2503427</v>
      </c>
      <c r="Q137" s="43" t="n">
        <f aca="false">P137-DatosMinisterio!M137</f>
        <v>-145</v>
      </c>
      <c r="S137" s="14" t="n">
        <f aca="false">B137+DatosMinisterio!B137</f>
        <v>4197</v>
      </c>
      <c r="T137" s="14" t="n">
        <f aca="false">C137+DatosMinisterio!C137</f>
        <v>37</v>
      </c>
      <c r="U137" s="14" t="n">
        <f aca="false">D137+DatosMinisterio!D137</f>
        <v>337.105</v>
      </c>
      <c r="V137" s="14" t="n">
        <f aca="false">E137+DatosMinisterio!E137</f>
        <v>176.931590909091</v>
      </c>
      <c r="W137" s="14" t="n">
        <f aca="false">F137+DatosMinisterio!F137</f>
        <v>13</v>
      </c>
      <c r="X137" s="14" t="n">
        <f aca="false">G137+DatosMinisterio!G137</f>
        <v>51</v>
      </c>
      <c r="Y137" s="14" t="n">
        <f aca="false">H137+DatosMinisterio!H137</f>
        <v>14</v>
      </c>
      <c r="Z137" s="14" t="n">
        <f aca="false">X137+0.33*Y137</f>
        <v>55.62</v>
      </c>
      <c r="AC137" s="49" t="n">
        <f aca="false">IF(T137&gt;0,S137/T137,0)</f>
        <v>113.432432432432</v>
      </c>
      <c r="AD137" s="50" t="n">
        <f aca="false">EXP((((AC137-AC$145)/AC$146+2)/4-1.9)^3)</f>
        <v>0.00876115991552659</v>
      </c>
      <c r="AE137" s="51" t="n">
        <f aca="false">S137/U137</f>
        <v>12.4501268150873</v>
      </c>
      <c r="AF137" s="50" t="n">
        <f aca="false">EXP((((AE137-AE$145)/AE$146+2)/4-1.9)^3)</f>
        <v>0.00656649192830413</v>
      </c>
      <c r="AG137" s="50" t="n">
        <f aca="false">V137/U137</f>
        <v>0.52485602678421</v>
      </c>
      <c r="AH137" s="50" t="n">
        <f aca="false">EXP((((AG137-AG$145)/AG$146+2)/4-1.9)^3)</f>
        <v>0.0167509031417492</v>
      </c>
      <c r="AI137" s="50" t="n">
        <f aca="false">W137/U137</f>
        <v>0.0385636522745139</v>
      </c>
      <c r="AJ137" s="50" t="n">
        <f aca="false">EXP((((AI137-AI$145)/AI$146+2)/4-1.9)^3)</f>
        <v>0.0126528675676065</v>
      </c>
      <c r="AK137" s="50" t="n">
        <f aca="false">Z137/U137</f>
        <v>0.164993103039112</v>
      </c>
      <c r="AL137" s="50" t="n">
        <f aca="false">EXP((((AK137-AK$145)/AK$146+2)/4-1.9)^3)</f>
        <v>0.0147937292681867</v>
      </c>
      <c r="AM137" s="50" t="n">
        <f aca="false">0.01*AD137+0.15*AF137+0.24*AH137+0.25*AJ137+0.35*AL137</f>
        <v>0.0134338242781877</v>
      </c>
      <c r="AO137" s="44" t="n">
        <f aca="false">0.01*AD137/$AM$145</f>
        <v>3.08809999370189E-005</v>
      </c>
      <c r="AP137" s="43" t="n">
        <f aca="false">AO137*$J$145</f>
        <v>321.591645244121</v>
      </c>
      <c r="AQ137" s="44" t="n">
        <f aca="false">0.15*AF137/$AM$145</f>
        <v>0.000347179777756984</v>
      </c>
      <c r="AR137" s="43" t="n">
        <f aca="false">AQ137*$J$145</f>
        <v>3615.49548758346</v>
      </c>
      <c r="AS137" s="44" t="n">
        <f aca="false">0.24*AH137/$AM$145</f>
        <v>0.00141703055902074</v>
      </c>
      <c r="AT137" s="43" t="n">
        <f aca="false">AS137*$J$145</f>
        <v>14756.8145385861</v>
      </c>
      <c r="AU137" s="44" t="n">
        <f aca="false">0.25*AJ137/$AM$145</f>
        <v>0.00111495853952484</v>
      </c>
      <c r="AV137" s="43" t="n">
        <f aca="false">AU137*$J$145</f>
        <v>11611.0667347578</v>
      </c>
      <c r="AW137" s="44" t="n">
        <f aca="false">0.35*AL137/$AM$145</f>
        <v>0.00182505290339847</v>
      </c>
      <c r="AX137" s="43" t="n">
        <f aca="false">AW137*$J$145</f>
        <v>19005.9184307013</v>
      </c>
    </row>
    <row r="138" customFormat="false" ht="13.8" hidden="false" customHeight="false" outlineLevel="0" collapsed="false">
      <c r="A138" s="13" t="s">
        <v>79</v>
      </c>
      <c r="B138" s="43"/>
      <c r="C138" s="43"/>
      <c r="D138" s="43"/>
      <c r="E138" s="43"/>
      <c r="F138" s="43"/>
      <c r="G138" s="43"/>
      <c r="H138" s="43"/>
      <c r="I138" s="15" t="n">
        <f aca="false">AO138+AQ138+AS138+AU138+AW138</f>
        <v>0.00596538771304345</v>
      </c>
      <c r="J138" s="43" t="n">
        <f aca="false">ROUND(AP138+AR138+AT138+AV138+AX138,0)</f>
        <v>62123</v>
      </c>
      <c r="K138" s="15" t="n">
        <f aca="false">I138-DatosMinisterio!J138</f>
        <v>-1.66590072841043E-005</v>
      </c>
      <c r="L138" s="43" t="n">
        <f aca="false">J138-DatosMinisterio!K138</f>
        <v>-173</v>
      </c>
      <c r="M138" s="44" t="n">
        <f aca="false">P172/P$179</f>
        <v>0.0218787210636191</v>
      </c>
      <c r="N138" s="43" t="n">
        <f aca="false">ROUND((N$145*M138),0)</f>
        <v>4329013</v>
      </c>
      <c r="O138" s="43" t="n">
        <f aca="false">N138-DatosMinisterio!L138</f>
        <v>-395</v>
      </c>
      <c r="P138" s="14" t="n">
        <f aca="false">N138+J138</f>
        <v>4391136</v>
      </c>
      <c r="Q138" s="43" t="n">
        <f aca="false">P138-DatosMinisterio!M138</f>
        <v>-568</v>
      </c>
      <c r="S138" s="14" t="n">
        <f aca="false">B138+DatosMinisterio!B138</f>
        <v>4659</v>
      </c>
      <c r="T138" s="14" t="n">
        <f aca="false">C138+DatosMinisterio!C138</f>
        <v>24</v>
      </c>
      <c r="U138" s="14" t="n">
        <f aca="false">D138+DatosMinisterio!D138</f>
        <v>306.164318181818</v>
      </c>
      <c r="V138" s="14" t="n">
        <f aca="false">E138+DatosMinisterio!E138</f>
        <v>174.784545454545</v>
      </c>
      <c r="W138" s="14" t="n">
        <f aca="false">F138+DatosMinisterio!F138</f>
        <v>10</v>
      </c>
      <c r="X138" s="14" t="n">
        <f aca="false">G138+DatosMinisterio!G138</f>
        <v>20</v>
      </c>
      <c r="Y138" s="14" t="n">
        <f aca="false">H138+DatosMinisterio!H138</f>
        <v>5</v>
      </c>
      <c r="Z138" s="14" t="n">
        <f aca="false">X138+0.33*Y138</f>
        <v>21.65</v>
      </c>
      <c r="AC138" s="49" t="n">
        <f aca="false">IF(T138&gt;0,S138/T138,0)</f>
        <v>194.125</v>
      </c>
      <c r="AD138" s="50" t="n">
        <f aca="false">EXP((((AC138-AC$145)/AC$146+2)/4-1.9)^3)</f>
        <v>0.0466678004677417</v>
      </c>
      <c r="AE138" s="51" t="n">
        <f aca="false">S138/U138</f>
        <v>15.2173186858216</v>
      </c>
      <c r="AF138" s="50" t="n">
        <f aca="false">EXP((((AE138-AE$145)/AE$146+2)/4-1.9)^3)</f>
        <v>0.0229539955823653</v>
      </c>
      <c r="AG138" s="50" t="n">
        <f aca="false">V138/U138</f>
        <v>0.570884767018304</v>
      </c>
      <c r="AH138" s="50" t="n">
        <f aca="false">EXP((((AG138-AG$145)/AG$146+2)/4-1.9)^3)</f>
        <v>0.0319465313088146</v>
      </c>
      <c r="AI138" s="50" t="n">
        <f aca="false">W138/U138</f>
        <v>0.0326621993685803</v>
      </c>
      <c r="AJ138" s="50" t="n">
        <f aca="false">EXP((((AI138-AI$145)/AI$146+2)/4-1.9)^3)</f>
        <v>0.0114190580098396</v>
      </c>
      <c r="AK138" s="50" t="n">
        <f aca="false">Z138/U138</f>
        <v>0.0707136616329764</v>
      </c>
      <c r="AL138" s="50" t="n">
        <f aca="false">EXP((((AK138-AK$145)/AK$146+2)/4-1.9)^3)</f>
        <v>0.00712148861608444</v>
      </c>
      <c r="AM138" s="50" t="n">
        <f aca="false">0.01*AD138+0.15*AF138+0.24*AH138+0.25*AJ138+0.35*AL138</f>
        <v>0.0169242303742372</v>
      </c>
      <c r="AO138" s="44" t="n">
        <f aca="false">0.01*AD138/$AM$145</f>
        <v>0.000164492870487517</v>
      </c>
      <c r="AP138" s="43" t="n">
        <f aca="false">AO138*$J$145</f>
        <v>1713.01230396995</v>
      </c>
      <c r="AQ138" s="44" t="n">
        <f aca="false">0.15*AF138/$AM$145</f>
        <v>0.00121361042881514</v>
      </c>
      <c r="AR138" s="43" t="n">
        <f aca="false">AQ138*$J$145</f>
        <v>12638.417644638</v>
      </c>
      <c r="AS138" s="44" t="n">
        <f aca="false">0.24*AH138/$AM$145</f>
        <v>0.00270249375429056</v>
      </c>
      <c r="AT138" s="43" t="n">
        <f aca="false">AS138*$J$145</f>
        <v>28143.4997078064</v>
      </c>
      <c r="AU138" s="44" t="n">
        <f aca="false">0.25*AJ138/$AM$145</f>
        <v>0.00100623642612018</v>
      </c>
      <c r="AV138" s="43" t="n">
        <f aca="false">AU138*$J$145</f>
        <v>10478.8455179729</v>
      </c>
      <c r="AW138" s="44" t="n">
        <f aca="false">0.35*AL138/$AM$145</f>
        <v>0.000878554233330051</v>
      </c>
      <c r="AX138" s="43" t="n">
        <f aca="false">AW138*$J$145</f>
        <v>9149.17593047582</v>
      </c>
    </row>
    <row r="139" customFormat="false" ht="13.8" hidden="false" customHeight="false" outlineLevel="0" collapsed="false">
      <c r="A139" s="13" t="s">
        <v>80</v>
      </c>
      <c r="B139" s="43"/>
      <c r="C139" s="43"/>
      <c r="D139" s="43"/>
      <c r="E139" s="43"/>
      <c r="F139" s="43"/>
      <c r="G139" s="43"/>
      <c r="H139" s="43"/>
      <c r="I139" s="15" t="n">
        <f aca="false">AO139+AQ139+AS139+AU139+AW139</f>
        <v>0.0248432965043525</v>
      </c>
      <c r="J139" s="43" t="n">
        <f aca="false">ROUND(AP139+AR139+AT139+AV139+AX139,0)</f>
        <v>258716</v>
      </c>
      <c r="K139" s="15" t="n">
        <f aca="false">I139-DatosMinisterio!J139</f>
        <v>7.07735894995773E-006</v>
      </c>
      <c r="L139" s="43" t="n">
        <f aca="false">J139-DatosMinisterio!K139</f>
        <v>74</v>
      </c>
      <c r="M139" s="44" t="n">
        <f aca="false">P173/P$179</f>
        <v>0.0120183056449782</v>
      </c>
      <c r="N139" s="43" t="n">
        <f aca="false">ROUND((N$145*M139),0)</f>
        <v>2377991</v>
      </c>
      <c r="O139" s="43" t="n">
        <f aca="false">N139-DatosMinisterio!L139</f>
        <v>-287</v>
      </c>
      <c r="P139" s="14" t="n">
        <f aca="false">N139+J139</f>
        <v>2636707</v>
      </c>
      <c r="Q139" s="43" t="n">
        <f aca="false">P139-DatosMinisterio!M139</f>
        <v>-213</v>
      </c>
      <c r="S139" s="14" t="n">
        <f aca="false">B139+DatosMinisterio!B139</f>
        <v>7235</v>
      </c>
      <c r="T139" s="14" t="n">
        <f aca="false">C139+DatosMinisterio!C139</f>
        <v>50</v>
      </c>
      <c r="U139" s="14" t="n">
        <f aca="false">D139+DatosMinisterio!D139</f>
        <v>348.509090909091</v>
      </c>
      <c r="V139" s="14" t="n">
        <f aca="false">E139+DatosMinisterio!E139</f>
        <v>254.725681818182</v>
      </c>
      <c r="W139" s="14" t="n">
        <f aca="false">F139+DatosMinisterio!F139</f>
        <v>10</v>
      </c>
      <c r="X139" s="14" t="n">
        <f aca="false">G139+DatosMinisterio!G139</f>
        <v>34</v>
      </c>
      <c r="Y139" s="14" t="n">
        <f aca="false">H139+DatosMinisterio!H139</f>
        <v>9</v>
      </c>
      <c r="Z139" s="14" t="n">
        <f aca="false">X139+0.33*Y139</f>
        <v>36.97</v>
      </c>
      <c r="AC139" s="49" t="n">
        <f aca="false">IF(T139&gt;0,S139/T139,0)</f>
        <v>144.7</v>
      </c>
      <c r="AD139" s="50" t="n">
        <f aca="false">EXP((((AC139-AC$145)/AC$146+2)/4-1.9)^3)</f>
        <v>0.017747448350198</v>
      </c>
      <c r="AE139" s="51" t="n">
        <f aca="false">S139/U139</f>
        <v>20.7598601836394</v>
      </c>
      <c r="AF139" s="50" t="n">
        <f aca="false">EXP((((AE139-AE$145)/AE$146+2)/4-1.9)^3)</f>
        <v>0.14544945840659</v>
      </c>
      <c r="AG139" s="50" t="n">
        <f aca="false">V139/U139</f>
        <v>0.730901111227045</v>
      </c>
      <c r="AH139" s="50" t="n">
        <f aca="false">EXP((((AG139-AG$145)/AG$146+2)/4-1.9)^3)</f>
        <v>0.177150307971144</v>
      </c>
      <c r="AI139" s="50" t="n">
        <f aca="false">W139/U139</f>
        <v>0.0286936560934891</v>
      </c>
      <c r="AJ139" s="50" t="n">
        <f aca="false">EXP((((AI139-AI$145)/AI$146+2)/4-1.9)^3)</f>
        <v>0.0106482222222522</v>
      </c>
      <c r="AK139" s="50" t="n">
        <f aca="false">Z139/U139</f>
        <v>0.106080446577629</v>
      </c>
      <c r="AL139" s="50" t="n">
        <f aca="false">EXP((((AK139-AK$145)/AK$146+2)/4-1.9)^3)</f>
        <v>0.00945480346858562</v>
      </c>
      <c r="AM139" s="50" t="n">
        <f aca="false">0.01*AD139+0.15*AF139+0.24*AH139+0.25*AJ139+0.35*AL139</f>
        <v>0.0704822039271331</v>
      </c>
      <c r="AO139" s="44" t="n">
        <f aca="false">0.01*AD139/$AM$145</f>
        <v>6.2555524230694E-005</v>
      </c>
      <c r="AP139" s="43" t="n">
        <f aca="false">AO139*$J$145</f>
        <v>651.446973786025</v>
      </c>
      <c r="AQ139" s="44" t="n">
        <f aca="false">0.15*AF139/$AM$145</f>
        <v>0.00769011995991521</v>
      </c>
      <c r="AR139" s="43" t="n">
        <f aca="false">AQ139*$J$145</f>
        <v>80084.1402505611</v>
      </c>
      <c r="AS139" s="44" t="n">
        <f aca="false">0.24*AH139/$AM$145</f>
        <v>0.0149859024203535</v>
      </c>
      <c r="AT139" s="43" t="n">
        <f aca="false">AS139*$J$145</f>
        <v>156061.68921532</v>
      </c>
      <c r="AU139" s="44" t="n">
        <f aca="false">0.25*AJ139/$AM$145</f>
        <v>0.000938311116750599</v>
      </c>
      <c r="AV139" s="43" t="n">
        <f aca="false">AU139*$J$145</f>
        <v>9771.47813872906</v>
      </c>
      <c r="AW139" s="44" t="n">
        <f aca="false">0.35*AL139/$AM$145</f>
        <v>0.00116640748310241</v>
      </c>
      <c r="AX139" s="43" t="n">
        <f aca="false">AW139*$J$145</f>
        <v>12146.8508882802</v>
      </c>
    </row>
    <row r="140" customFormat="false" ht="13.8" hidden="false" customHeight="false" outlineLevel="0" collapsed="false">
      <c r="A140" s="13" t="s">
        <v>81</v>
      </c>
      <c r="B140" s="43"/>
      <c r="C140" s="43"/>
      <c r="D140" s="43"/>
      <c r="E140" s="43"/>
      <c r="F140" s="43"/>
      <c r="G140" s="43"/>
      <c r="H140" s="43"/>
      <c r="I140" s="15" t="n">
        <f aca="false">AO140+AQ140+AS140+AU140+AW140</f>
        <v>0.019898176058655</v>
      </c>
      <c r="J140" s="43" t="n">
        <f aca="false">ROUND(AP140+AR140+AT140+AV140+AX140,0)</f>
        <v>207218</v>
      </c>
      <c r="K140" s="15" t="n">
        <f aca="false">I140-DatosMinisterio!J140</f>
        <v>-9.58730945983116E-007</v>
      </c>
      <c r="L140" s="43" t="n">
        <f aca="false">J140-DatosMinisterio!K140</f>
        <v>-10</v>
      </c>
      <c r="M140" s="44" t="n">
        <f aca="false">P174/P$179</f>
        <v>0.019003669926449</v>
      </c>
      <c r="N140" s="43" t="n">
        <f aca="false">ROUND((N$145*M140),0)</f>
        <v>3760144</v>
      </c>
      <c r="O140" s="43" t="n">
        <f aca="false">N140-DatosMinisterio!L140</f>
        <v>188</v>
      </c>
      <c r="P140" s="14" t="n">
        <f aca="false">N140+J140</f>
        <v>3967362</v>
      </c>
      <c r="Q140" s="43" t="n">
        <f aca="false">P140-DatosMinisterio!M140</f>
        <v>178</v>
      </c>
      <c r="S140" s="14" t="n">
        <f aca="false">B140+DatosMinisterio!B140</f>
        <v>6627</v>
      </c>
      <c r="T140" s="14" t="n">
        <f aca="false">C140+DatosMinisterio!C140</f>
        <v>34</v>
      </c>
      <c r="U140" s="14" t="n">
        <f aca="false">D140+DatosMinisterio!D140</f>
        <v>279.466136363636</v>
      </c>
      <c r="V140" s="14" t="n">
        <f aca="false">E140+DatosMinisterio!E140</f>
        <v>163.288863636364</v>
      </c>
      <c r="W140" s="14" t="n">
        <f aca="false">F140+DatosMinisterio!F140</f>
        <v>5</v>
      </c>
      <c r="X140" s="14" t="n">
        <f aca="false">G140+DatosMinisterio!G140</f>
        <v>9</v>
      </c>
      <c r="Y140" s="14" t="n">
        <f aca="false">H140+DatosMinisterio!H140</f>
        <v>1</v>
      </c>
      <c r="Z140" s="14" t="n">
        <f aca="false">X140+0.33*Y140</f>
        <v>9.33</v>
      </c>
      <c r="AC140" s="49" t="n">
        <f aca="false">IF(T140&gt;0,S140/T140,0)</f>
        <v>194.911764705882</v>
      </c>
      <c r="AD140" s="50" t="n">
        <f aca="false">EXP((((AC140-AC$145)/AC$146+2)/4-1.9)^3)</f>
        <v>0.0473250567078803</v>
      </c>
      <c r="AE140" s="51" t="n">
        <f aca="false">S140/U140</f>
        <v>23.7130698059856</v>
      </c>
      <c r="AF140" s="50" t="n">
        <f aca="false">EXP((((AE140-AE$145)/AE$146+2)/4-1.9)^3)</f>
        <v>0.285557127462012</v>
      </c>
      <c r="AG140" s="50" t="n">
        <f aca="false">V140/U140</f>
        <v>0.584288550165862</v>
      </c>
      <c r="AH140" s="50" t="n">
        <f aca="false">EXP((((AG140-AG$145)/AG$146+2)/4-1.9)^3)</f>
        <v>0.0380302537781717</v>
      </c>
      <c r="AI140" s="50" t="n">
        <f aca="false">W140/U140</f>
        <v>0.017891255323665</v>
      </c>
      <c r="AJ140" s="50" t="n">
        <f aca="false">EXP((((AI140-AI$145)/AI$146+2)/4-1.9)^3)</f>
        <v>0.00877116523780884</v>
      </c>
      <c r="AK140" s="50" t="n">
        <f aca="false">Z140/U140</f>
        <v>0.0333850824339589</v>
      </c>
      <c r="AL140" s="50" t="n">
        <f aca="false">EXP((((AK140-AK$145)/AK$146+2)/4-1.9)^3)</f>
        <v>0.00521620757129726</v>
      </c>
      <c r="AM140" s="50" t="n">
        <f aca="false">0.01*AD140+0.15*AF140+0.24*AH140+0.25*AJ140+0.35*AL140</f>
        <v>0.0564525445525481</v>
      </c>
      <c r="AO140" s="44" t="n">
        <f aca="false">0.01*AD140/$AM$145</f>
        <v>0.000166809542036264</v>
      </c>
      <c r="AP140" s="43" t="n">
        <f aca="false">AO140*$J$145</f>
        <v>1737.13788981145</v>
      </c>
      <c r="AQ140" s="44" t="n">
        <f aca="false">0.15*AF140/$AM$145</f>
        <v>0.0150978119110836</v>
      </c>
      <c r="AR140" s="43" t="n">
        <f aca="false">AQ140*$J$145</f>
        <v>157227.103460833</v>
      </c>
      <c r="AS140" s="44" t="n">
        <f aca="false">0.24*AH140/$AM$145</f>
        <v>0.00321714186482699</v>
      </c>
      <c r="AT140" s="43" t="n">
        <f aca="false">AS140*$J$145</f>
        <v>33502.9936661218</v>
      </c>
      <c r="AU140" s="44" t="n">
        <f aca="false">0.25*AJ140/$AM$145</f>
        <v>0.000772906657816885</v>
      </c>
      <c r="AV140" s="43" t="n">
        <f aca="false">AU140*$J$145</f>
        <v>8048.97264383926</v>
      </c>
      <c r="AW140" s="44" t="n">
        <f aca="false">0.35*AL140/$AM$145</f>
        <v>0.000643506082891299</v>
      </c>
      <c r="AX140" s="43" t="n">
        <f aca="false">AW140*$J$145</f>
        <v>6701.4079966217</v>
      </c>
    </row>
    <row r="141" customFormat="false" ht="13.8" hidden="false" customHeight="false" outlineLevel="0" collapsed="false">
      <c r="A141" s="13" t="s">
        <v>82</v>
      </c>
      <c r="B141" s="43"/>
      <c r="C141" s="43"/>
      <c r="D141" s="43"/>
      <c r="E141" s="43"/>
      <c r="F141" s="43"/>
      <c r="G141" s="43"/>
      <c r="H141" s="43"/>
      <c r="I141" s="15" t="n">
        <f aca="false">AO141+AQ141+AS141+AU141+AW141</f>
        <v>0.00842227991747338</v>
      </c>
      <c r="J141" s="43" t="n">
        <f aca="false">ROUND(AP141+AR141+AT141+AV141+AX141,0)</f>
        <v>87709</v>
      </c>
      <c r="K141" s="15" t="n">
        <f aca="false">I141-DatosMinisterio!J141</f>
        <v>7.39101378832135E-005</v>
      </c>
      <c r="L141" s="43" t="n">
        <f aca="false">J141-DatosMinisterio!K141</f>
        <v>770</v>
      </c>
      <c r="M141" s="44" t="n">
        <f aca="false">P175/P$179</f>
        <v>0.0131244406198079</v>
      </c>
      <c r="N141" s="43" t="n">
        <f aca="false">ROUND((N$145*M141),0)</f>
        <v>2596856</v>
      </c>
      <c r="O141" s="43" t="n">
        <f aca="false">N141-DatosMinisterio!L141</f>
        <v>2528</v>
      </c>
      <c r="P141" s="14" t="n">
        <f aca="false">N141+J141</f>
        <v>2684565</v>
      </c>
      <c r="Q141" s="43" t="n">
        <f aca="false">P141-DatosMinisterio!M141</f>
        <v>3298</v>
      </c>
      <c r="S141" s="14" t="n">
        <f aca="false">B141+DatosMinisterio!B141</f>
        <v>3590</v>
      </c>
      <c r="T141" s="14" t="n">
        <f aca="false">C141+DatosMinisterio!C141</f>
        <v>37</v>
      </c>
      <c r="U141" s="14" t="n">
        <f aca="false">D141+DatosMinisterio!D141</f>
        <v>319.209318181818</v>
      </c>
      <c r="V141" s="14" t="n">
        <f aca="false">E141+DatosMinisterio!E141</f>
        <v>181.556590909091</v>
      </c>
      <c r="W141" s="14" t="n">
        <f aca="false">F141+DatosMinisterio!F141</f>
        <v>35</v>
      </c>
      <c r="X141" s="14" t="n">
        <f aca="false">G141+DatosMinisterio!G141</f>
        <v>58</v>
      </c>
      <c r="Y141" s="14" t="n">
        <f aca="false">H141+DatosMinisterio!H141</f>
        <v>8</v>
      </c>
      <c r="Z141" s="14" t="n">
        <f aca="false">X141+0.33*Y141</f>
        <v>60.64</v>
      </c>
      <c r="AC141" s="49" t="n">
        <f aca="false">IF(T141&gt;0,S141/T141,0)</f>
        <v>97.027027027027</v>
      </c>
      <c r="AD141" s="50" t="n">
        <f aca="false">EXP((((AC141-AC$145)/AC$146+2)/4-1.9)^3)</f>
        <v>0.00586519611542684</v>
      </c>
      <c r="AE141" s="51" t="n">
        <f aca="false">S141/U141</f>
        <v>11.2465388555956</v>
      </c>
      <c r="AF141" s="50" t="n">
        <f aca="false">EXP((((AE141-AE$145)/AE$146+2)/4-1.9)^3)</f>
        <v>0.00352885083721956</v>
      </c>
      <c r="AG141" s="50" t="n">
        <f aca="false">V141/U141</f>
        <v>0.568769708676482</v>
      </c>
      <c r="AH141" s="50" t="n">
        <f aca="false">EXP((((AG141-AG$145)/AG$146+2)/4-1.9)^3)</f>
        <v>0.0310625658374077</v>
      </c>
      <c r="AI141" s="50" t="n">
        <f aca="false">W141/U141</f>
        <v>0.109645921990487</v>
      </c>
      <c r="AJ141" s="50" t="n">
        <f aca="false">EXP((((AI141-AI$145)/AI$146+2)/4-1.9)^3)</f>
        <v>0.0385908817974849</v>
      </c>
      <c r="AK141" s="50" t="n">
        <f aca="false">Z141/U141</f>
        <v>0.189969391700089</v>
      </c>
      <c r="AL141" s="50" t="n">
        <f aca="false">EXP((((AK141-AK$145)/AK$146+2)/4-1.9)^3)</f>
        <v>0.0177254083965612</v>
      </c>
      <c r="AM141" s="50" t="n">
        <f aca="false">0.01*AD141+0.15*AF141+0.24*AH141+0.25*AJ141+0.35*AL141</f>
        <v>0.0238946087758827</v>
      </c>
      <c r="AO141" s="44" t="n">
        <f aca="false">0.01*AD141/$AM$145</f>
        <v>2.06734179740415E-005</v>
      </c>
      <c r="AP141" s="43" t="n">
        <f aca="false">AO141*$J$145</f>
        <v>215.290907439871</v>
      </c>
      <c r="AQ141" s="44" t="n">
        <f aca="false">0.15*AF141/$AM$145</f>
        <v>0.000186575368214888</v>
      </c>
      <c r="AR141" s="43" t="n">
        <f aca="false">AQ141*$J$145</f>
        <v>1942.97722705303</v>
      </c>
      <c r="AS141" s="44" t="n">
        <f aca="false">0.24*AH141/$AM$145</f>
        <v>0.00262771533335988</v>
      </c>
      <c r="AT141" s="43" t="n">
        <f aca="false">AS141*$J$145</f>
        <v>27364.7647100765</v>
      </c>
      <c r="AU141" s="44" t="n">
        <f aca="false">0.25*AJ141/$AM$145</f>
        <v>0.00340059144521963</v>
      </c>
      <c r="AV141" s="43" t="n">
        <f aca="false">AU141*$J$145</f>
        <v>35413.4192513727</v>
      </c>
      <c r="AW141" s="44" t="n">
        <f aca="false">0.35*AL141/$AM$145</f>
        <v>0.00218672435270494</v>
      </c>
      <c r="AX141" s="43" t="n">
        <f aca="false">AW141*$J$145</f>
        <v>22772.328736634</v>
      </c>
    </row>
    <row r="142" customFormat="false" ht="13.8" hidden="false" customHeight="false" outlineLevel="0" collapsed="false">
      <c r="A142" s="13" t="s">
        <v>83</v>
      </c>
      <c r="B142" s="43"/>
      <c r="C142" s="43"/>
      <c r="D142" s="43"/>
      <c r="E142" s="43"/>
      <c r="F142" s="43"/>
      <c r="G142" s="43"/>
      <c r="H142" s="43"/>
      <c r="I142" s="15" t="n">
        <f aca="false">AO142+AQ142+AS142+AU142+AW142</f>
        <v>0.0165050498757827</v>
      </c>
      <c r="J142" s="43" t="n">
        <f aca="false">ROUND(AP142+AR142+AT142+AV142+AX142,0)</f>
        <v>171882</v>
      </c>
      <c r="K142" s="15" t="n">
        <f aca="false">I142-DatosMinisterio!J142</f>
        <v>9.76953839001288E-006</v>
      </c>
      <c r="L142" s="43" t="n">
        <f aca="false">J142-DatosMinisterio!K142</f>
        <v>102</v>
      </c>
      <c r="M142" s="44" t="n">
        <f aca="false">P176/P$179</f>
        <v>0.010168193965007</v>
      </c>
      <c r="N142" s="43" t="n">
        <f aca="false">ROUND((N$145*M142),0)</f>
        <v>2011921</v>
      </c>
      <c r="O142" s="43" t="n">
        <f aca="false">N142-DatosMinisterio!L142</f>
        <v>-149</v>
      </c>
      <c r="P142" s="14" t="n">
        <f aca="false">N142+J142</f>
        <v>2183803</v>
      </c>
      <c r="Q142" s="43" t="n">
        <f aca="false">P142-DatosMinisterio!M142</f>
        <v>-47</v>
      </c>
      <c r="S142" s="14" t="n">
        <f aca="false">B142+DatosMinisterio!B142</f>
        <v>6473</v>
      </c>
      <c r="T142" s="14" t="n">
        <f aca="false">C142+DatosMinisterio!C142</f>
        <v>26</v>
      </c>
      <c r="U142" s="14" t="n">
        <f aca="false">D142+DatosMinisterio!D142</f>
        <v>356.963181818182</v>
      </c>
      <c r="V142" s="14" t="n">
        <f aca="false">E142+DatosMinisterio!E142</f>
        <v>241.835909090909</v>
      </c>
      <c r="W142" s="14" t="n">
        <f aca="false">F142+DatosMinisterio!F142</f>
        <v>21</v>
      </c>
      <c r="X142" s="14" t="n">
        <f aca="false">G142+DatosMinisterio!G142</f>
        <v>54</v>
      </c>
      <c r="Y142" s="14" t="n">
        <f aca="false">H142+DatosMinisterio!H142</f>
        <v>11</v>
      </c>
      <c r="Z142" s="14" t="n">
        <f aca="false">X142+0.33*Y142</f>
        <v>57.63</v>
      </c>
      <c r="AC142" s="49" t="n">
        <f aca="false">IF(T142&gt;0,S142/T142,0)</f>
        <v>248.961538461538</v>
      </c>
      <c r="AD142" s="50" t="n">
        <f aca="false">EXP((((AC142-AC$145)/AC$146+2)/4-1.9)^3)</f>
        <v>0.112091796325811</v>
      </c>
      <c r="AE142" s="51" t="n">
        <f aca="false">S142/U142</f>
        <v>18.1335228104757</v>
      </c>
      <c r="AF142" s="50" t="n">
        <f aca="false">EXP((((AE142-AE$145)/AE$146+2)/4-1.9)^3)</f>
        <v>0.0671524305403897</v>
      </c>
      <c r="AG142" s="50" t="n">
        <f aca="false">V142/U142</f>
        <v>0.677481380177991</v>
      </c>
      <c r="AH142" s="50" t="n">
        <f aca="false">EXP((((AG142-AG$145)/AG$146+2)/4-1.9)^3)</f>
        <v>0.108925252248372</v>
      </c>
      <c r="AI142" s="50" t="n">
        <f aca="false">W142/U142</f>
        <v>0.0588295966352526</v>
      </c>
      <c r="AJ142" s="50" t="n">
        <f aca="false">EXP((((AI142-AI$145)/AI$146+2)/4-1.9)^3)</f>
        <v>0.0177832351237619</v>
      </c>
      <c r="AK142" s="50" t="n">
        <f aca="false">Z142/U142</f>
        <v>0.161445221623315</v>
      </c>
      <c r="AL142" s="50" t="n">
        <f aca="false">EXP((((AK142-AK$145)/AK$146+2)/4-1.9)^3)</f>
        <v>0.0144124334856815</v>
      </c>
      <c r="AM142" s="50" t="n">
        <f aca="false">0.01*AD142+0.15*AF142+0.24*AH142+0.25*AJ142+0.35*AL142</f>
        <v>0.0468260035848548</v>
      </c>
      <c r="AO142" s="44" t="n">
        <f aca="false">0.01*AD142/$AM$145</f>
        <v>0.000395096858024836</v>
      </c>
      <c r="AP142" s="43" t="n">
        <f aca="false">AO142*$J$145</f>
        <v>4114.49916978484</v>
      </c>
      <c r="AQ142" s="44" t="n">
        <f aca="false">0.15*AF142/$AM$145</f>
        <v>0.00355044461569526</v>
      </c>
      <c r="AR142" s="43" t="n">
        <f aca="false">AQ142*$J$145</f>
        <v>36973.9751833889</v>
      </c>
      <c r="AS142" s="44" t="n">
        <f aca="false">0.24*AH142/$AM$145</f>
        <v>0.00921445308225143</v>
      </c>
      <c r="AT142" s="43" t="n">
        <f aca="false">AS142*$J$145</f>
        <v>95958.3929532582</v>
      </c>
      <c r="AU142" s="44" t="n">
        <f aca="false">0.25*AJ142/$AM$145</f>
        <v>0.00156704160188781</v>
      </c>
      <c r="AV142" s="43" t="n">
        <f aca="false">AU142*$J$145</f>
        <v>16319.0145378994</v>
      </c>
      <c r="AW142" s="44" t="n">
        <f aca="false">0.35*AL142/$AM$145</f>
        <v>0.00177801371792337</v>
      </c>
      <c r="AX142" s="43" t="n">
        <f aca="false">AW142*$J$145</f>
        <v>18516.0570570822</v>
      </c>
    </row>
    <row r="143" customFormat="false" ht="13.8" hidden="false" customHeight="false" outlineLevel="0" collapsed="false">
      <c r="A143" s="13" t="s">
        <v>84</v>
      </c>
      <c r="B143" s="43"/>
      <c r="C143" s="43"/>
      <c r="D143" s="43"/>
      <c r="E143" s="43"/>
      <c r="F143" s="43"/>
      <c r="G143" s="43"/>
      <c r="H143" s="43"/>
      <c r="I143" s="15" t="n">
        <f aca="false">AO143+AQ143+AS143+AU143+AW143</f>
        <v>0.0146615501012061</v>
      </c>
      <c r="J143" s="43" t="n">
        <f aca="false">ROUND(AP143+AR143+AT143+AV143+AX143,0)</f>
        <v>152684</v>
      </c>
      <c r="K143" s="15" t="n">
        <f aca="false">I143-DatosMinisterio!J143</f>
        <v>5.10600831925834E-005</v>
      </c>
      <c r="L143" s="43" t="n">
        <f aca="false">J143-DatosMinisterio!K143</f>
        <v>532</v>
      </c>
      <c r="M143" s="44" t="n">
        <f aca="false">P177/P$179</f>
        <v>0.00727293810143637</v>
      </c>
      <c r="N143" s="43" t="n">
        <f aca="false">ROUND((N$145*M143),0)</f>
        <v>1439053</v>
      </c>
      <c r="O143" s="43" t="n">
        <f aca="false">N143-DatosMinisterio!L143</f>
        <v>1910</v>
      </c>
      <c r="P143" s="14" t="n">
        <f aca="false">N143+J143</f>
        <v>1591737</v>
      </c>
      <c r="Q143" s="43" t="n">
        <f aca="false">P143-DatosMinisterio!M143</f>
        <v>2442</v>
      </c>
      <c r="S143" s="14" t="n">
        <f aca="false">B143+DatosMinisterio!B143</f>
        <v>7484</v>
      </c>
      <c r="T143" s="14" t="n">
        <f aca="false">C143+DatosMinisterio!C143</f>
        <v>51</v>
      </c>
      <c r="U143" s="14" t="n">
        <f aca="false">D143+DatosMinisterio!D143</f>
        <v>412.023863636364</v>
      </c>
      <c r="V143" s="14" t="n">
        <f aca="false">E143+DatosMinisterio!E143</f>
        <v>257.501363636364</v>
      </c>
      <c r="W143" s="14" t="n">
        <f aca="false">F143+DatosMinisterio!F143</f>
        <v>39</v>
      </c>
      <c r="X143" s="14" t="n">
        <f aca="false">G143+DatosMinisterio!G143</f>
        <v>82</v>
      </c>
      <c r="Y143" s="14" t="n">
        <f aca="false">H143+DatosMinisterio!H143</f>
        <v>46</v>
      </c>
      <c r="Z143" s="14" t="n">
        <f aca="false">X143+0.33*Y143</f>
        <v>97.18</v>
      </c>
      <c r="AC143" s="49" t="n">
        <f aca="false">IF(T143&gt;0,S143/T143,0)</f>
        <v>146.745098039216</v>
      </c>
      <c r="AD143" s="50" t="n">
        <f aca="false">EXP((((AC143-AC$145)/AC$146+2)/4-1.9)^3)</f>
        <v>0.0185374935389387</v>
      </c>
      <c r="AE143" s="51" t="n">
        <f aca="false">S143/U143</f>
        <v>18.1639964587223</v>
      </c>
      <c r="AF143" s="50" t="n">
        <f aca="false">EXP((((AE143-AE$145)/AE$146+2)/4-1.9)^3)</f>
        <v>0.0678259433564618</v>
      </c>
      <c r="AG143" s="50" t="n">
        <f aca="false">V143/U143</f>
        <v>0.624967110797312</v>
      </c>
      <c r="AH143" s="50" t="n">
        <f aca="false">EXP((((AG143-AG$145)/AG$146+2)/4-1.9)^3)</f>
        <v>0.0622531196749951</v>
      </c>
      <c r="AI143" s="50" t="n">
        <f aca="false">W143/U143</f>
        <v>0.0946547116368479</v>
      </c>
      <c r="AJ143" s="50" t="n">
        <f aca="false">EXP((((AI143-AI$145)/AI$146+2)/4-1.9)^3)</f>
        <v>0.0310580920451062</v>
      </c>
      <c r="AK143" s="50" t="n">
        <f aca="false">Z143/U143</f>
        <v>0.23586012504792</v>
      </c>
      <c r="AL143" s="50" t="n">
        <f aca="false">EXP((((AK143-AK$145)/AK$146+2)/4-1.9)^3)</f>
        <v>0.0243752145135751</v>
      </c>
      <c r="AM143" s="50" t="n">
        <f aca="false">0.01*AD143+0.15*AF143+0.24*AH143+0.25*AJ143+0.35*AL143</f>
        <v>0.0415958632518853</v>
      </c>
      <c r="AO143" s="44" t="n">
        <f aca="false">0.01*AD143/$AM$145</f>
        <v>6.53402451647915E-005</v>
      </c>
      <c r="AP143" s="43" t="n">
        <f aca="false">AO143*$J$145</f>
        <v>680.446779121623</v>
      </c>
      <c r="AQ143" s="44" t="n">
        <f aca="false">0.15*AF143/$AM$145</f>
        <v>0.00358605419724252</v>
      </c>
      <c r="AR143" s="43" t="n">
        <f aca="false">AQ143*$J$145</f>
        <v>37344.8098046639</v>
      </c>
      <c r="AS143" s="44" t="n">
        <f aca="false">0.24*AH143/$AM$145</f>
        <v>0.00526625771920211</v>
      </c>
      <c r="AT143" s="43" t="n">
        <f aca="false">AS143*$J$145</f>
        <v>54842.2812619989</v>
      </c>
      <c r="AU143" s="44" t="n">
        <f aca="false">0.25*AJ143/$AM$145</f>
        <v>0.00273680924596844</v>
      </c>
      <c r="AV143" s="43" t="n">
        <f aca="false">AU143*$J$145</f>
        <v>28500.8578065908</v>
      </c>
      <c r="AW143" s="44" t="n">
        <f aca="false">0.35*AL143/$AM$145</f>
        <v>0.00300708869362821</v>
      </c>
      <c r="AX143" s="43" t="n">
        <f aca="false">AW143*$J$145</f>
        <v>31315.5209465748</v>
      </c>
    </row>
    <row r="144" customFormat="false" ht="13.8" hidden="false" customHeight="false" outlineLevel="0" collapsed="false">
      <c r="A144" s="16" t="s">
        <v>85</v>
      </c>
      <c r="B144" s="52"/>
      <c r="C144" s="52"/>
      <c r="D144" s="52"/>
      <c r="E144" s="52"/>
      <c r="F144" s="52"/>
      <c r="G144" s="52"/>
      <c r="H144" s="52"/>
      <c r="I144" s="18" t="n">
        <f aca="false">AO144+AQ144+AS144+AU144+AW144</f>
        <v>0.0095633791306112</v>
      </c>
      <c r="J144" s="52" t="n">
        <f aca="false">ROUND(AP144+AR144+AT144+AV144+AX144,0)</f>
        <v>99592</v>
      </c>
      <c r="K144" s="15" t="n">
        <f aca="false">I144-DatosMinisterio!J144</f>
        <v>-6.24999659429651E-006</v>
      </c>
      <c r="L144" s="43" t="n">
        <f aca="false">J144-DatosMinisterio!K144</f>
        <v>-65</v>
      </c>
      <c r="M144" s="44" t="n">
        <f aca="false">P178/P$179</f>
        <v>0.00684607890310057</v>
      </c>
      <c r="N144" s="43" t="n">
        <f aca="false">ROUND((N$145*M144),0)</f>
        <v>1354593</v>
      </c>
      <c r="O144" s="43" t="n">
        <f aca="false">N144-DatosMinisterio!L144</f>
        <v>-233</v>
      </c>
      <c r="P144" s="14" t="n">
        <f aca="false">N144+J144</f>
        <v>1454185</v>
      </c>
      <c r="Q144" s="43" t="n">
        <f aca="false">P144-DatosMinisterio!M144</f>
        <v>-298</v>
      </c>
      <c r="S144" s="17" t="n">
        <f aca="false">B144+DatosMinisterio!B144</f>
        <v>8358</v>
      </c>
      <c r="T144" s="17" t="n">
        <f aca="false">C144+DatosMinisterio!C144</f>
        <v>37</v>
      </c>
      <c r="U144" s="17" t="n">
        <f aca="false">D144+DatosMinisterio!D144</f>
        <v>440.848181818182</v>
      </c>
      <c r="V144" s="17" t="n">
        <f aca="false">E144+DatosMinisterio!E144</f>
        <v>237.601136363636</v>
      </c>
      <c r="W144" s="17" t="n">
        <f aca="false">F144+DatosMinisterio!F144</f>
        <v>21</v>
      </c>
      <c r="X144" s="17" t="n">
        <f aca="false">G144+DatosMinisterio!G144</f>
        <v>63</v>
      </c>
      <c r="Y144" s="17" t="n">
        <f aca="false">H144+DatosMinisterio!H144</f>
        <v>9</v>
      </c>
      <c r="Z144" s="17" t="n">
        <f aca="false">X144+0.33*Y144</f>
        <v>65.97</v>
      </c>
      <c r="AC144" s="49" t="n">
        <f aca="false">IF(T144&gt;0,S144/T144,0)</f>
        <v>225.891891891892</v>
      </c>
      <c r="AD144" s="50" t="n">
        <f aca="false">EXP((((AC144-AC$145)/AC$146+2)/4-1.9)^3)</f>
        <v>0.079402249952483</v>
      </c>
      <c r="AE144" s="51" t="n">
        <f aca="false">S144/U144</f>
        <v>18.9589077253971</v>
      </c>
      <c r="AF144" s="50" t="n">
        <f aca="false">EXP((((AE144-AE$145)/AE$146+2)/4-1.9)^3)</f>
        <v>0.0872397862504073</v>
      </c>
      <c r="AG144" s="50" t="n">
        <f aca="false">V144/U144</f>
        <v>0.53896363002724</v>
      </c>
      <c r="AH144" s="50" t="n">
        <f aca="false">EXP((((AG144-AG$145)/AG$146+2)/4-1.9)^3)</f>
        <v>0.0205778228559847</v>
      </c>
      <c r="AI144" s="50" t="n">
        <f aca="false">W144/U144</f>
        <v>0.0476354465462239</v>
      </c>
      <c r="AJ144" s="50" t="n">
        <f aca="false">EXP((((AI144-AI$145)/AI$146+2)/4-1.9)^3)</f>
        <v>0.0147688896036828</v>
      </c>
      <c r="AK144" s="50" t="n">
        <f aca="false">Z144/U144</f>
        <v>0.149643352793066</v>
      </c>
      <c r="AL144" s="50" t="n">
        <f aca="false">EXP((((AK144-AK$145)/AK$146+2)/4-1.9)^3)</f>
        <v>0.0132031379990014</v>
      </c>
      <c r="AM144" s="50" t="n">
        <f aca="false">0.01*AD144+0.15*AF144+0.24*AH144+0.25*AJ144+0.35*AL144</f>
        <v>0.0271319886230934</v>
      </c>
      <c r="AO144" s="44" t="n">
        <f aca="false">0.01*AD144/$AM$145</f>
        <v>0.000279874000637323</v>
      </c>
      <c r="AP144" s="43" t="n">
        <f aca="false">AO144*$J$145</f>
        <v>2914.57985523702</v>
      </c>
      <c r="AQ144" s="44" t="n">
        <f aca="false">0.15*AF144/$AM$145</f>
        <v>0.00461249171287802</v>
      </c>
      <c r="AR144" s="43" t="n">
        <f aca="false">AQ144*$J$145</f>
        <v>48034.0274487404</v>
      </c>
      <c r="AS144" s="44" t="n">
        <f aca="false">0.24*AH144/$AM$145</f>
        <v>0.00174076606964374</v>
      </c>
      <c r="AT144" s="43" t="n">
        <f aca="false">AS144*$J$145</f>
        <v>18128.163772663</v>
      </c>
      <c r="AU144" s="44" t="n">
        <f aca="false">0.25*AJ144/$AM$145</f>
        <v>0.00130142036933061</v>
      </c>
      <c r="AV144" s="43" t="n">
        <f aca="false">AU144*$J$145</f>
        <v>13552.8615841721</v>
      </c>
      <c r="AW144" s="44" t="n">
        <f aca="false">0.35*AL144/$AM$145</f>
        <v>0.0016288269781215</v>
      </c>
      <c r="AX144" s="43" t="n">
        <f aca="false">AW144*$J$145</f>
        <v>16962.4412674595</v>
      </c>
    </row>
    <row r="145" customFormat="false" ht="13.8" hidden="false" customHeight="false" outlineLevel="0" collapsed="false">
      <c r="A145" s="19" t="s">
        <v>49</v>
      </c>
      <c r="B145" s="59"/>
      <c r="C145" s="59"/>
      <c r="D145" s="59"/>
      <c r="E145" s="59"/>
      <c r="F145" s="59"/>
      <c r="G145" s="59"/>
      <c r="H145" s="59"/>
      <c r="I145" s="21" t="n">
        <f aca="false">SUM(I118:I144)</f>
        <v>1</v>
      </c>
      <c r="J145" s="59" t="n">
        <f aca="false">DatosMinisterio!K145</f>
        <v>10413900</v>
      </c>
      <c r="K145" s="57" t="n">
        <f aca="false">I145-DatosMinisterio!J145</f>
        <v>0</v>
      </c>
      <c r="L145" s="59" t="n">
        <f aca="false">J145-DatosMinisterio!K145</f>
        <v>0</v>
      </c>
      <c r="M145" s="60"/>
      <c r="N145" s="59" t="n">
        <f aca="false">DatosMinisterio!L145</f>
        <v>197864099</v>
      </c>
      <c r="O145" s="59"/>
      <c r="P145" s="20" t="n">
        <f aca="false">DatosMinisterio!M145</f>
        <v>208277999</v>
      </c>
      <c r="Q145" s="59"/>
      <c r="S145" s="20"/>
      <c r="T145" s="20"/>
      <c r="U145" s="20"/>
      <c r="V145" s="20"/>
      <c r="W145" s="20"/>
      <c r="X145" s="20"/>
      <c r="Y145" s="20"/>
      <c r="Z145" s="20"/>
      <c r="AB145" s="62" t="s">
        <v>207</v>
      </c>
      <c r="AC145" s="62" t="n">
        <f aca="false">AVERAGE(AC120:AC144)</f>
        <v>212.806471109194</v>
      </c>
      <c r="AD145" s="20"/>
      <c r="AE145" s="62" t="n">
        <f aca="false">AVERAGE(AE120:AE144)</f>
        <v>18.002437408408</v>
      </c>
      <c r="AF145" s="20"/>
      <c r="AG145" s="64" t="n">
        <f aca="false">AVERAGE(AG120:AG144)</f>
        <v>0.627817896774581</v>
      </c>
      <c r="AH145" s="20"/>
      <c r="AI145" s="64" t="n">
        <f aca="false">AVERAGE(AI120:AI144)</f>
        <v>0.147745682587654</v>
      </c>
      <c r="AJ145" s="20"/>
      <c r="AK145" s="64" t="n">
        <f aca="false">AVERAGE(AK120:AK144)</f>
        <v>0.394259899784803</v>
      </c>
      <c r="AL145" s="20"/>
      <c r="AM145" s="64" t="n">
        <f aca="false">SUM(AM120:AM144)</f>
        <v>2.83707131679505</v>
      </c>
      <c r="AO145" s="60" t="n">
        <f aca="false">SUM(AO118:AO144)</f>
        <v>0.00981321784586766</v>
      </c>
      <c r="AP145" s="59" t="n">
        <f aca="false">SUM(AP118:AP144)</f>
        <v>102193.869325081</v>
      </c>
      <c r="AQ145" s="60" t="n">
        <f aca="false">SUM(AQ118:AQ144)</f>
        <v>0.150003003057587</v>
      </c>
      <c r="AR145" s="59" t="n">
        <f aca="false">SUM(AR118:AR144)</f>
        <v>1562116.2735414</v>
      </c>
      <c r="AS145" s="60" t="n">
        <f aca="false">SUM(AS118:AS144)</f>
        <v>0.230696038509438</v>
      </c>
      <c r="AT145" s="59" t="n">
        <f aca="false">SUM(AT118:AT144)</f>
        <v>2402445.47543344</v>
      </c>
      <c r="AU145" s="60" t="n">
        <f aca="false">SUM(AU118:AU144)</f>
        <v>0.25383316901892</v>
      </c>
      <c r="AV145" s="59" t="n">
        <f aca="false">SUM(AV118:AV144)</f>
        <v>2643393.23884613</v>
      </c>
      <c r="AW145" s="60" t="n">
        <f aca="false">SUM(AW118:AW144)</f>
        <v>0.355654571568187</v>
      </c>
      <c r="AX145" s="59" t="n">
        <f aca="false">SUM(AX118:AX144)</f>
        <v>3703751.14285395</v>
      </c>
    </row>
    <row r="146" customFormat="false" ht="13.8" hidden="false" customHeight="false" outlineLevel="0" collapsed="false">
      <c r="A146" s="23" t="s">
        <v>50</v>
      </c>
      <c r="I146" s="22"/>
      <c r="S146" s="22"/>
      <c r="T146" s="22"/>
      <c r="U146" s="22"/>
      <c r="V146" s="22"/>
      <c r="W146" s="22"/>
      <c r="X146" s="22"/>
      <c r="Y146" s="22"/>
      <c r="Z146" s="22"/>
      <c r="AB146" s="62" t="s">
        <v>208</v>
      </c>
      <c r="AC146" s="62" t="n">
        <f aca="false">_xlfn.STDEV.P(AC120:AC144)</f>
        <v>88.8845180179174</v>
      </c>
      <c r="AD146" s="20"/>
      <c r="AE146" s="62" t="n">
        <f aca="false">_xlfn.STDEV.P(AE120:AE144)</f>
        <v>4.43603857923166</v>
      </c>
      <c r="AF146" s="20"/>
      <c r="AG146" s="64" t="n">
        <f aca="false">_xlfn.STDEV.P(AG120:AG144)</f>
        <v>0.129266240408756</v>
      </c>
      <c r="AH146" s="20"/>
      <c r="AI146" s="64" t="n">
        <f aca="false">_xlfn.STDEV.P(AI120:AI144)</f>
        <v>0.116203600134301</v>
      </c>
      <c r="AJ146" s="20"/>
      <c r="AK146" s="64" t="n">
        <f aca="false">_xlfn.STDEV.P(AK120:AK144)</f>
        <v>0.266388453410543</v>
      </c>
      <c r="AL146" s="20"/>
      <c r="AM146" s="64"/>
    </row>
    <row r="147" customFormat="false" ht="13.8" hidden="false" customHeight="false" outlineLevel="0" collapsed="false">
      <c r="A147" s="23" t="s">
        <v>51</v>
      </c>
      <c r="I147" s="22"/>
      <c r="S147" s="22"/>
      <c r="T147" s="22"/>
      <c r="U147" s="22"/>
      <c r="V147" s="22"/>
      <c r="W147" s="22"/>
      <c r="X147" s="22"/>
      <c r="Y147" s="22"/>
      <c r="Z147" s="22"/>
    </row>
    <row r="148" customFormat="false" ht="13.8" hidden="false" customHeight="false" outlineLevel="0" collapsed="false">
      <c r="I148" s="22"/>
      <c r="S148" s="22"/>
      <c r="T148" s="22"/>
      <c r="U148" s="22"/>
      <c r="V148" s="22"/>
      <c r="W148" s="22"/>
      <c r="X148" s="22"/>
      <c r="Y148" s="22"/>
      <c r="Z148" s="22"/>
    </row>
    <row r="149" customFormat="false" ht="13.8" hidden="false" customHeight="false" outlineLevel="0" collapsed="false">
      <c r="A149" s="6" t="s">
        <v>104</v>
      </c>
      <c r="B149" s="82"/>
      <c r="C149" s="82"/>
      <c r="D149" s="82"/>
      <c r="E149" s="82"/>
      <c r="F149" s="82"/>
      <c r="G149" s="82"/>
      <c r="H149" s="82"/>
      <c r="I149" s="6"/>
      <c r="J149" s="6"/>
      <c r="S149" s="24"/>
      <c r="T149" s="24"/>
      <c r="U149" s="24"/>
      <c r="V149" s="24"/>
      <c r="W149" s="24"/>
      <c r="X149" s="24"/>
      <c r="Y149" s="24"/>
      <c r="Z149" s="24"/>
    </row>
    <row r="150" customFormat="false" ht="12.75" hidden="false" customHeight="true" outlineLevel="0" collapsed="false">
      <c r="A150" s="6" t="s">
        <v>105</v>
      </c>
      <c r="B150" s="6"/>
      <c r="C150" s="6"/>
      <c r="D150" s="6"/>
      <c r="E150" s="6"/>
      <c r="F150" s="6"/>
      <c r="G150" s="6"/>
      <c r="H150" s="6"/>
      <c r="I150" s="6"/>
      <c r="J150" s="6"/>
      <c r="S150" s="24"/>
      <c r="T150" s="24"/>
      <c r="U150" s="24"/>
      <c r="V150" s="24"/>
      <c r="W150" s="24"/>
      <c r="X150" s="24"/>
      <c r="Y150" s="24"/>
      <c r="Z150" s="24"/>
    </row>
    <row r="151" customFormat="false" ht="9" hidden="false" customHeight="true" outlineLevel="0" collapsed="false">
      <c r="A151" s="27"/>
      <c r="B151" s="72"/>
      <c r="C151" s="72"/>
      <c r="D151" s="72"/>
      <c r="E151" s="72"/>
      <c r="F151" s="72"/>
      <c r="G151" s="72"/>
      <c r="H151" s="72"/>
      <c r="I151" s="27"/>
      <c r="J151" s="72"/>
      <c r="S151" s="27"/>
      <c r="T151" s="27"/>
      <c r="U151" s="27"/>
      <c r="V151" s="27"/>
      <c r="W151" s="27"/>
      <c r="X151" s="27"/>
      <c r="Y151" s="27"/>
      <c r="Z151" s="27"/>
    </row>
    <row r="152" customFormat="false" ht="15.8" hidden="false" customHeight="true" outlineLevel="0" collapsed="false">
      <c r="A152" s="7" t="s">
        <v>8</v>
      </c>
      <c r="B152" s="85" t="s">
        <v>188</v>
      </c>
      <c r="C152" s="85"/>
      <c r="D152" s="85"/>
      <c r="E152" s="85"/>
      <c r="F152" s="85"/>
      <c r="G152" s="85"/>
      <c r="H152" s="85"/>
      <c r="I152" s="7" t="s">
        <v>10</v>
      </c>
      <c r="J152" s="37" t="s">
        <v>11</v>
      </c>
      <c r="K152" s="38" t="s">
        <v>189</v>
      </c>
      <c r="L152" s="37" t="s">
        <v>190</v>
      </c>
      <c r="M152" s="38" t="s">
        <v>191</v>
      </c>
      <c r="N152" s="37" t="s">
        <v>12</v>
      </c>
      <c r="O152" s="37" t="s">
        <v>192</v>
      </c>
      <c r="P152" s="7" t="s">
        <v>193</v>
      </c>
      <c r="Q152" s="37" t="s">
        <v>194</v>
      </c>
      <c r="S152" s="8" t="s">
        <v>188</v>
      </c>
      <c r="T152" s="8"/>
      <c r="U152" s="8"/>
      <c r="V152" s="8"/>
      <c r="W152" s="8"/>
      <c r="X152" s="8"/>
      <c r="Y152" s="8"/>
      <c r="Z152" s="8"/>
      <c r="AC152" s="9" t="s">
        <v>196</v>
      </c>
      <c r="AD152" s="9"/>
      <c r="AE152" s="9" t="s">
        <v>197</v>
      </c>
      <c r="AF152" s="9"/>
      <c r="AG152" s="9" t="s">
        <v>198</v>
      </c>
      <c r="AH152" s="9"/>
      <c r="AI152" s="9" t="s">
        <v>199</v>
      </c>
      <c r="AJ152" s="9"/>
      <c r="AK152" s="9" t="s">
        <v>200</v>
      </c>
      <c r="AL152" s="9"/>
      <c r="AM152" s="39" t="s">
        <v>201</v>
      </c>
      <c r="AO152" s="9" t="s">
        <v>196</v>
      </c>
      <c r="AP152" s="9"/>
      <c r="AQ152" s="9" t="s">
        <v>197</v>
      </c>
      <c r="AR152" s="9"/>
      <c r="AS152" s="9" t="s">
        <v>198</v>
      </c>
      <c r="AT152" s="9"/>
      <c r="AU152" s="9" t="s">
        <v>199</v>
      </c>
      <c r="AV152" s="9"/>
      <c r="AW152" s="39" t="s">
        <v>200</v>
      </c>
      <c r="AX152" s="39"/>
    </row>
    <row r="153" customFormat="false" ht="55.8" hidden="false" customHeight="false" outlineLevel="0" collapsed="false">
      <c r="A153" s="7"/>
      <c r="B153" s="84" t="s">
        <v>106</v>
      </c>
      <c r="C153" s="84" t="s">
        <v>107</v>
      </c>
      <c r="D153" s="84" t="s">
        <v>108</v>
      </c>
      <c r="E153" s="84" t="s">
        <v>109</v>
      </c>
      <c r="F153" s="84" t="s">
        <v>110</v>
      </c>
      <c r="G153" s="84" t="s">
        <v>111</v>
      </c>
      <c r="H153" s="84" t="s">
        <v>112</v>
      </c>
      <c r="I153" s="7"/>
      <c r="J153" s="37"/>
      <c r="K153" s="38"/>
      <c r="L153" s="37"/>
      <c r="M153" s="38"/>
      <c r="N153" s="37"/>
      <c r="O153" s="37"/>
      <c r="P153" s="7"/>
      <c r="Q153" s="37"/>
      <c r="S153" s="9" t="s">
        <v>106</v>
      </c>
      <c r="T153" s="9" t="s">
        <v>107</v>
      </c>
      <c r="U153" s="9" t="s">
        <v>108</v>
      </c>
      <c r="V153" s="9" t="s">
        <v>109</v>
      </c>
      <c r="W153" s="9" t="s">
        <v>110</v>
      </c>
      <c r="X153" s="9" t="s">
        <v>111</v>
      </c>
      <c r="Y153" s="9" t="s">
        <v>112</v>
      </c>
      <c r="Z153" s="7" t="s">
        <v>21</v>
      </c>
      <c r="AC153" s="9" t="s">
        <v>202</v>
      </c>
      <c r="AD153" s="9" t="s">
        <v>203</v>
      </c>
      <c r="AE153" s="9" t="s">
        <v>202</v>
      </c>
      <c r="AF153" s="9" t="s">
        <v>203</v>
      </c>
      <c r="AG153" s="9" t="s">
        <v>202</v>
      </c>
      <c r="AH153" s="9" t="s">
        <v>203</v>
      </c>
      <c r="AI153" s="9" t="s">
        <v>202</v>
      </c>
      <c r="AJ153" s="9" t="s">
        <v>203</v>
      </c>
      <c r="AK153" s="9" t="s">
        <v>202</v>
      </c>
      <c r="AL153" s="9" t="s">
        <v>203</v>
      </c>
      <c r="AM153" s="40" t="s">
        <v>204</v>
      </c>
      <c r="AO153" s="9" t="s">
        <v>205</v>
      </c>
      <c r="AP153" s="9" t="s">
        <v>206</v>
      </c>
      <c r="AQ153" s="9" t="s">
        <v>205</v>
      </c>
      <c r="AR153" s="9" t="s">
        <v>206</v>
      </c>
      <c r="AS153" s="9" t="s">
        <v>205</v>
      </c>
      <c r="AT153" s="9" t="s">
        <v>206</v>
      </c>
      <c r="AU153" s="9" t="s">
        <v>205</v>
      </c>
      <c r="AV153" s="9" t="s">
        <v>206</v>
      </c>
      <c r="AW153" s="9" t="s">
        <v>205</v>
      </c>
      <c r="AX153" s="40" t="s">
        <v>206</v>
      </c>
    </row>
    <row r="154" customFormat="false" ht="13.8" hidden="false" customHeight="false" outlineLevel="0" collapsed="false">
      <c r="A154" s="10" t="s">
        <v>61</v>
      </c>
      <c r="B154" s="42"/>
      <c r="C154" s="42"/>
      <c r="D154" s="42"/>
      <c r="E154" s="42"/>
      <c r="F154" s="42"/>
      <c r="G154" s="42"/>
      <c r="H154" s="42"/>
      <c r="I154" s="12" t="n">
        <f aca="false">AO154+AQ154+AS154+AU154+AW154</f>
        <v>0.122906473337495</v>
      </c>
      <c r="J154" s="42" t="n">
        <f aca="false">ROUND(AP154+AR154+AT154+AV154+AX154,0)</f>
        <v>1207487</v>
      </c>
      <c r="K154" s="12" t="n">
        <f aca="false">I154-DatosMinisterio!J154</f>
        <v>0.00229719492047854</v>
      </c>
      <c r="L154" s="42" t="n">
        <f aca="false">J154-DatosMinisterio!K154</f>
        <v>22569</v>
      </c>
      <c r="M154" s="44" t="n">
        <f aca="false">P188/P$213</f>
        <v>0.193732391002861</v>
      </c>
      <c r="N154" s="43" t="n">
        <f aca="false">ROUND((N$179*M154),0)</f>
        <v>36162910</v>
      </c>
      <c r="O154" s="43" t="n">
        <f aca="false">N154-DatosMinisterio!L154</f>
        <v>49016</v>
      </c>
      <c r="P154" s="14" t="n">
        <f aca="false">N154+J154</f>
        <v>37370397</v>
      </c>
      <c r="Q154" s="43" t="n">
        <f aca="false">P154-DatosMinisterio!M154</f>
        <v>71585</v>
      </c>
      <c r="S154" s="11" t="n">
        <f aca="false">B154+DatosMinisterio!B154</f>
        <v>27171</v>
      </c>
      <c r="T154" s="11" t="n">
        <f aca="false">C154+DatosMinisterio!C154</f>
        <v>68</v>
      </c>
      <c r="U154" s="11" t="n">
        <f aca="false">D154+DatosMinisterio!D154</f>
        <v>1998.95646747913</v>
      </c>
      <c r="V154" s="11" t="n">
        <f aca="false">E154+DatosMinisterio!E154</f>
        <v>1303.11673434868</v>
      </c>
      <c r="W154" s="11" t="n">
        <f aca="false">F154+DatosMinisterio!F154</f>
        <v>892</v>
      </c>
      <c r="X154" s="11" t="n">
        <f aca="false">G154+DatosMinisterio!G154</f>
        <v>1519</v>
      </c>
      <c r="Y154" s="11" t="n">
        <f aca="false">H154+DatosMinisterio!H154</f>
        <v>184</v>
      </c>
      <c r="Z154" s="11" t="n">
        <f aca="false">X154+0.33*Y154</f>
        <v>1579.72</v>
      </c>
      <c r="AC154" s="45" t="n">
        <f aca="false">IF(T154&gt;0,S154/T154,0)</f>
        <v>399.573529411765</v>
      </c>
      <c r="AD154" s="46" t="n">
        <f aca="false">EXP((((AC154-AC$179)/AC$180+2)/4-1.9)^3)</f>
        <v>0.68916531226711</v>
      </c>
      <c r="AE154" s="47" t="n">
        <f aca="false">S154/U154</f>
        <v>13.5925921559788</v>
      </c>
      <c r="AF154" s="46" t="n">
        <f aca="false">EXP((((AE154-AE$179)/AE$180+2)/4-1.9)^3)</f>
        <v>0.00961209776132997</v>
      </c>
      <c r="AG154" s="46" t="n">
        <f aca="false">V154/U154</f>
        <v>0.651898505819905</v>
      </c>
      <c r="AH154" s="46" t="n">
        <f aca="false">EXP((((AG154-AG$179)/AG$180+2)/4-1.9)^3)</f>
        <v>0.0949961304858258</v>
      </c>
      <c r="AI154" s="46" t="n">
        <f aca="false">W154/U154</f>
        <v>0.446232829234593</v>
      </c>
      <c r="AJ154" s="46" t="n">
        <f aca="false">EXP((((AI154-AI$179)/AI$180+2)/4-1.9)^3)</f>
        <v>0.647700929782214</v>
      </c>
      <c r="AK154" s="46" t="n">
        <f aca="false">Z154/U154</f>
        <v>0.790272337442232</v>
      </c>
      <c r="AL154" s="46" t="n">
        <f aca="false">EXP((((AK154-AK$179)/AK$180+2)/4-1.9)^3)</f>
        <v>0.451624383202494</v>
      </c>
      <c r="AM154" s="46" t="n">
        <f aca="false">0.01*AD154+0.15*AF154+0.24*AH154+0.25*AJ154+0.35*AL154</f>
        <v>0.351126305669895</v>
      </c>
      <c r="AO154" s="48" t="n">
        <f aca="false">0.01*AD154/$AM$179</f>
        <v>0.00241231934803869</v>
      </c>
      <c r="AP154" s="42" t="n">
        <f aca="false">AO154*$J$179</f>
        <v>23699.6722217292</v>
      </c>
      <c r="AQ154" s="48" t="n">
        <f aca="false">0.15*AF154/$AM$179</f>
        <v>0.000504685501261313</v>
      </c>
      <c r="AR154" s="42" t="n">
        <f aca="false">AQ154*$J$179</f>
        <v>4958.24939789869</v>
      </c>
      <c r="AS154" s="48" t="n">
        <f aca="false">0.24*AH154/$AM$179</f>
        <v>0.00798047143049289</v>
      </c>
      <c r="AT154" s="42" t="n">
        <f aca="false">AS154*$J$179</f>
        <v>78403.614857763</v>
      </c>
      <c r="AU154" s="48" t="n">
        <f aca="false">0.25*AJ154/$AM$179</f>
        <v>0.0566794881012054</v>
      </c>
      <c r="AV154" s="42" t="n">
        <f aca="false">AU154*$J$179</f>
        <v>556843.890004078</v>
      </c>
      <c r="AW154" s="48" t="n">
        <f aca="false">0.35*AL154/$AM$179</f>
        <v>0.0553295089564963</v>
      </c>
      <c r="AX154" s="42" t="n">
        <f aca="false">AW154*$J$179</f>
        <v>543581.108995506</v>
      </c>
    </row>
    <row r="155" customFormat="false" ht="13.8" hidden="false" customHeight="false" outlineLevel="0" collapsed="false">
      <c r="A155" s="13" t="s">
        <v>62</v>
      </c>
      <c r="B155" s="43"/>
      <c r="C155" s="43"/>
      <c r="D155" s="43"/>
      <c r="E155" s="43"/>
      <c r="F155" s="43" t="n">
        <v>-115</v>
      </c>
      <c r="G155" s="43"/>
      <c r="H155" s="43"/>
      <c r="I155" s="15" t="n">
        <f aca="false">AO155+AQ155+AS155+AU155+AW155</f>
        <v>0.0761026324231801</v>
      </c>
      <c r="J155" s="43" t="n">
        <f aca="false">ROUND(AP155+AR155+AT155+AV155+AX155,0)</f>
        <v>747665</v>
      </c>
      <c r="K155" s="15" t="n">
        <f aca="false">I155-DatosMinisterio!J155</f>
        <v>-0.00951171429673391</v>
      </c>
      <c r="L155" s="43" t="n">
        <f aca="false">J155-DatosMinisterio!K155</f>
        <v>-93447</v>
      </c>
      <c r="M155" s="44" t="n">
        <f aca="false">P189/P$213</f>
        <v>0.121976890926896</v>
      </c>
      <c r="N155" s="43" t="n">
        <f aca="false">ROUND((N$179*M155),0)</f>
        <v>22768724</v>
      </c>
      <c r="O155" s="43" t="n">
        <f aca="false">N155-DatosMinisterio!L155</f>
        <v>-177616</v>
      </c>
      <c r="P155" s="14" t="n">
        <f aca="false">N155+J155</f>
        <v>23516389</v>
      </c>
      <c r="Q155" s="43" t="n">
        <f aca="false">P155-DatosMinisterio!M155</f>
        <v>-271063</v>
      </c>
      <c r="S155" s="14" t="n">
        <f aca="false">B155+DatosMinisterio!B155</f>
        <v>22868</v>
      </c>
      <c r="T155" s="14" t="n">
        <f aca="false">C155+DatosMinisterio!C155</f>
        <v>74</v>
      </c>
      <c r="U155" s="14" t="n">
        <f aca="false">D155+DatosMinisterio!D155</f>
        <v>2073.25575252554</v>
      </c>
      <c r="V155" s="14" t="n">
        <f aca="false">E155+DatosMinisterio!E155</f>
        <v>1287.74863164683</v>
      </c>
      <c r="W155" s="14" t="n">
        <f aca="false">F155+DatosMinisterio!F155</f>
        <v>606</v>
      </c>
      <c r="X155" s="14" t="n">
        <f aca="false">G155+DatosMinisterio!G155</f>
        <v>1450</v>
      </c>
      <c r="Y155" s="14" t="n">
        <f aca="false">H155+DatosMinisterio!H155</f>
        <v>149</v>
      </c>
      <c r="Z155" s="14" t="n">
        <f aca="false">X155+0.33*Y155</f>
        <v>1499.17</v>
      </c>
      <c r="AC155" s="49" t="n">
        <f aca="false">IF(T155&gt;0,S155/T155,0)</f>
        <v>309.027027027027</v>
      </c>
      <c r="AD155" s="50" t="n">
        <f aca="false">EXP((((AC155-AC$179)/AC$180+2)/4-1.9)^3)</f>
        <v>0.333566158910067</v>
      </c>
      <c r="AE155" s="51" t="n">
        <f aca="false">S155/U155</f>
        <v>11.0299947182798</v>
      </c>
      <c r="AF155" s="50" t="n">
        <f aca="false">EXP((((AE155-AE$179)/AE$180+2)/4-1.9)^3)</f>
        <v>0.00264745416319074</v>
      </c>
      <c r="AG155" s="50" t="n">
        <f aca="false">V155/U155</f>
        <v>0.621123867655091</v>
      </c>
      <c r="AH155" s="50" t="n">
        <f aca="false">EXP((((AG155-AG$179)/AG$180+2)/4-1.9)^3)</f>
        <v>0.0661816273417268</v>
      </c>
      <c r="AI155" s="50" t="n">
        <f aca="false">W155/U155</f>
        <v>0.292293895368094</v>
      </c>
      <c r="AJ155" s="50" t="n">
        <f aca="false">EXP((((AI155-AI$179)/AI$180+2)/4-1.9)^3)</f>
        <v>0.271632130816086</v>
      </c>
      <c r="AK155" s="50" t="n">
        <f aca="false">Z155/U155</f>
        <v>0.723099404486776</v>
      </c>
      <c r="AL155" s="50" t="n">
        <f aca="false">EXP((((AK155-AK$179)/AK$180+2)/4-1.9)^3)</f>
        <v>0.371114254366496</v>
      </c>
      <c r="AM155" s="50" t="n">
        <f aca="false">0.01*AD155+0.15*AF155+0.24*AH155+0.25*AJ155+0.35*AL155</f>
        <v>0.217414392007889</v>
      </c>
      <c r="AO155" s="44" t="n">
        <f aca="false">0.01*AD155/$AM$179</f>
        <v>0.00116759808520053</v>
      </c>
      <c r="AP155" s="43" t="n">
        <f aca="false">AO155*$J$179</f>
        <v>11470.990326579</v>
      </c>
      <c r="AQ155" s="44" t="n">
        <f aca="false">0.15*AF155/$AM$179</f>
        <v>0.000139005216612715</v>
      </c>
      <c r="AR155" s="43" t="n">
        <f aca="false">AQ155*$J$179</f>
        <v>1365.64757626733</v>
      </c>
      <c r="AS155" s="44" t="n">
        <f aca="false">0.24*AH155/$AM$179</f>
        <v>0.00555981157888304</v>
      </c>
      <c r="AT155" s="43" t="n">
        <f aca="false">AS155*$J$179</f>
        <v>54622.0019091722</v>
      </c>
      <c r="AU155" s="44" t="n">
        <f aca="false">0.25*AJ155/$AM$179</f>
        <v>0.0237701837662519</v>
      </c>
      <c r="AV155" s="43" t="n">
        <f aca="false">AU155*$J$179</f>
        <v>233528.601579413</v>
      </c>
      <c r="AW155" s="44" t="n">
        <f aca="false">0.35*AL155/$AM$179</f>
        <v>0.045466033776232</v>
      </c>
      <c r="AX155" s="43" t="n">
        <f aca="false">AW155*$J$179</f>
        <v>446678.048076362</v>
      </c>
    </row>
    <row r="156" customFormat="false" ht="13.8" hidden="false" customHeight="false" outlineLevel="0" collapsed="false">
      <c r="A156" s="13" t="s">
        <v>63</v>
      </c>
      <c r="B156" s="43"/>
      <c r="C156" s="43"/>
      <c r="D156" s="43"/>
      <c r="E156" s="43"/>
      <c r="F156" s="43"/>
      <c r="G156" s="43"/>
      <c r="H156" s="43"/>
      <c r="I156" s="15" t="n">
        <f aca="false">AO156+AQ156+AS156+AU156+AW156</f>
        <v>0.0713159016537314</v>
      </c>
      <c r="J156" s="43" t="n">
        <f aca="false">ROUND(AP156+AR156+AT156+AV156+AX156,0)</f>
        <v>700638</v>
      </c>
      <c r="K156" s="15" t="n">
        <f aca="false">I156-DatosMinisterio!J156</f>
        <v>0.00116028654628721</v>
      </c>
      <c r="L156" s="43" t="n">
        <f aca="false">J156-DatosMinisterio!K156</f>
        <v>11399</v>
      </c>
      <c r="M156" s="44" t="n">
        <f aca="false">P190/P$213</f>
        <v>0.0737403347890538</v>
      </c>
      <c r="N156" s="43" t="n">
        <f aca="false">ROUND((N$179*M156),0)</f>
        <v>13764684</v>
      </c>
      <c r="O156" s="43" t="n">
        <f aca="false">N156-DatosMinisterio!L156</f>
        <v>19788</v>
      </c>
      <c r="P156" s="14" t="n">
        <f aca="false">N156+J156</f>
        <v>14465322</v>
      </c>
      <c r="Q156" s="43" t="n">
        <f aca="false">P156-DatosMinisterio!M156</f>
        <v>31187</v>
      </c>
      <c r="S156" s="14" t="n">
        <f aca="false">B156+DatosMinisterio!B156</f>
        <v>23380</v>
      </c>
      <c r="T156" s="14" t="n">
        <f aca="false">C156+DatosMinisterio!C156</f>
        <v>88</v>
      </c>
      <c r="U156" s="14" t="n">
        <f aca="false">D156+DatosMinisterio!D156</f>
        <v>1292.57532417322</v>
      </c>
      <c r="V156" s="14" t="n">
        <f aca="false">E156+DatosMinisterio!E156</f>
        <v>961.935172658068</v>
      </c>
      <c r="W156" s="14" t="n">
        <f aca="false">F156+DatosMinisterio!F156</f>
        <v>377</v>
      </c>
      <c r="X156" s="14" t="n">
        <f aca="false">G156+DatosMinisterio!G156</f>
        <v>700</v>
      </c>
      <c r="Y156" s="14" t="n">
        <f aca="false">H156+DatosMinisterio!H156</f>
        <v>63</v>
      </c>
      <c r="Z156" s="14" t="n">
        <f aca="false">X156+0.33*Y156</f>
        <v>720.79</v>
      </c>
      <c r="AC156" s="49" t="n">
        <f aca="false">IF(T156&gt;0,S156/T156,0)</f>
        <v>265.681818181818</v>
      </c>
      <c r="AD156" s="50" t="n">
        <f aca="false">EXP((((AC156-AC$179)/AC$180+2)/4-1.9)^3)</f>
        <v>0.192501164651434</v>
      </c>
      <c r="AE156" s="51" t="n">
        <f aca="false">S156/U156</f>
        <v>18.0879207290722</v>
      </c>
      <c r="AF156" s="50" t="n">
        <f aca="false">EXP((((AE156-AE$179)/AE$180+2)/4-1.9)^3)</f>
        <v>0.0572783671372046</v>
      </c>
      <c r="AG156" s="50" t="n">
        <f aca="false">V156/U156</f>
        <v>0.744200476883897</v>
      </c>
      <c r="AH156" s="50" t="n">
        <f aca="false">EXP((((AG156-AG$179)/AG$180+2)/4-1.9)^3)</f>
        <v>0.231132509618335</v>
      </c>
      <c r="AI156" s="50" t="n">
        <f aca="false">W156/U156</f>
        <v>0.291665787633029</v>
      </c>
      <c r="AJ156" s="50" t="n">
        <f aca="false">EXP((((AI156-AI$179)/AI$180+2)/4-1.9)^3)</f>
        <v>0.270304662964771</v>
      </c>
      <c r="AK156" s="50" t="n">
        <f aca="false">Z156/U156</f>
        <v>0.557638681878013</v>
      </c>
      <c r="AL156" s="50" t="n">
        <f aca="false">EXP((((AK156-AK$179)/AK$180+2)/4-1.9)^3)</f>
        <v>0.200498995852079</v>
      </c>
      <c r="AM156" s="50" t="n">
        <f aca="false">0.01*AD156+0.15*AF156+0.24*AH156+0.25*AJ156+0.35*AL156</f>
        <v>0.203739383314916</v>
      </c>
      <c r="AO156" s="44" t="n">
        <f aca="false">0.01*AD156/$AM$179</f>
        <v>0.000673821325221681</v>
      </c>
      <c r="AP156" s="43" t="n">
        <f aca="false">AO156*$J$179</f>
        <v>6619.91313743294</v>
      </c>
      <c r="AQ156" s="44" t="n">
        <f aca="false">0.15*AF156/$AM$179</f>
        <v>0.00300741442168497</v>
      </c>
      <c r="AR156" s="43" t="n">
        <f aca="false">AQ156*$J$179</f>
        <v>29546.1444964922</v>
      </c>
      <c r="AS156" s="44" t="n">
        <f aca="false">0.24*AH156/$AM$179</f>
        <v>0.0194170686767338</v>
      </c>
      <c r="AT156" s="43" t="n">
        <f aca="false">AS156*$J$179</f>
        <v>190761.709688039</v>
      </c>
      <c r="AU156" s="44" t="n">
        <f aca="false">0.25*AJ156/$AM$179</f>
        <v>0.0236540187357205</v>
      </c>
      <c r="AV156" s="43" t="n">
        <f aca="false">AU156*$J$179</f>
        <v>232387.345903849</v>
      </c>
      <c r="AW156" s="44" t="n">
        <f aca="false">0.35*AL156/$AM$179</f>
        <v>0.0245635784943704</v>
      </c>
      <c r="AX156" s="43" t="n">
        <f aca="false">AW156*$J$179</f>
        <v>241323.255721762</v>
      </c>
    </row>
    <row r="157" customFormat="false" ht="13.8" hidden="false" customHeight="false" outlineLevel="0" collapsed="false">
      <c r="A157" s="13" t="s">
        <v>64</v>
      </c>
      <c r="B157" s="43"/>
      <c r="C157" s="43"/>
      <c r="D157" s="43"/>
      <c r="E157" s="43"/>
      <c r="F157" s="43"/>
      <c r="G157" s="43"/>
      <c r="H157" s="43"/>
      <c r="I157" s="15" t="n">
        <f aca="false">AO157+AQ157+AS157+AU157+AW157</f>
        <v>0.0796901136964505</v>
      </c>
      <c r="J157" s="43" t="n">
        <f aca="false">ROUND(AP157+AR157+AT157+AV157+AX157,0)</f>
        <v>782910</v>
      </c>
      <c r="K157" s="15" t="n">
        <f aca="false">I157-DatosMinisterio!J157</f>
        <v>0.00122622051480908</v>
      </c>
      <c r="L157" s="43" t="n">
        <f aca="false">J157-DatosMinisterio!K157</f>
        <v>12047</v>
      </c>
      <c r="M157" s="44" t="n">
        <f aca="false">P191/P$213</f>
        <v>0.0562187501766483</v>
      </c>
      <c r="N157" s="43" t="n">
        <f aca="false">ROUND((N$179*M157),0)</f>
        <v>10494031</v>
      </c>
      <c r="O157" s="43" t="n">
        <f aca="false">N157-DatosMinisterio!L157</f>
        <v>14575</v>
      </c>
      <c r="P157" s="14" t="n">
        <f aca="false">N157+J157</f>
        <v>11276941</v>
      </c>
      <c r="Q157" s="43" t="n">
        <f aca="false">P157-DatosMinisterio!M157</f>
        <v>26622</v>
      </c>
      <c r="S157" s="14" t="n">
        <f aca="false">B157+DatosMinisterio!B157</f>
        <v>13427</v>
      </c>
      <c r="T157" s="14" t="n">
        <f aca="false">C157+DatosMinisterio!C157</f>
        <v>54</v>
      </c>
      <c r="U157" s="14" t="n">
        <f aca="false">D157+DatosMinisterio!D157</f>
        <v>573.988878406606</v>
      </c>
      <c r="V157" s="14" t="n">
        <f aca="false">E157+DatosMinisterio!E157</f>
        <v>435.366807283963</v>
      </c>
      <c r="W157" s="14" t="n">
        <f aca="false">F157+DatosMinisterio!F157</f>
        <v>171</v>
      </c>
      <c r="X157" s="14" t="n">
        <f aca="false">G157+DatosMinisterio!G157</f>
        <v>276</v>
      </c>
      <c r="Y157" s="14" t="n">
        <f aca="false">H157+DatosMinisterio!H157</f>
        <v>54</v>
      </c>
      <c r="Z157" s="14" t="n">
        <f aca="false">X157+0.33*Y157</f>
        <v>293.82</v>
      </c>
      <c r="AC157" s="49" t="n">
        <f aca="false">IF(T157&gt;0,S157/T157,0)</f>
        <v>248.648148148148</v>
      </c>
      <c r="AD157" s="50" t="n">
        <f aca="false">EXP((((AC157-AC$179)/AC$180+2)/4-1.9)^3)</f>
        <v>0.148686274413279</v>
      </c>
      <c r="AE157" s="51" t="n">
        <f aca="false">S157/U157</f>
        <v>23.3924393052238</v>
      </c>
      <c r="AF157" s="50" t="n">
        <f aca="false">EXP((((AE157-AE$179)/AE$180+2)/4-1.9)^3)</f>
        <v>0.240288404970691</v>
      </c>
      <c r="AG157" s="50" t="n">
        <f aca="false">V157/U157</f>
        <v>0.75849345459888</v>
      </c>
      <c r="AH157" s="50" t="n">
        <f aca="false">EXP((((AG157-AG$179)/AG$180+2)/4-1.9)^3)</f>
        <v>0.258915084357143</v>
      </c>
      <c r="AI157" s="50" t="n">
        <f aca="false">W157/U157</f>
        <v>0.297915179950344</v>
      </c>
      <c r="AJ157" s="50" t="n">
        <f aca="false">EXP((((AI157-AI$179)/AI$180+2)/4-1.9)^3)</f>
        <v>0.28365225601739</v>
      </c>
      <c r="AK157" s="50" t="n">
        <f aca="false">Z157/U157</f>
        <v>0.511891451304152</v>
      </c>
      <c r="AL157" s="50" t="n">
        <f aca="false">EXP((((AK157-AK$179)/AK$180+2)/4-1.9)^3)</f>
        <v>0.163087165127299</v>
      </c>
      <c r="AM157" s="50" t="n">
        <f aca="false">0.01*AD157+0.15*AF157+0.24*AH157+0.25*AJ157+0.35*AL157</f>
        <v>0.227663315534353</v>
      </c>
      <c r="AO157" s="44" t="n">
        <f aca="false">0.01*AD157/$AM$179</f>
        <v>0.000520453902961275</v>
      </c>
      <c r="AP157" s="43" t="n">
        <f aca="false">AO157*$J$179</f>
        <v>5113.16501968545</v>
      </c>
      <c r="AQ157" s="44" t="n">
        <f aca="false">0.15*AF157/$AM$179</f>
        <v>0.0126164004071818</v>
      </c>
      <c r="AR157" s="43" t="n">
        <f aca="false">AQ157*$J$179</f>
        <v>123948.993117931</v>
      </c>
      <c r="AS157" s="44" t="n">
        <f aca="false">0.24*AH157/$AM$179</f>
        <v>0.0217510378903711</v>
      </c>
      <c r="AT157" s="43" t="n">
        <f aca="false">AS157*$J$179</f>
        <v>213691.63618545</v>
      </c>
      <c r="AU157" s="44" t="n">
        <f aca="false">0.25*AJ157/$AM$179</f>
        <v>0.0248220497000423</v>
      </c>
      <c r="AV157" s="43" t="n">
        <f aca="false">AU157*$J$179</f>
        <v>243862.589022786</v>
      </c>
      <c r="AW157" s="44" t="n">
        <f aca="false">0.35*AL157/$AM$179</f>
        <v>0.019980171795894</v>
      </c>
      <c r="AX157" s="43" t="n">
        <f aca="false">AW157*$J$179</f>
        <v>196293.879117422</v>
      </c>
    </row>
    <row r="158" customFormat="false" ht="13.8" hidden="false" customHeight="false" outlineLevel="0" collapsed="false">
      <c r="A158" s="13" t="s">
        <v>65</v>
      </c>
      <c r="B158" s="43"/>
      <c r="C158" s="43"/>
      <c r="D158" s="43"/>
      <c r="E158" s="43"/>
      <c r="F158" s="43"/>
      <c r="G158" s="43"/>
      <c r="H158" s="43"/>
      <c r="I158" s="15" t="n">
        <f aca="false">AO158+AQ158+AS158+AU158+AW158</f>
        <v>0.0594060453775228</v>
      </c>
      <c r="J158" s="43" t="n">
        <f aca="false">ROUND(AP158+AR158+AT158+AV158+AX158,0)</f>
        <v>583631</v>
      </c>
      <c r="K158" s="15" t="n">
        <f aca="false">I158-DatosMinisterio!J158</f>
        <v>0.000585680183474699</v>
      </c>
      <c r="L158" s="43" t="n">
        <f aca="false">J158-DatosMinisterio!K158</f>
        <v>5754</v>
      </c>
      <c r="M158" s="44" t="n">
        <f aca="false">P192/P$213</f>
        <v>0.0565502586565894</v>
      </c>
      <c r="N158" s="43" t="n">
        <f aca="false">ROUND((N$179*M158),0)</f>
        <v>10555911</v>
      </c>
      <c r="O158" s="43" t="n">
        <f aca="false">N158-DatosMinisterio!L158</f>
        <v>23896</v>
      </c>
      <c r="P158" s="14" t="n">
        <f aca="false">N158+J158</f>
        <v>11139542</v>
      </c>
      <c r="Q158" s="43" t="n">
        <f aca="false">P158-DatosMinisterio!M158</f>
        <v>29650</v>
      </c>
      <c r="S158" s="14" t="n">
        <f aca="false">B158+DatosMinisterio!B158</f>
        <v>15003</v>
      </c>
      <c r="T158" s="14" t="n">
        <f aca="false">C158+DatosMinisterio!C158</f>
        <v>67</v>
      </c>
      <c r="U158" s="14" t="n">
        <f aca="false">D158+DatosMinisterio!D158</f>
        <v>586.394595730406</v>
      </c>
      <c r="V158" s="14" t="n">
        <f aca="false">E158+DatosMinisterio!E158</f>
        <v>319.531146239442</v>
      </c>
      <c r="W158" s="14" t="n">
        <f aca="false">F158+DatosMinisterio!F158</f>
        <v>131</v>
      </c>
      <c r="X158" s="14" t="n">
        <f aca="false">G158+DatosMinisterio!G158</f>
        <v>329</v>
      </c>
      <c r="Y158" s="14" t="n">
        <f aca="false">H158+DatosMinisterio!H158</f>
        <v>4</v>
      </c>
      <c r="Z158" s="14" t="n">
        <f aca="false">X158+0.33*Y158</f>
        <v>330.32</v>
      </c>
      <c r="AC158" s="49" t="n">
        <f aca="false">IF(T158&gt;0,S158/T158,0)</f>
        <v>223.925373134328</v>
      </c>
      <c r="AD158" s="50" t="n">
        <f aca="false">EXP((((AC158-AC$179)/AC$180+2)/4-1.9)^3)</f>
        <v>0.0976122130135609</v>
      </c>
      <c r="AE158" s="51" t="n">
        <f aca="false">S158/U158</f>
        <v>25.585160759049</v>
      </c>
      <c r="AF158" s="50" t="n">
        <f aca="false">EXP((((AE158-AE$179)/AE$180+2)/4-1.9)^3)</f>
        <v>0.363397853266447</v>
      </c>
      <c r="AG158" s="50" t="n">
        <f aca="false">V158/U158</f>
        <v>0.544908067990357</v>
      </c>
      <c r="AH158" s="50" t="n">
        <f aca="false">EXP((((AG158-AG$179)/AG$180+2)/4-1.9)^3)</f>
        <v>0.0231541719693257</v>
      </c>
      <c r="AI158" s="50" t="n">
        <f aca="false">W158/U158</f>
        <v>0.223399057484198</v>
      </c>
      <c r="AJ158" s="50" t="n">
        <f aca="false">EXP((((AI158-AI$179)/AI$180+2)/4-1.9)^3)</f>
        <v>0.147044155012889</v>
      </c>
      <c r="AK158" s="50" t="n">
        <f aca="false">Z158/U158</f>
        <v>0.563306692123514</v>
      </c>
      <c r="AL158" s="50" t="n">
        <f aca="false">EXP((((AK158-AK$179)/AK$180+2)/4-1.9)^3)</f>
        <v>0.205459367056255</v>
      </c>
      <c r="AM158" s="50" t="n">
        <f aca="false">0.01*AD158+0.15*AF158+0.24*AH158+0.25*AJ158+0.35*AL158</f>
        <v>0.169714618615652</v>
      </c>
      <c r="AO158" s="44" t="n">
        <f aca="false">0.01*AD158/$AM$179</f>
        <v>0.000341676845694495</v>
      </c>
      <c r="AP158" s="43" t="n">
        <f aca="false">AO158*$J$179</f>
        <v>3356.78161985375</v>
      </c>
      <c r="AQ158" s="44" t="n">
        <f aca="false">0.15*AF158/$AM$179</f>
        <v>0.0190802915541389</v>
      </c>
      <c r="AR158" s="43" t="n">
        <f aca="false">AQ158*$J$179</f>
        <v>187453.065074395</v>
      </c>
      <c r="AS158" s="44" t="n">
        <f aca="false">0.24*AH158/$AM$179</f>
        <v>0.00194514457539398</v>
      </c>
      <c r="AT158" s="43" t="n">
        <f aca="false">AS158*$J$179</f>
        <v>19109.9445014162</v>
      </c>
      <c r="AU158" s="44" t="n">
        <f aca="false">0.25*AJ158/$AM$179</f>
        <v>0.0128676477849232</v>
      </c>
      <c r="AV158" s="43" t="n">
        <f aca="false">AU158*$J$179</f>
        <v>126417.356398225</v>
      </c>
      <c r="AW158" s="44" t="n">
        <f aca="false">0.35*AL158/$AM$179</f>
        <v>0.0251712846173722</v>
      </c>
      <c r="AX158" s="43" t="n">
        <f aca="false">AW158*$J$179</f>
        <v>247293.624418588</v>
      </c>
    </row>
    <row r="159" customFormat="false" ht="13.8" hidden="false" customHeight="false" outlineLevel="0" collapsed="false">
      <c r="A159" s="13" t="s">
        <v>66</v>
      </c>
      <c r="B159" s="43"/>
      <c r="C159" s="43"/>
      <c r="D159" s="43"/>
      <c r="E159" s="43"/>
      <c r="F159" s="43"/>
      <c r="G159" s="43"/>
      <c r="H159" s="43"/>
      <c r="I159" s="15" t="n">
        <f aca="false">AO159+AQ159+AS159+AU159+AW159</f>
        <v>0.0405298211591496</v>
      </c>
      <c r="J159" s="43" t="n">
        <f aca="false">ROUND(AP159+AR159+AT159+AV159+AX159,0)</f>
        <v>398183</v>
      </c>
      <c r="K159" s="15" t="n">
        <f aca="false">I159-DatosMinisterio!J159</f>
        <v>0.00054287088336142</v>
      </c>
      <c r="L159" s="43" t="n">
        <f aca="false">J159-DatosMinisterio!K159</f>
        <v>5334</v>
      </c>
      <c r="M159" s="44" t="n">
        <f aca="false">P193/P$213</f>
        <v>0.0617087714653722</v>
      </c>
      <c r="N159" s="43" t="n">
        <f aca="false">ROUND((N$179*M159),0)</f>
        <v>11518821</v>
      </c>
      <c r="O159" s="43" t="n">
        <f aca="false">N159-DatosMinisterio!L159</f>
        <v>14140</v>
      </c>
      <c r="P159" s="14" t="n">
        <f aca="false">N159+J159</f>
        <v>11917004</v>
      </c>
      <c r="Q159" s="43" t="n">
        <f aca="false">P159-DatosMinisterio!M159</f>
        <v>19474</v>
      </c>
      <c r="S159" s="14" t="n">
        <f aca="false">B159+DatosMinisterio!B159</f>
        <v>17507</v>
      </c>
      <c r="T159" s="14" t="n">
        <f aca="false">C159+DatosMinisterio!C159</f>
        <v>66</v>
      </c>
      <c r="U159" s="14" t="n">
        <f aca="false">D159+DatosMinisterio!D159</f>
        <v>886.865540256339</v>
      </c>
      <c r="V159" s="14" t="n">
        <f aca="false">E159+DatosMinisterio!E159</f>
        <v>599.918308392751</v>
      </c>
      <c r="W159" s="14" t="n">
        <f aca="false">F159+DatosMinisterio!F159</f>
        <v>195</v>
      </c>
      <c r="X159" s="14" t="n">
        <f aca="false">G159+DatosMinisterio!G159</f>
        <v>355</v>
      </c>
      <c r="Y159" s="14" t="n">
        <f aca="false">H159+DatosMinisterio!H159</f>
        <v>32</v>
      </c>
      <c r="Z159" s="14" t="n">
        <f aca="false">X159+0.33*Y159</f>
        <v>365.56</v>
      </c>
      <c r="AC159" s="49" t="n">
        <f aca="false">IF(T159&gt;0,S159/T159,0)</f>
        <v>265.257575757576</v>
      </c>
      <c r="AD159" s="50" t="n">
        <f aca="false">EXP((((AC159-AC$179)/AC$180+2)/4-1.9)^3)</f>
        <v>0.191324671246202</v>
      </c>
      <c r="AE159" s="51" t="n">
        <f aca="false">S159/U159</f>
        <v>19.7403092186216</v>
      </c>
      <c r="AF159" s="50" t="n">
        <f aca="false">EXP((((AE159-AE$179)/AE$180+2)/4-1.9)^3)</f>
        <v>0.0961906572138904</v>
      </c>
      <c r="AG159" s="50" t="n">
        <f aca="false">V159/U159</f>
        <v>0.676447873055651</v>
      </c>
      <c r="AH159" s="50" t="n">
        <f aca="false">EXP((((AG159-AG$179)/AG$180+2)/4-1.9)^3)</f>
        <v>0.123716801310977</v>
      </c>
      <c r="AI159" s="50" t="n">
        <f aca="false">W159/U159</f>
        <v>0.219875495380774</v>
      </c>
      <c r="AJ159" s="50" t="n">
        <f aca="false">EXP((((AI159-AI$179)/AI$180+2)/4-1.9)^3)</f>
        <v>0.141884466167983</v>
      </c>
      <c r="AK159" s="50" t="n">
        <f aca="false">Z159/U159</f>
        <v>0.412193262007157</v>
      </c>
      <c r="AL159" s="50" t="n">
        <f aca="false">EXP((((AK159-AK$179)/AK$180+2)/4-1.9)^3)</f>
        <v>0.0979512509016118</v>
      </c>
      <c r="AM159" s="50" t="n">
        <f aca="false">0.01*AD159+0.15*AF159+0.24*AH159+0.25*AJ159+0.35*AL159</f>
        <v>0.11578793196674</v>
      </c>
      <c r="AO159" s="44" t="n">
        <f aca="false">0.01*AD159/$AM$179</f>
        <v>0.000669703187303586</v>
      </c>
      <c r="AP159" s="43" t="n">
        <f aca="false">AO159*$J$179</f>
        <v>6579.45476325372</v>
      </c>
      <c r="AQ159" s="44" t="n">
        <f aca="false">0.15*AF159/$AM$179</f>
        <v>0.00505051355677539</v>
      </c>
      <c r="AR159" s="43" t="n">
        <f aca="false">AQ159*$J$179</f>
        <v>49618.4371046451</v>
      </c>
      <c r="AS159" s="44" t="n">
        <f aca="false">0.24*AH159/$AM$179</f>
        <v>0.0103932485805991</v>
      </c>
      <c r="AT159" s="43" t="n">
        <f aca="false">AS159*$J$179</f>
        <v>102107.784725689</v>
      </c>
      <c r="AU159" s="44" t="n">
        <f aca="false">0.25*AJ159/$AM$179</f>
        <v>0.0124161299484596</v>
      </c>
      <c r="AV159" s="43" t="n">
        <f aca="false">AU159*$J$179</f>
        <v>121981.449214065</v>
      </c>
      <c r="AW159" s="44" t="n">
        <f aca="false">0.35*AL159/$AM$179</f>
        <v>0.012000225886012</v>
      </c>
      <c r="AX159" s="43" t="n">
        <f aca="false">AW159*$J$179</f>
        <v>117895.427202216</v>
      </c>
    </row>
    <row r="160" customFormat="false" ht="13.8" hidden="false" customHeight="false" outlineLevel="0" collapsed="false">
      <c r="A160" s="13" t="s">
        <v>67</v>
      </c>
      <c r="B160" s="43"/>
      <c r="C160" s="43"/>
      <c r="D160" s="43"/>
      <c r="E160" s="43"/>
      <c r="F160" s="43"/>
      <c r="G160" s="43"/>
      <c r="H160" s="43"/>
      <c r="I160" s="15" t="n">
        <f aca="false">AO160+AQ160+AS160+AU160+AW160</f>
        <v>0.0319631590662342</v>
      </c>
      <c r="J160" s="43" t="n">
        <f aca="false">ROUND(AP160+AR160+AT160+AV160+AX160,0)</f>
        <v>314020</v>
      </c>
      <c r="K160" s="15" t="n">
        <f aca="false">I160-DatosMinisterio!J160</f>
        <v>0.000599656172142721</v>
      </c>
      <c r="L160" s="43" t="n">
        <f aca="false">J160-DatosMinisterio!K160</f>
        <v>5891</v>
      </c>
      <c r="M160" s="44" t="n">
        <f aca="false">P194/P$213</f>
        <v>0.0470447185064013</v>
      </c>
      <c r="N160" s="43" t="n">
        <f aca="false">ROUND((N$179*M160),0)</f>
        <v>8781567</v>
      </c>
      <c r="O160" s="43" t="n">
        <f aca="false">N160-DatosMinisterio!L160</f>
        <v>11075</v>
      </c>
      <c r="P160" s="14" t="n">
        <f aca="false">N160+J160</f>
        <v>9095587</v>
      </c>
      <c r="Q160" s="43" t="n">
        <f aca="false">P160-DatosMinisterio!M160</f>
        <v>16966</v>
      </c>
      <c r="S160" s="14" t="n">
        <f aca="false">B160+DatosMinisterio!B160</f>
        <v>11777</v>
      </c>
      <c r="T160" s="14" t="n">
        <f aca="false">C160+DatosMinisterio!C160</f>
        <v>56</v>
      </c>
      <c r="U160" s="14" t="n">
        <f aca="false">D160+DatosMinisterio!D160</f>
        <v>837.571414141414</v>
      </c>
      <c r="V160" s="14" t="n">
        <f aca="false">E160+DatosMinisterio!E160</f>
        <v>472.986262626263</v>
      </c>
      <c r="W160" s="14" t="n">
        <f aca="false">F160+DatosMinisterio!F160</f>
        <v>192</v>
      </c>
      <c r="X160" s="14" t="n">
        <f aca="false">G160+DatosMinisterio!G160</f>
        <v>364</v>
      </c>
      <c r="Y160" s="14" t="n">
        <f aca="false">H160+DatosMinisterio!H160</f>
        <v>43</v>
      </c>
      <c r="Z160" s="14" t="n">
        <f aca="false">X160+0.33*Y160</f>
        <v>378.19</v>
      </c>
      <c r="AC160" s="49" t="n">
        <f aca="false">IF(T160&gt;0,S160/T160,0)</f>
        <v>210.303571428571</v>
      </c>
      <c r="AD160" s="50" t="n">
        <f aca="false">EXP((((AC160-AC$179)/AC$180+2)/4-1.9)^3)</f>
        <v>0.0755408788779743</v>
      </c>
      <c r="AE160" s="51" t="n">
        <f aca="false">S160/U160</f>
        <v>14.0608905714296</v>
      </c>
      <c r="AF160" s="50" t="n">
        <f aca="false">EXP((((AE160-AE$179)/AE$180+2)/4-1.9)^3)</f>
        <v>0.0118976968719393</v>
      </c>
      <c r="AG160" s="50" t="n">
        <f aca="false">V160/U160</f>
        <v>0.564711563265464</v>
      </c>
      <c r="AH160" s="50" t="n">
        <f aca="false">EXP((((AG160-AG$179)/AG$180+2)/4-1.9)^3)</f>
        <v>0.0311004725911587</v>
      </c>
      <c r="AI160" s="50" t="n">
        <f aca="false">W160/U160</f>
        <v>0.229234184403031</v>
      </c>
      <c r="AJ160" s="50" t="n">
        <f aca="false">EXP((((AI160-AI$179)/AI$180+2)/4-1.9)^3)</f>
        <v>0.155854589197239</v>
      </c>
      <c r="AK160" s="50" t="n">
        <f aca="false">Z160/U160</f>
        <v>0.451531646871782</v>
      </c>
      <c r="AL160" s="50" t="n">
        <f aca="false">EXP((((AK160-AK$179)/AK$180+2)/4-1.9)^3)</f>
        <v>0.120989637992315</v>
      </c>
      <c r="AM160" s="50" t="n">
        <f aca="false">0.01*AD160+0.15*AF160+0.24*AH160+0.25*AJ160+0.35*AL160</f>
        <v>0.0913141973380685</v>
      </c>
      <c r="AO160" s="44" t="n">
        <f aca="false">0.01*AD160/$AM$179</f>
        <v>0.000264419465753024</v>
      </c>
      <c r="AP160" s="43" t="n">
        <f aca="false">AO160*$J$179</f>
        <v>2597.77158960584</v>
      </c>
      <c r="AQ160" s="44" t="n">
        <f aca="false">0.15*AF160/$AM$179</f>
        <v>0.000624691431440355</v>
      </c>
      <c r="AR160" s="43" t="n">
        <f aca="false">AQ160*$J$179</f>
        <v>6137.23973855129</v>
      </c>
      <c r="AS160" s="44" t="n">
        <f aca="false">0.24*AH160/$AM$179</f>
        <v>0.00261270045126314</v>
      </c>
      <c r="AT160" s="43" t="n">
        <f aca="false">AS160*$J$179</f>
        <v>25668.3031452049</v>
      </c>
      <c r="AU160" s="44" t="n">
        <f aca="false">0.25*AJ160/$AM$179</f>
        <v>0.01363863772265</v>
      </c>
      <c r="AV160" s="43" t="n">
        <f aca="false">AU160*$J$179</f>
        <v>133991.896156085</v>
      </c>
      <c r="AW160" s="44" t="n">
        <f aca="false">0.35*AL160/$AM$179</f>
        <v>0.0148227099951278</v>
      </c>
      <c r="AX160" s="43" t="n">
        <f aca="false">AW160*$J$179</f>
        <v>145624.736048273</v>
      </c>
    </row>
    <row r="161" customFormat="false" ht="13.8" hidden="false" customHeight="false" outlineLevel="0" collapsed="false">
      <c r="A161" s="13" t="s">
        <v>68</v>
      </c>
      <c r="B161" s="43"/>
      <c r="C161" s="43"/>
      <c r="D161" s="43"/>
      <c r="E161" s="43"/>
      <c r="F161" s="43"/>
      <c r="G161" s="43"/>
      <c r="H161" s="43"/>
      <c r="I161" s="15" t="n">
        <f aca="false">AO161+AQ161+AS161+AU161+AW161</f>
        <v>0.0340148619264758</v>
      </c>
      <c r="J161" s="43" t="n">
        <f aca="false">ROUND(AP161+AR161+AT161+AV161+AX161,0)</f>
        <v>334177</v>
      </c>
      <c r="K161" s="15" t="n">
        <f aca="false">I161-DatosMinisterio!J161</f>
        <v>0.000101418961368678</v>
      </c>
      <c r="L161" s="43" t="n">
        <f aca="false">J161-DatosMinisterio!K161</f>
        <v>997</v>
      </c>
      <c r="M161" s="44" t="n">
        <f aca="false">P195/P$213</f>
        <v>0.046324051248176</v>
      </c>
      <c r="N161" s="43" t="n">
        <f aca="false">ROUND((N$179*M161),0)</f>
        <v>8647044</v>
      </c>
      <c r="O161" s="43" t="n">
        <f aca="false">N161-DatosMinisterio!L161</f>
        <v>5502</v>
      </c>
      <c r="P161" s="14" t="n">
        <f aca="false">N161+J161</f>
        <v>8981221</v>
      </c>
      <c r="Q161" s="43" t="n">
        <f aca="false">P161-DatosMinisterio!M161</f>
        <v>6499</v>
      </c>
      <c r="S161" s="14" t="n">
        <f aca="false">B161+DatosMinisterio!B161</f>
        <v>8875</v>
      </c>
      <c r="T161" s="14" t="n">
        <f aca="false">C161+DatosMinisterio!C161</f>
        <v>50</v>
      </c>
      <c r="U161" s="14" t="n">
        <f aca="false">D161+DatosMinisterio!D161</f>
        <v>501.41654149786</v>
      </c>
      <c r="V161" s="14" t="n">
        <f aca="false">E161+DatosMinisterio!E161</f>
        <v>323.136710614613</v>
      </c>
      <c r="W161" s="14" t="n">
        <f aca="false">F161+DatosMinisterio!F161</f>
        <v>60</v>
      </c>
      <c r="X161" s="14" t="n">
        <f aca="false">G161+DatosMinisterio!G161</f>
        <v>249</v>
      </c>
      <c r="Y161" s="14" t="n">
        <f aca="false">H161+DatosMinisterio!H161</f>
        <v>27</v>
      </c>
      <c r="Z161" s="14" t="n">
        <f aca="false">X161+0.33*Y161</f>
        <v>257.91</v>
      </c>
      <c r="AC161" s="49" t="n">
        <f aca="false">IF(T161&gt;0,S161/T161,0)</f>
        <v>177.5</v>
      </c>
      <c r="AD161" s="50" t="n">
        <f aca="false">EXP((((AC161-AC$179)/AC$180+2)/4-1.9)^3)</f>
        <v>0.0377748430238206</v>
      </c>
      <c r="AE161" s="51" t="n">
        <f aca="false">S161/U161</f>
        <v>17.6998548422198</v>
      </c>
      <c r="AF161" s="50" t="n">
        <f aca="false">EXP((((AE161-AE$179)/AE$180+2)/4-1.9)^3)</f>
        <v>0.0501989819562196</v>
      </c>
      <c r="AG161" s="50" t="n">
        <f aca="false">V161/U161</f>
        <v>0.6444476475573</v>
      </c>
      <c r="AH161" s="50" t="n">
        <f aca="false">EXP((((AG161-AG$179)/AG$180+2)/4-1.9)^3)</f>
        <v>0.087310703014609</v>
      </c>
      <c r="AI161" s="50" t="n">
        <f aca="false">W161/U161</f>
        <v>0.119660990482613</v>
      </c>
      <c r="AJ161" s="50" t="n">
        <f aca="false">EXP((((AI161-AI$179)/AI$180+2)/4-1.9)^3)</f>
        <v>0.0422714254851015</v>
      </c>
      <c r="AK161" s="50" t="n">
        <f aca="false">Z161/U161</f>
        <v>0.514362767589511</v>
      </c>
      <c r="AL161" s="50" t="n">
        <f aca="false">EXP((((AK161-AK$179)/AK$180+2)/4-1.9)^3)</f>
        <v>0.164987427570374</v>
      </c>
      <c r="AM161" s="50" t="n">
        <f aca="false">0.01*AD161+0.15*AF161+0.24*AH161+0.25*AJ161+0.35*AL161</f>
        <v>0.0971756204680836</v>
      </c>
      <c r="AO161" s="44" t="n">
        <f aca="false">0.01*AD161/$AM$179</f>
        <v>0.000132225146961791</v>
      </c>
      <c r="AP161" s="43" t="n">
        <f aca="false">AO161*$J$179</f>
        <v>1299.03722946641</v>
      </c>
      <c r="AQ161" s="44" t="n">
        <f aca="false">0.15*AF161/$AM$179</f>
        <v>0.00263570960267438</v>
      </c>
      <c r="AR161" s="43" t="n">
        <f aca="false">AQ161*$J$179</f>
        <v>25894.3550346406</v>
      </c>
      <c r="AS161" s="44" t="n">
        <f aca="false">0.24*AH161/$AM$179</f>
        <v>0.00733483108649675</v>
      </c>
      <c r="AT161" s="43" t="n">
        <f aca="false">AS161*$J$179</f>
        <v>72060.5639104356</v>
      </c>
      <c r="AU161" s="44" t="n">
        <f aca="false">0.25*AJ161/$AM$179</f>
        <v>0.00369911891065127</v>
      </c>
      <c r="AV161" s="43" t="n">
        <f aca="false">AU161*$J$179</f>
        <v>36341.7495958453</v>
      </c>
      <c r="AW161" s="44" t="n">
        <f aca="false">0.35*AL161/$AM$179</f>
        <v>0.0202129771796916</v>
      </c>
      <c r="AX161" s="43" t="n">
        <f aca="false">AW161*$J$179</f>
        <v>198581.060245386</v>
      </c>
    </row>
    <row r="162" customFormat="false" ht="13.8" hidden="false" customHeight="false" outlineLevel="0" collapsed="false">
      <c r="A162" s="13" t="s">
        <v>69</v>
      </c>
      <c r="B162" s="43"/>
      <c r="C162" s="43"/>
      <c r="D162" s="43"/>
      <c r="E162" s="43"/>
      <c r="F162" s="43"/>
      <c r="G162" s="43"/>
      <c r="H162" s="43"/>
      <c r="I162" s="15" t="n">
        <f aca="false">AO162+AQ162+AS162+AU162+AW162</f>
        <v>0.0147874741664136</v>
      </c>
      <c r="J162" s="43" t="n">
        <f aca="false">ROUND(AP162+AR162+AT162+AV162+AX162,0)</f>
        <v>145279</v>
      </c>
      <c r="K162" s="15" t="n">
        <f aca="false">I162-DatosMinisterio!J162</f>
        <v>9.81343989081979E-005</v>
      </c>
      <c r="L162" s="43" t="n">
        <f aca="false">J162-DatosMinisterio!K162</f>
        <v>965</v>
      </c>
      <c r="M162" s="44" t="n">
        <f aca="false">P196/P$213</f>
        <v>0.0197522999945393</v>
      </c>
      <c r="N162" s="43" t="n">
        <f aca="false">ROUND((N$179*M162),0)</f>
        <v>3687048</v>
      </c>
      <c r="O162" s="43" t="n">
        <f aca="false">N162-DatosMinisterio!L162</f>
        <v>1175</v>
      </c>
      <c r="P162" s="14" t="n">
        <f aca="false">N162+J162</f>
        <v>3832327</v>
      </c>
      <c r="Q162" s="43" t="n">
        <f aca="false">P162-DatosMinisterio!M162</f>
        <v>2140</v>
      </c>
      <c r="S162" s="14" t="n">
        <f aca="false">B162+DatosMinisterio!B162</f>
        <v>15229</v>
      </c>
      <c r="T162" s="14" t="n">
        <f aca="false">C162+DatosMinisterio!C162</f>
        <v>64</v>
      </c>
      <c r="U162" s="14" t="n">
        <f aca="false">D162+DatosMinisterio!D162</f>
        <v>821.410661400061</v>
      </c>
      <c r="V162" s="14" t="n">
        <f aca="false">E162+DatosMinisterio!E162</f>
        <v>425.502237693346</v>
      </c>
      <c r="W162" s="14" t="n">
        <f aca="false">F162+DatosMinisterio!F162</f>
        <v>104</v>
      </c>
      <c r="X162" s="14" t="n">
        <f aca="false">G162+DatosMinisterio!G162</f>
        <v>227</v>
      </c>
      <c r="Y162" s="14" t="n">
        <f aca="false">H162+DatosMinisterio!H162</f>
        <v>22</v>
      </c>
      <c r="Z162" s="14" t="n">
        <f aca="false">X162+0.33*Y162</f>
        <v>234.26</v>
      </c>
      <c r="AC162" s="49" t="n">
        <f aca="false">IF(T162&gt;0,S162/T162,0)</f>
        <v>237.953125</v>
      </c>
      <c r="AD162" s="50" t="n">
        <f aca="false">EXP((((AC162-AC$179)/AC$180+2)/4-1.9)^3)</f>
        <v>0.124790966531134</v>
      </c>
      <c r="AE162" s="51" t="n">
        <f aca="false">S162/U162</f>
        <v>18.5400564122735</v>
      </c>
      <c r="AF162" s="50" t="n">
        <f aca="false">EXP((((AE162-AE$179)/AE$180+2)/4-1.9)^3)</f>
        <v>0.0664647459756979</v>
      </c>
      <c r="AG162" s="50" t="n">
        <f aca="false">V162/U162</f>
        <v>0.518014018673796</v>
      </c>
      <c r="AH162" s="50" t="n">
        <f aca="false">EXP((((AG162-AG$179)/AG$180+2)/4-1.9)^3)</f>
        <v>0.0151100312367253</v>
      </c>
      <c r="AI162" s="50" t="n">
        <f aca="false">W162/U162</f>
        <v>0.126611456226702</v>
      </c>
      <c r="AJ162" s="50" t="n">
        <f aca="false">EXP((((AI162-AI$179)/AI$180+2)/4-1.9)^3)</f>
        <v>0.0465673276966383</v>
      </c>
      <c r="AK162" s="50" t="n">
        <f aca="false">Z162/U162</f>
        <v>0.285192305150646</v>
      </c>
      <c r="AL162" s="50" t="n">
        <f aca="false">EXP((((AK162-AK$179)/AK$180+2)/4-1.9)^3)</f>
        <v>0.0450281387594978</v>
      </c>
      <c r="AM162" s="50" t="n">
        <f aca="false">0.01*AD162+0.15*AF162+0.24*AH162+0.25*AJ162+0.35*AL162</f>
        <v>0.0422457095484639</v>
      </c>
      <c r="AO162" s="44" t="n">
        <f aca="false">0.01*AD162/$AM$179</f>
        <v>0.00043681197771432</v>
      </c>
      <c r="AP162" s="43" t="n">
        <f aca="false">AO162*$J$179</f>
        <v>4291.4304454638</v>
      </c>
      <c r="AQ162" s="44" t="n">
        <f aca="false">0.15*AF162/$AM$179</f>
        <v>0.00348974744866824</v>
      </c>
      <c r="AR162" s="43" t="n">
        <f aca="false">AQ162*$J$179</f>
        <v>34284.7934861095</v>
      </c>
      <c r="AS162" s="44" t="n">
        <f aca="false">0.24*AH162/$AM$179</f>
        <v>0.00126936930990609</v>
      </c>
      <c r="AT162" s="43" t="n">
        <f aca="false">AS162*$J$179</f>
        <v>12470.8350067979</v>
      </c>
      <c r="AU162" s="44" t="n">
        <f aca="false">0.25*AJ162/$AM$179</f>
        <v>0.00407504787274897</v>
      </c>
      <c r="AV162" s="43" t="n">
        <f aca="false">AU162*$J$179</f>
        <v>40035.0388726627</v>
      </c>
      <c r="AW162" s="44" t="n">
        <f aca="false">0.35*AL162/$AM$179</f>
        <v>0.00551649755737598</v>
      </c>
      <c r="AX162" s="43" t="n">
        <f aca="false">AW162*$J$179</f>
        <v>54196.4661636016</v>
      </c>
    </row>
    <row r="163" customFormat="false" ht="13.8" hidden="false" customHeight="false" outlineLevel="0" collapsed="false">
      <c r="A163" s="13" t="s">
        <v>70</v>
      </c>
      <c r="B163" s="43"/>
      <c r="C163" s="43"/>
      <c r="D163" s="43"/>
      <c r="E163" s="43"/>
      <c r="F163" s="43"/>
      <c r="G163" s="43"/>
      <c r="H163" s="43"/>
      <c r="I163" s="15" t="n">
        <f aca="false">AO163+AQ163+AS163+AU163+AW163</f>
        <v>0.0114856732763643</v>
      </c>
      <c r="J163" s="43" t="n">
        <f aca="false">ROUND(AP163+AR163+AT163+AV163+AX163,0)</f>
        <v>112840</v>
      </c>
      <c r="K163" s="15" t="n">
        <f aca="false">I163-DatosMinisterio!J163</f>
        <v>6.58407641132494E-005</v>
      </c>
      <c r="L163" s="43" t="n">
        <f aca="false">J163-DatosMinisterio!K163</f>
        <v>647</v>
      </c>
      <c r="M163" s="44" t="n">
        <f aca="false">P197/P$213</f>
        <v>0.0191433831666424</v>
      </c>
      <c r="N163" s="43" t="n">
        <f aca="false">ROUND((N$179*M163),0)</f>
        <v>3573385</v>
      </c>
      <c r="O163" s="43" t="n">
        <f aca="false">N163-DatosMinisterio!L163</f>
        <v>654</v>
      </c>
      <c r="P163" s="14" t="n">
        <f aca="false">N163+J163</f>
        <v>3686225</v>
      </c>
      <c r="Q163" s="43" t="n">
        <f aca="false">P163-DatosMinisterio!M163</f>
        <v>1301</v>
      </c>
      <c r="S163" s="14" t="n">
        <f aca="false">B163+DatosMinisterio!B163</f>
        <v>5781</v>
      </c>
      <c r="T163" s="14" t="n">
        <f aca="false">C163+DatosMinisterio!C163</f>
        <v>52</v>
      </c>
      <c r="U163" s="14" t="n">
        <f aca="false">D163+DatosMinisterio!D163</f>
        <v>371.256438768524</v>
      </c>
      <c r="V163" s="14" t="n">
        <f aca="false">E163+DatosMinisterio!E163</f>
        <v>214.587942620824</v>
      </c>
      <c r="W163" s="14" t="n">
        <f aca="false">F163+DatosMinisterio!F163</f>
        <v>42</v>
      </c>
      <c r="X163" s="14" t="n">
        <f aca="false">G163+DatosMinisterio!G163</f>
        <v>84</v>
      </c>
      <c r="Y163" s="14" t="n">
        <f aca="false">H163+DatosMinisterio!H163</f>
        <v>4</v>
      </c>
      <c r="Z163" s="14" t="n">
        <f aca="false">X163+0.33*Y163</f>
        <v>85.32</v>
      </c>
      <c r="AC163" s="49" t="n">
        <f aca="false">IF(T163&gt;0,S163/T163,0)</f>
        <v>111.173076923077</v>
      </c>
      <c r="AD163" s="50" t="n">
        <f aca="false">EXP((((AC163-AC$179)/AC$180+2)/4-1.9)^3)</f>
        <v>0.00650737850363682</v>
      </c>
      <c r="AE163" s="51" t="n">
        <f aca="false">S163/U163</f>
        <v>15.5714471085697</v>
      </c>
      <c r="AF163" s="50" t="n">
        <f aca="false">EXP((((AE163-AE$179)/AE$180+2)/4-1.9)^3)</f>
        <v>0.0226410247816021</v>
      </c>
      <c r="AG163" s="50" t="n">
        <f aca="false">V163/U163</f>
        <v>0.578004635643823</v>
      </c>
      <c r="AH163" s="50" t="n">
        <f aca="false">EXP((((AG163-AG$179)/AG$180+2)/4-1.9)^3)</f>
        <v>0.0375760928368172</v>
      </c>
      <c r="AI163" s="50" t="n">
        <f aca="false">W163/U163</f>
        <v>0.113129351074196</v>
      </c>
      <c r="AJ163" s="50" t="n">
        <f aca="false">EXP((((AI163-AI$179)/AI$180+2)/4-1.9)^3)</f>
        <v>0.0385254648035089</v>
      </c>
      <c r="AK163" s="50" t="n">
        <f aca="false">Z163/U163</f>
        <v>0.229814196039295</v>
      </c>
      <c r="AL163" s="50" t="n">
        <f aca="false">EXP((((AK163-AK$179)/AK$180+2)/4-1.9)^3)</f>
        <v>0.0305773664077974</v>
      </c>
      <c r="AM163" s="50" t="n">
        <f aca="false">0.01*AD163+0.15*AF163+0.24*AH163+0.25*AJ163+0.35*AL163</f>
        <v>0.0328129342267191</v>
      </c>
      <c r="AO163" s="44" t="n">
        <f aca="false">0.01*AD163/$AM$179</f>
        <v>2.27780980701041E-005</v>
      </c>
      <c r="AP163" s="43" t="n">
        <f aca="false">AO163*$J$179</f>
        <v>223.781921135266</v>
      </c>
      <c r="AQ163" s="44" t="n">
        <f aca="false">0.15*AF163/$AM$179</f>
        <v>0.00118877244329979</v>
      </c>
      <c r="AR163" s="43" t="n">
        <f aca="false">AQ163*$J$179</f>
        <v>11679.0164102175</v>
      </c>
      <c r="AS163" s="44" t="n">
        <f aca="false">0.24*AH163/$AM$179</f>
        <v>0.00315670684500683</v>
      </c>
      <c r="AT163" s="43" t="n">
        <f aca="false">AS163*$J$179</f>
        <v>31012.8580561178</v>
      </c>
      <c r="AU163" s="44" t="n">
        <f aca="false">0.25*AJ163/$AM$179</f>
        <v>0.00337131463537982</v>
      </c>
      <c r="AV163" s="43" t="n">
        <f aca="false">AU163*$J$179</f>
        <v>33121.2581285231</v>
      </c>
      <c r="AW163" s="44" t="n">
        <f aca="false">0.35*AL163/$AM$179</f>
        <v>0.00374610125460771</v>
      </c>
      <c r="AX163" s="43" t="n">
        <f aca="false">AW163*$J$179</f>
        <v>36803.3245332107</v>
      </c>
    </row>
    <row r="164" customFormat="false" ht="13.8" hidden="false" customHeight="false" outlineLevel="0" collapsed="false">
      <c r="A164" s="13" t="s">
        <v>71</v>
      </c>
      <c r="B164" s="43"/>
      <c r="C164" s="43"/>
      <c r="D164" s="43"/>
      <c r="E164" s="43"/>
      <c r="F164" s="43"/>
      <c r="G164" s="43"/>
      <c r="H164" s="43"/>
      <c r="I164" s="15" t="n">
        <f aca="false">AO164+AQ164+AS164+AU164+AW164</f>
        <v>0.0207302847444658</v>
      </c>
      <c r="J164" s="43" t="n">
        <f aca="false">ROUND(AP164+AR164+AT164+AV164+AX164,0)</f>
        <v>203663</v>
      </c>
      <c r="K164" s="15" t="n">
        <f aca="false">I164-DatosMinisterio!J164</f>
        <v>4.01442918994722E-005</v>
      </c>
      <c r="L164" s="43" t="n">
        <f aca="false">J164-DatosMinisterio!K164</f>
        <v>394</v>
      </c>
      <c r="M164" s="44" t="n">
        <f aca="false">P198/P$213</f>
        <v>0.0207447613841547</v>
      </c>
      <c r="N164" s="43" t="n">
        <f aca="false">ROUND((N$179*M164),0)</f>
        <v>3872305</v>
      </c>
      <c r="O164" s="43" t="n">
        <f aca="false">N164-DatosMinisterio!L164</f>
        <v>397</v>
      </c>
      <c r="P164" s="14" t="n">
        <f aca="false">N164+J164</f>
        <v>4075968</v>
      </c>
      <c r="Q164" s="43" t="n">
        <f aca="false">P164-DatosMinisterio!M164</f>
        <v>791</v>
      </c>
      <c r="S164" s="14" t="n">
        <f aca="false">B164+DatosMinisterio!B164</f>
        <v>7326</v>
      </c>
      <c r="T164" s="14" t="n">
        <f aca="false">C164+DatosMinisterio!C164</f>
        <v>37</v>
      </c>
      <c r="U164" s="14" t="n">
        <f aca="false">D164+DatosMinisterio!D164</f>
        <v>319.193548329561</v>
      </c>
      <c r="V164" s="14" t="n">
        <f aca="false">E164+DatosMinisterio!E164</f>
        <v>160.021326933936</v>
      </c>
      <c r="W164" s="14" t="n">
        <f aca="false">F164+DatosMinisterio!F164</f>
        <v>29</v>
      </c>
      <c r="X164" s="14" t="n">
        <f aca="false">G164+DatosMinisterio!G164</f>
        <v>90</v>
      </c>
      <c r="Y164" s="14" t="n">
        <f aca="false">H164+DatosMinisterio!H164</f>
        <v>7</v>
      </c>
      <c r="Z164" s="14" t="n">
        <f aca="false">X164+0.33*Y164</f>
        <v>92.31</v>
      </c>
      <c r="AC164" s="49" t="n">
        <f aca="false">IF(T164&gt;0,S164/T164,0)</f>
        <v>198</v>
      </c>
      <c r="AD164" s="50" t="n">
        <f aca="false">EXP((((AC164-AC$179)/AC$180+2)/4-1.9)^3)</f>
        <v>0.0590009662822607</v>
      </c>
      <c r="AE164" s="51" t="n">
        <f aca="false">S164/U164</f>
        <v>22.9515917171235</v>
      </c>
      <c r="AF164" s="50" t="n">
        <f aca="false">EXP((((AE164-AE$179)/AE$180+2)/4-1.9)^3)</f>
        <v>0.218543882313201</v>
      </c>
      <c r="AG164" s="50" t="n">
        <f aca="false">V164/U164</f>
        <v>0.501330079418514</v>
      </c>
      <c r="AH164" s="50" t="n">
        <f aca="false">EXP((((AG164-AG$179)/AG$180+2)/4-1.9)^3)</f>
        <v>0.0114160794913421</v>
      </c>
      <c r="AI164" s="50" t="n">
        <f aca="false">W164/U164</f>
        <v>0.0908539666661999</v>
      </c>
      <c r="AJ164" s="50" t="n">
        <f aca="false">EXP((((AI164-AI$179)/AI$180+2)/4-1.9)^3)</f>
        <v>0.0276948287090318</v>
      </c>
      <c r="AK164" s="50" t="n">
        <f aca="false">Z164/U164</f>
        <v>0.289197574584721</v>
      </c>
      <c r="AL164" s="50" t="n">
        <f aca="false">EXP((((AK164-AK$179)/AK$180+2)/4-1.9)^3)</f>
        <v>0.0462523299665155</v>
      </c>
      <c r="AM164" s="50" t="n">
        <f aca="false">0.01*AD164+0.15*AF164+0.24*AH164+0.25*AJ164+0.35*AL164</f>
        <v>0.0592234737532632</v>
      </c>
      <c r="AO164" s="44" t="n">
        <f aca="false">0.01*AD164/$AM$179</f>
        <v>0.000206523993564713</v>
      </c>
      <c r="AP164" s="43" t="n">
        <f aca="false">AO164*$J$179</f>
        <v>2028.98134419295</v>
      </c>
      <c r="AQ164" s="44" t="n">
        <f aca="false">0.15*AF164/$AM$179</f>
        <v>0.0114746990231995</v>
      </c>
      <c r="AR164" s="43" t="n">
        <f aca="false">AQ164*$J$179</f>
        <v>112732.423223288</v>
      </c>
      <c r="AS164" s="44" t="n">
        <f aca="false">0.24*AH164/$AM$179</f>
        <v>0.000959046392342108</v>
      </c>
      <c r="AT164" s="43" t="n">
        <f aca="false">AS164*$J$179</f>
        <v>9422.08798450315</v>
      </c>
      <c r="AU164" s="44" t="n">
        <f aca="false">0.25*AJ164/$AM$179</f>
        <v>0.00242353938693018</v>
      </c>
      <c r="AV164" s="43" t="n">
        <f aca="false">AU164*$J$179</f>
        <v>23809.902753296</v>
      </c>
      <c r="AW164" s="44" t="n">
        <f aca="false">0.35*AL164/$AM$179</f>
        <v>0.00566647594842928</v>
      </c>
      <c r="AX164" s="43" t="n">
        <f aca="false">AW164*$J$179</f>
        <v>55669.9189679309</v>
      </c>
    </row>
    <row r="165" customFormat="false" ht="13.8" hidden="false" customHeight="false" outlineLevel="0" collapsed="false">
      <c r="A165" s="13" t="s">
        <v>72</v>
      </c>
      <c r="B165" s="43"/>
      <c r="C165" s="43"/>
      <c r="D165" s="43"/>
      <c r="E165" s="43"/>
      <c r="F165" s="43"/>
      <c r="G165" s="43"/>
      <c r="H165" s="43"/>
      <c r="I165" s="15" t="n">
        <f aca="false">AO165+AQ165+AS165+AU165+AW165</f>
        <v>0.0476881320222223</v>
      </c>
      <c r="J165" s="43" t="n">
        <f aca="false">ROUND(AP165+AR165+AT165+AV165+AX165,0)</f>
        <v>468509</v>
      </c>
      <c r="K165" s="15" t="n">
        <f aca="false">I165-DatosMinisterio!J165</f>
        <v>8.07782773975183E-005</v>
      </c>
      <c r="L165" s="43" t="n">
        <f aca="false">J165-DatosMinisterio!K165</f>
        <v>794</v>
      </c>
      <c r="M165" s="44" t="n">
        <f aca="false">P199/P$213</f>
        <v>0.0239639971960401</v>
      </c>
      <c r="N165" s="43" t="n">
        <f aca="false">ROUND((N$179*M165),0)</f>
        <v>4473221</v>
      </c>
      <c r="O165" s="43" t="n">
        <f aca="false">N165-DatosMinisterio!L165</f>
        <v>865</v>
      </c>
      <c r="P165" s="14" t="n">
        <f aca="false">N165+J165</f>
        <v>4941730</v>
      </c>
      <c r="Q165" s="43" t="n">
        <f aca="false">P165-DatosMinisterio!M165</f>
        <v>1659</v>
      </c>
      <c r="S165" s="14" t="n">
        <f aca="false">B165+DatosMinisterio!B165</f>
        <v>11086</v>
      </c>
      <c r="T165" s="14" t="n">
        <f aca="false">C165+DatosMinisterio!C165</f>
        <v>59</v>
      </c>
      <c r="U165" s="14" t="n">
        <f aca="false">D165+DatosMinisterio!D165</f>
        <v>455.782754432188</v>
      </c>
      <c r="V165" s="14" t="n">
        <f aca="false">E165+DatosMinisterio!E165</f>
        <v>354.560344076586</v>
      </c>
      <c r="W165" s="14" t="n">
        <f aca="false">F165+DatosMinisterio!F165</f>
        <v>46</v>
      </c>
      <c r="X165" s="14" t="n">
        <f aca="false">G165+DatosMinisterio!G165</f>
        <v>111</v>
      </c>
      <c r="Y165" s="14" t="n">
        <f aca="false">H165+DatosMinisterio!H165</f>
        <v>10</v>
      </c>
      <c r="Z165" s="14" t="n">
        <f aca="false">X165+0.33*Y165</f>
        <v>114.3</v>
      </c>
      <c r="AC165" s="49" t="n">
        <f aca="false">IF(T165&gt;0,S165/T165,0)</f>
        <v>187.898305084746</v>
      </c>
      <c r="AD165" s="50" t="n">
        <f aca="false">EXP((((AC165-AC$179)/AC$180+2)/4-1.9)^3)</f>
        <v>0.0476202119030662</v>
      </c>
      <c r="AE165" s="51" t="n">
        <f aca="false">S165/U165</f>
        <v>24.3229913641882</v>
      </c>
      <c r="AF165" s="50" t="n">
        <f aca="false">EXP((((AE165-AE$179)/AE$180+2)/4-1.9)^3)</f>
        <v>0.289726720837263</v>
      </c>
      <c r="AG165" s="50" t="n">
        <f aca="false">V165/U165</f>
        <v>0.777915225244306</v>
      </c>
      <c r="AH165" s="50" t="n">
        <f aca="false">EXP((((AG165-AG$179)/AG$180+2)/4-1.9)^3)</f>
        <v>0.299202887571974</v>
      </c>
      <c r="AI165" s="50" t="n">
        <f aca="false">W165/U165</f>
        <v>0.100925275370075</v>
      </c>
      <c r="AJ165" s="50" t="n">
        <f aca="false">EXP((((AI165-AI$179)/AI$180+2)/4-1.9)^3)</f>
        <v>0.0322369467729036</v>
      </c>
      <c r="AK165" s="50" t="n">
        <f aca="false">Z165/U165</f>
        <v>0.250777369017383</v>
      </c>
      <c r="AL165" s="50" t="n">
        <f aca="false">EXP((((AK165-AK$179)/AK$180+2)/4-1.9)^3)</f>
        <v>0.0355287644979643</v>
      </c>
      <c r="AM165" s="50" t="n">
        <f aca="false">0.01*AD165+0.15*AF165+0.24*AH165+0.25*AJ165+0.35*AL165</f>
        <v>0.136238207529407</v>
      </c>
      <c r="AO165" s="44" t="n">
        <f aca="false">0.01*AD165/$AM$179</f>
        <v>0.000166687377450224</v>
      </c>
      <c r="AP165" s="43" t="n">
        <f aca="false">AO165*$J$179</f>
        <v>1637.60913839281</v>
      </c>
      <c r="AQ165" s="44" t="n">
        <f aca="false">0.15*AF165/$AM$179</f>
        <v>0.0152121710541486</v>
      </c>
      <c r="AR165" s="43" t="n">
        <f aca="false">AQ165*$J$179</f>
        <v>149450.970518194</v>
      </c>
      <c r="AS165" s="44" t="n">
        <f aca="false">0.24*AH165/$AM$179</f>
        <v>0.0251355511427425</v>
      </c>
      <c r="AT165" s="43" t="n">
        <f aca="false">AS165*$J$179</f>
        <v>246942.563255498</v>
      </c>
      <c r="AU165" s="44" t="n">
        <f aca="false">0.25*AJ165/$AM$179</f>
        <v>0.00282101438645203</v>
      </c>
      <c r="AV165" s="43" t="n">
        <f aca="false">AU165*$J$179</f>
        <v>27714.8696527484</v>
      </c>
      <c r="AW165" s="44" t="n">
        <f aca="false">0.35*AL165/$AM$179</f>
        <v>0.00435270806142893</v>
      </c>
      <c r="AX165" s="43" t="n">
        <f aca="false">AW165*$J$179</f>
        <v>42762.8930707764</v>
      </c>
    </row>
    <row r="166" customFormat="false" ht="13.8" hidden="false" customHeight="false" outlineLevel="0" collapsed="false">
      <c r="A166" s="13" t="s">
        <v>73</v>
      </c>
      <c r="B166" s="43"/>
      <c r="C166" s="43"/>
      <c r="D166" s="43"/>
      <c r="E166" s="43"/>
      <c r="F166" s="43"/>
      <c r="G166" s="43"/>
      <c r="H166" s="43"/>
      <c r="I166" s="15" t="n">
        <f aca="false">AO166+AQ166+AS166+AU166+AW166</f>
        <v>0.123856877988258</v>
      </c>
      <c r="J166" s="43" t="n">
        <f aca="false">ROUND(AP166+AR166+AT166+AV166+AX166,0)</f>
        <v>1216824</v>
      </c>
      <c r="K166" s="15" t="n">
        <f aca="false">I166-DatosMinisterio!J166</f>
        <v>0.00152468082634444</v>
      </c>
      <c r="L166" s="43" t="n">
        <f aca="false">J166-DatosMinisterio!K166</f>
        <v>14979</v>
      </c>
      <c r="M166" s="44" t="n">
        <f aca="false">P200/P$213</f>
        <v>0.0326821159522091</v>
      </c>
      <c r="N166" s="43" t="n">
        <f aca="false">ROUND((N$179*M166),0)</f>
        <v>6100582</v>
      </c>
      <c r="O166" s="43" t="n">
        <f aca="false">N166-DatosMinisterio!L166</f>
        <v>17983</v>
      </c>
      <c r="P166" s="14" t="n">
        <f aca="false">N166+J166</f>
        <v>7317406</v>
      </c>
      <c r="Q166" s="43" t="n">
        <f aca="false">P166-DatosMinisterio!M166</f>
        <v>32962</v>
      </c>
      <c r="S166" s="14" t="n">
        <f aca="false">B166+DatosMinisterio!B166</f>
        <v>8534</v>
      </c>
      <c r="T166" s="14" t="n">
        <f aca="false">C166+DatosMinisterio!C166</f>
        <v>48</v>
      </c>
      <c r="U166" s="14" t="n">
        <f aca="false">D166+DatosMinisterio!D166</f>
        <v>328.860845295056</v>
      </c>
      <c r="V166" s="14" t="n">
        <f aca="false">E166+DatosMinisterio!E166</f>
        <v>220.039633173844</v>
      </c>
      <c r="W166" s="14" t="n">
        <f aca="false">F166+DatosMinisterio!F166</f>
        <v>107</v>
      </c>
      <c r="X166" s="14" t="n">
        <f aca="false">G166+DatosMinisterio!G166</f>
        <v>265</v>
      </c>
      <c r="Y166" s="14" t="n">
        <f aca="false">H166+DatosMinisterio!H166</f>
        <v>39</v>
      </c>
      <c r="Z166" s="14" t="n">
        <f aca="false">X166+0.33*Y166</f>
        <v>277.87</v>
      </c>
      <c r="AC166" s="49" t="n">
        <f aca="false">IF(T166&gt;0,S166/T166,0)</f>
        <v>177.791666666667</v>
      </c>
      <c r="AD166" s="50" t="n">
        <f aca="false">EXP((((AC166-AC$179)/AC$180+2)/4-1.9)^3)</f>
        <v>0.0380269416592624</v>
      </c>
      <c r="AE166" s="51" t="n">
        <f aca="false">S166/U166</f>
        <v>25.9501856852045</v>
      </c>
      <c r="AF166" s="50" t="n">
        <f aca="false">EXP((((AE166-AE$179)/AE$180+2)/4-1.9)^3)</f>
        <v>0.38584598991381</v>
      </c>
      <c r="AG166" s="50" t="n">
        <f aca="false">V166/U166</f>
        <v>0.669096477497718</v>
      </c>
      <c r="AH166" s="50" t="n">
        <f aca="false">EXP((((AG166-AG$179)/AG$180+2)/4-1.9)^3)</f>
        <v>0.114558327051344</v>
      </c>
      <c r="AI166" s="50" t="n">
        <f aca="false">W166/U166</f>
        <v>0.325365581007368</v>
      </c>
      <c r="AJ166" s="50" t="n">
        <f aca="false">EXP((((AI166-AI$179)/AI$180+2)/4-1.9)^3)</f>
        <v>0.345664986873615</v>
      </c>
      <c r="AK166" s="50" t="n">
        <f aca="false">Z166/U166</f>
        <v>0.844947046677732</v>
      </c>
      <c r="AL166" s="50" t="n">
        <f aca="false">EXP((((AK166-AK$179)/AK$180+2)/4-1.9)^3)</f>
        <v>0.519068752592548</v>
      </c>
      <c r="AM166" s="50" t="n">
        <f aca="false">0.01*AD166+0.15*AF166+0.24*AH166+0.25*AJ166+0.35*AL166</f>
        <v>0.353841476521782</v>
      </c>
      <c r="AO166" s="44" t="n">
        <f aca="false">0.01*AD166/$AM$179</f>
        <v>0.00013310758025474</v>
      </c>
      <c r="AP166" s="43" t="n">
        <f aca="false">AO166*$J$179</f>
        <v>1307.7066371124</v>
      </c>
      <c r="AQ166" s="44" t="n">
        <f aca="false">0.15*AF166/$AM$179</f>
        <v>0.0202589363596293</v>
      </c>
      <c r="AR166" s="43" t="n">
        <f aca="false">AQ166*$J$179</f>
        <v>199032.583175378</v>
      </c>
      <c r="AS166" s="44" t="n">
        <f aca="false">0.24*AH166/$AM$179</f>
        <v>0.0096238599560087</v>
      </c>
      <c r="AT166" s="43" t="n">
        <f aca="false">AS166*$J$179</f>
        <v>94548.9769630503</v>
      </c>
      <c r="AU166" s="44" t="n">
        <f aca="false">0.25*AJ166/$AM$179</f>
        <v>0.0302487052428566</v>
      </c>
      <c r="AV166" s="43" t="n">
        <f aca="false">AU166*$J$179</f>
        <v>297176.408243899</v>
      </c>
      <c r="AW166" s="44" t="n">
        <f aca="false">0.35*AL166/$AM$179</f>
        <v>0.0635922688495091</v>
      </c>
      <c r="AX166" s="43" t="n">
        <f aca="false">AW166*$J$179</f>
        <v>624758.048222258</v>
      </c>
    </row>
    <row r="167" customFormat="false" ht="13.8" hidden="false" customHeight="false" outlineLevel="0" collapsed="false">
      <c r="A167" s="13" t="s">
        <v>74</v>
      </c>
      <c r="B167" s="43"/>
      <c r="C167" s="43"/>
      <c r="D167" s="43"/>
      <c r="E167" s="43"/>
      <c r="F167" s="43"/>
      <c r="G167" s="43"/>
      <c r="H167" s="43"/>
      <c r="I167" s="15" t="n">
        <f aca="false">AO167+AQ167+AS167+AU167+AW167</f>
        <v>0.00415953917017322</v>
      </c>
      <c r="J167" s="43" t="n">
        <f aca="false">ROUND(AP167+AR167+AT167+AV167+AX167,0)</f>
        <v>40865</v>
      </c>
      <c r="K167" s="15" t="n">
        <f aca="false">I167-DatosMinisterio!J167</f>
        <v>-6.20418985505713E-006</v>
      </c>
      <c r="L167" s="43" t="n">
        <f aca="false">J167-DatosMinisterio!K167</f>
        <v>-62</v>
      </c>
      <c r="M167" s="44" t="n">
        <f aca="false">P201/P$213</f>
        <v>0.0100796928684484</v>
      </c>
      <c r="N167" s="43" t="n">
        <f aca="false">ROUND((N$179*M167),0)</f>
        <v>1881518</v>
      </c>
      <c r="O167" s="43" t="n">
        <f aca="false">N167-DatosMinisterio!L167</f>
        <v>173</v>
      </c>
      <c r="P167" s="14" t="n">
        <f aca="false">N167+J167</f>
        <v>1922383</v>
      </c>
      <c r="Q167" s="43" t="n">
        <f aca="false">P167-DatosMinisterio!M167</f>
        <v>111</v>
      </c>
      <c r="S167" s="14" t="n">
        <f aca="false">B167+DatosMinisterio!B167</f>
        <v>2664</v>
      </c>
      <c r="T167" s="14" t="n">
        <f aca="false">C167+DatosMinisterio!C167</f>
        <v>24</v>
      </c>
      <c r="U167" s="14" t="n">
        <f aca="false">D167+DatosMinisterio!D167</f>
        <v>219.545317056994</v>
      </c>
      <c r="V167" s="14" t="n">
        <f aca="false">E167+DatosMinisterio!E167</f>
        <v>98.8333333333333</v>
      </c>
      <c r="W167" s="14" t="n">
        <f aca="false">F167+DatosMinisterio!F167</f>
        <v>12</v>
      </c>
      <c r="X167" s="14" t="n">
        <f aca="false">G167+DatosMinisterio!G167</f>
        <v>29</v>
      </c>
      <c r="Y167" s="14" t="n">
        <f aca="false">H167+DatosMinisterio!H167</f>
        <v>17</v>
      </c>
      <c r="Z167" s="14" t="n">
        <f aca="false">X167+0.33*Y167</f>
        <v>34.61</v>
      </c>
      <c r="AC167" s="49" t="n">
        <f aca="false">IF(T167&gt;0,S167/T167,0)</f>
        <v>111</v>
      </c>
      <c r="AD167" s="50" t="n">
        <f aca="false">EXP((((AC167-AC$179)/AC$180+2)/4-1.9)^3)</f>
        <v>0.00647322768508381</v>
      </c>
      <c r="AE167" s="51" t="n">
        <f aca="false">S167/U167</f>
        <v>12.1341690896027</v>
      </c>
      <c r="AF167" s="50" t="n">
        <f aca="false">EXP((((AE167-AE$179)/AE$180+2)/4-1.9)^3)</f>
        <v>0.00473522037584238</v>
      </c>
      <c r="AG167" s="50" t="n">
        <f aca="false">V167/U167</f>
        <v>0.450172814698098</v>
      </c>
      <c r="AH167" s="50" t="n">
        <f aca="false">EXP((((AG167-AG$179)/AG$180+2)/4-1.9)^3)</f>
        <v>0.00447317784219572</v>
      </c>
      <c r="AI167" s="50" t="n">
        <f aca="false">W167/U167</f>
        <v>0.0546584193225347</v>
      </c>
      <c r="AJ167" s="50" t="n">
        <f aca="false">EXP((((AI167-AI$179)/AI$180+2)/4-1.9)^3)</f>
        <v>0.0154648960852836</v>
      </c>
      <c r="AK167" s="50" t="n">
        <f aca="false">Z167/U167</f>
        <v>0.157643991062744</v>
      </c>
      <c r="AL167" s="50" t="n">
        <f aca="false">EXP((((AK167-AK$179)/AK$180+2)/4-1.9)^3)</f>
        <v>0.017624027147878</v>
      </c>
      <c r="AM167" s="50" t="n">
        <f aca="false">0.01*AD167+0.15*AF167+0.24*AH167+0.25*AJ167+0.35*AL167</f>
        <v>0.0118832115384324</v>
      </c>
      <c r="AO167" s="44" t="n">
        <f aca="false">0.01*AD167/$AM$179</f>
        <v>2.26585582748179E-005</v>
      </c>
      <c r="AP167" s="43" t="n">
        <f aca="false">AO167*$J$179</f>
        <v>222.607510306102</v>
      </c>
      <c r="AQ167" s="44" t="n">
        <f aca="false">0.15*AF167/$AM$179</f>
        <v>0.000248623882975794</v>
      </c>
      <c r="AR167" s="43" t="n">
        <f aca="false">AQ167*$J$179</f>
        <v>2442.58892911941</v>
      </c>
      <c r="AS167" s="44" t="n">
        <f aca="false">0.24*AH167/$AM$179</f>
        <v>0.000375784442909316</v>
      </c>
      <c r="AT167" s="43" t="n">
        <f aca="false">AS167*$J$179</f>
        <v>3691.86945758935</v>
      </c>
      <c r="AU167" s="44" t="n">
        <f aca="false">0.25*AJ167/$AM$179</f>
        <v>0.0013533134713068</v>
      </c>
      <c r="AV167" s="43" t="n">
        <f aca="false">AU167*$J$179</f>
        <v>13295.5388801646</v>
      </c>
      <c r="AW167" s="44" t="n">
        <f aca="false">0.35*AL167/$AM$179</f>
        <v>0.00215915881470649</v>
      </c>
      <c r="AX167" s="43" t="n">
        <f aca="false">AW167*$J$179</f>
        <v>21212.5132706022</v>
      </c>
    </row>
    <row r="168" customFormat="false" ht="13.8" hidden="false" customHeight="false" outlineLevel="0" collapsed="false">
      <c r="A168" s="13" t="s">
        <v>75</v>
      </c>
      <c r="B168" s="43"/>
      <c r="C168" s="43"/>
      <c r="D168" s="43"/>
      <c r="E168" s="43"/>
      <c r="F168" s="43"/>
      <c r="G168" s="43"/>
      <c r="H168" s="43"/>
      <c r="I168" s="15" t="n">
        <f aca="false">AO168+AQ168+AS168+AU168+AW168</f>
        <v>0.103744801251711</v>
      </c>
      <c r="J168" s="43" t="n">
        <f aca="false">ROUND(AP168+AR168+AT168+AV168+AX168,0)</f>
        <v>1019234</v>
      </c>
      <c r="K168" s="15" t="n">
        <f aca="false">I168-DatosMinisterio!J168</f>
        <v>0.001003989482272</v>
      </c>
      <c r="L168" s="43" t="n">
        <f aca="false">J168-DatosMinisterio!K168</f>
        <v>9864</v>
      </c>
      <c r="M168" s="44" t="n">
        <f aca="false">P202/P$213</f>
        <v>0.0636972664274963</v>
      </c>
      <c r="N168" s="43" t="n">
        <f aca="false">ROUND((N$179*M168),0)</f>
        <v>11890002</v>
      </c>
      <c r="O168" s="43" t="n">
        <f aca="false">N168-DatosMinisterio!L168</f>
        <v>15029</v>
      </c>
      <c r="P168" s="14" t="n">
        <f aca="false">N168+J168</f>
        <v>12909236</v>
      </c>
      <c r="Q168" s="43" t="n">
        <f aca="false">P168-DatosMinisterio!M168</f>
        <v>24893</v>
      </c>
      <c r="S168" s="14" t="n">
        <f aca="false">B168+DatosMinisterio!B168</f>
        <v>7672</v>
      </c>
      <c r="T168" s="14" t="n">
        <f aca="false">C168+DatosMinisterio!C168</f>
        <v>25</v>
      </c>
      <c r="U168" s="14" t="n">
        <f aca="false">D168+DatosMinisterio!D168</f>
        <v>373.095406414025</v>
      </c>
      <c r="V168" s="14" t="n">
        <f aca="false">E168+DatosMinisterio!E168</f>
        <v>342.481770050389</v>
      </c>
      <c r="W168" s="14" t="n">
        <f aca="false">F168+DatosMinisterio!F168</f>
        <v>101</v>
      </c>
      <c r="X168" s="14" t="n">
        <f aca="false">G168+DatosMinisterio!G168</f>
        <v>188</v>
      </c>
      <c r="Y168" s="14" t="n">
        <f aca="false">H168+DatosMinisterio!H168</f>
        <v>44</v>
      </c>
      <c r="Z168" s="14" t="n">
        <f aca="false">X168+0.33*Y168</f>
        <v>202.52</v>
      </c>
      <c r="AC168" s="49" t="n">
        <f aca="false">IF(T168&gt;0,S168/T168,0)</f>
        <v>306.88</v>
      </c>
      <c r="AD168" s="50" t="n">
        <f aca="false">EXP((((AC168-AC$179)/AC$180+2)/4-1.9)^3)</f>
        <v>0.325717853508004</v>
      </c>
      <c r="AE168" s="51" t="n">
        <f aca="false">S168/U168</f>
        <v>20.5631049541424</v>
      </c>
      <c r="AF168" s="50" t="n">
        <f aca="false">EXP((((AE168-AE$179)/AE$180+2)/4-1.9)^3)</f>
        <v>0.12142317892003</v>
      </c>
      <c r="AG168" s="50" t="n">
        <f aca="false">V168/U168</f>
        <v>0.91794689551963</v>
      </c>
      <c r="AH168" s="50" t="n">
        <f aca="false">EXP((((AG168-AG$179)/AG$180+2)/4-1.9)^3)</f>
        <v>0.63410398835672</v>
      </c>
      <c r="AI168" s="50" t="n">
        <f aca="false">W168/U168</f>
        <v>0.27070823779567</v>
      </c>
      <c r="AJ168" s="50" t="n">
        <f aca="false">EXP((((AI168-AI$179)/AI$180+2)/4-1.9)^3)</f>
        <v>0.227913180317129</v>
      </c>
      <c r="AK168" s="50" t="n">
        <f aca="false">Z168/U168</f>
        <v>0.54281022097405</v>
      </c>
      <c r="AL168" s="50" t="n">
        <f aca="false">EXP((((AK168-AK$179)/AK$180+2)/4-1.9)^3)</f>
        <v>0.187857792636771</v>
      </c>
      <c r="AM168" s="50" t="n">
        <f aca="false">0.01*AD168+0.15*AF168+0.24*AH168+0.25*AJ168+0.35*AL168</f>
        <v>0.296384135080849</v>
      </c>
      <c r="AO168" s="44" t="n">
        <f aca="false">0.01*AD168/$AM$179</f>
        <v>0.00114012627454246</v>
      </c>
      <c r="AP168" s="43" t="n">
        <f aca="false">AO168*$J$179</f>
        <v>11201.0953359083</v>
      </c>
      <c r="AQ168" s="44" t="n">
        <f aca="false">0.15*AF168/$AM$179</f>
        <v>0.00637535316843452</v>
      </c>
      <c r="AR168" s="43" t="n">
        <f aca="false">AQ168*$J$179</f>
        <v>62634.2364299758</v>
      </c>
      <c r="AS168" s="44" t="n">
        <f aca="false">0.24*AH168/$AM$179</f>
        <v>0.0532700514974919</v>
      </c>
      <c r="AT168" s="43" t="n">
        <f aca="false">AS168*$J$179</f>
        <v>523348.105113711</v>
      </c>
      <c r="AU168" s="44" t="n">
        <f aca="false">0.25*AJ168/$AM$179</f>
        <v>0.0199443937748186</v>
      </c>
      <c r="AV168" s="43" t="n">
        <f aca="false">AU168*$J$179</f>
        <v>195942.380310716</v>
      </c>
      <c r="AW168" s="44" t="n">
        <f aca="false">0.35*AL168/$AM$179</f>
        <v>0.0230148765364236</v>
      </c>
      <c r="AX168" s="43" t="n">
        <f aca="false">AW168*$J$179</f>
        <v>226108.135550242</v>
      </c>
    </row>
    <row r="169" customFormat="false" ht="13.8" hidden="false" customHeight="false" outlineLevel="0" collapsed="false">
      <c r="A169" s="13" t="s">
        <v>76</v>
      </c>
      <c r="B169" s="43"/>
      <c r="C169" s="43"/>
      <c r="D169" s="43"/>
      <c r="E169" s="43"/>
      <c r="F169" s="43"/>
      <c r="G169" s="43"/>
      <c r="H169" s="43"/>
      <c r="I169" s="15" t="n">
        <f aca="false">AO169+AQ169+AS169+AU169+AW169</f>
        <v>0.00394858890576378</v>
      </c>
      <c r="J169" s="43" t="n">
        <f aca="false">ROUND(AP169+AR169+AT169+AV169+AX169,0)</f>
        <v>38793</v>
      </c>
      <c r="K169" s="15" t="n">
        <f aca="false">I169-DatosMinisterio!J169</f>
        <v>-1.54645447714014E-005</v>
      </c>
      <c r="L169" s="43" t="n">
        <f aca="false">J169-DatosMinisterio!K169</f>
        <v>-153</v>
      </c>
      <c r="M169" s="44" t="n">
        <f aca="false">P203/P$213</f>
        <v>0.0086497464050121</v>
      </c>
      <c r="N169" s="43" t="n">
        <f aca="false">ROUND((N$179*M169),0)</f>
        <v>1614598</v>
      </c>
      <c r="O169" s="43" t="n">
        <f aca="false">N169-DatosMinisterio!L169</f>
        <v>-437</v>
      </c>
      <c r="P169" s="14" t="n">
        <f aca="false">N169+J169</f>
        <v>1653391</v>
      </c>
      <c r="Q169" s="43" t="n">
        <f aca="false">P169-DatosMinisterio!M169</f>
        <v>-590</v>
      </c>
      <c r="S169" s="14" t="n">
        <f aca="false">B169+DatosMinisterio!B169</f>
        <v>2763</v>
      </c>
      <c r="T169" s="14" t="n">
        <f aca="false">C169+DatosMinisterio!C169</f>
        <v>24</v>
      </c>
      <c r="U169" s="14" t="n">
        <f aca="false">D169+DatosMinisterio!D169</f>
        <v>161.895067698259</v>
      </c>
      <c r="V169" s="14" t="n">
        <f aca="false">E169+DatosMinisterio!E169</f>
        <v>63.1450676982592</v>
      </c>
      <c r="W169" s="14" t="n">
        <f aca="false">F169+DatosMinisterio!F169</f>
        <v>1</v>
      </c>
      <c r="X169" s="14" t="n">
        <f aca="false">G169+DatosMinisterio!G169</f>
        <v>12</v>
      </c>
      <c r="Y169" s="14" t="n">
        <f aca="false">H169+DatosMinisterio!H169</f>
        <v>4</v>
      </c>
      <c r="Z169" s="14" t="n">
        <f aca="false">X169+0.33*Y169</f>
        <v>13.32</v>
      </c>
      <c r="AC169" s="49" t="n">
        <f aca="false">IF(T169&gt;0,S169/T169,0)</f>
        <v>115.125</v>
      </c>
      <c r="AD169" s="50" t="n">
        <f aca="false">EXP((((AC169-AC$179)/AC$180+2)/4-1.9)^3)</f>
        <v>0.00733082157591082</v>
      </c>
      <c r="AE169" s="51" t="n">
        <f aca="false">S169/U169</f>
        <v>17.0666101153229</v>
      </c>
      <c r="AF169" s="50" t="n">
        <f aca="false">EXP((((AE169-AE$179)/AE$180+2)/4-1.9)^3)</f>
        <v>0.0401292956052395</v>
      </c>
      <c r="AG169" s="50" t="n">
        <f aca="false">V169/U169</f>
        <v>0.390037007278995</v>
      </c>
      <c r="AH169" s="50" t="n">
        <f aca="false">EXP((((AG169-AG$179)/AG$180+2)/4-1.9)^3)</f>
        <v>0.00127070179801732</v>
      </c>
      <c r="AI169" s="50" t="n">
        <f aca="false">W169/U169</f>
        <v>0.00617684043261779</v>
      </c>
      <c r="AJ169" s="50" t="n">
        <f aca="false">EXP((((AI169-AI$179)/AI$180+2)/4-1.9)^3)</f>
        <v>0.00644768734923368</v>
      </c>
      <c r="AK169" s="50" t="n">
        <f aca="false">Z169/U169</f>
        <v>0.0822755145624689</v>
      </c>
      <c r="AL169" s="50" t="n">
        <f aca="false">EXP((((AK169-AK$179)/AK$180+2)/4-1.9)^3)</f>
        <v>0.00934561092643825</v>
      </c>
      <c r="AM169" s="50" t="n">
        <f aca="false">0.01*AD169+0.15*AF169+0.24*AH169+0.25*AJ169+0.35*AL169</f>
        <v>0.011280556649631</v>
      </c>
      <c r="AO169" s="44" t="n">
        <f aca="false">0.01*AD169/$AM$179</f>
        <v>2.56604364871676E-005</v>
      </c>
      <c r="AP169" s="43" t="n">
        <f aca="false">AO169*$J$179</f>
        <v>252.09926467937</v>
      </c>
      <c r="AQ169" s="44" t="n">
        <f aca="false">0.15*AF169/$AM$179</f>
        <v>0.00210699830262561</v>
      </c>
      <c r="AR169" s="43" t="n">
        <f aca="false">AQ169*$J$179</f>
        <v>20700.0657622574</v>
      </c>
      <c r="AS169" s="44" t="n">
        <f aca="false">0.24*AH169/$AM$179</f>
        <v>0.000106749604893289</v>
      </c>
      <c r="AT169" s="43" t="n">
        <f aca="false">AS169*$J$179</f>
        <v>1048.75444780019</v>
      </c>
      <c r="AU169" s="44" t="n">
        <f aca="false">0.25*AJ169/$AM$179</f>
        <v>0.000564228954425099</v>
      </c>
      <c r="AV169" s="43" t="n">
        <f aca="false">AU169*$J$179</f>
        <v>5543.23012363839</v>
      </c>
      <c r="AW169" s="44" t="n">
        <f aca="false">0.35*AL169/$AM$179</f>
        <v>0.00114495160733261</v>
      </c>
      <c r="AX169" s="43" t="n">
        <f aca="false">AW169*$J$179</f>
        <v>11248.5014994332</v>
      </c>
    </row>
    <row r="170" customFormat="false" ht="13.8" hidden="false" customHeight="false" outlineLevel="0" collapsed="false">
      <c r="A170" s="13" t="s">
        <v>77</v>
      </c>
      <c r="B170" s="43"/>
      <c r="C170" s="43"/>
      <c r="D170" s="43"/>
      <c r="E170" s="43"/>
      <c r="F170" s="43"/>
      <c r="G170" s="43"/>
      <c r="H170" s="43"/>
      <c r="I170" s="15" t="n">
        <f aca="false">AO170+AQ170+AS170+AU170+AW170</f>
        <v>0.0601740730483254</v>
      </c>
      <c r="J170" s="43" t="n">
        <f aca="false">ROUND(AP170+AR170+AT170+AV170+AX170,0)</f>
        <v>591176</v>
      </c>
      <c r="K170" s="15" t="n">
        <f aca="false">I170-DatosMinisterio!J170</f>
        <v>8.75798851400836E-005</v>
      </c>
      <c r="L170" s="43" t="n">
        <f aca="false">J170-DatosMinisterio!K170</f>
        <v>860</v>
      </c>
      <c r="M170" s="44" t="n">
        <f aca="false">P204/P$213</f>
        <v>0.0407898868056702</v>
      </c>
      <c r="N170" s="43" t="n">
        <f aca="false">ROUND((N$179*M170),0)</f>
        <v>7614013</v>
      </c>
      <c r="O170" s="43" t="n">
        <f aca="false">N170-DatosMinisterio!L170</f>
        <v>1378</v>
      </c>
      <c r="P170" s="14" t="n">
        <f aca="false">N170+J170</f>
        <v>8205189</v>
      </c>
      <c r="Q170" s="43" t="n">
        <f aca="false">P170-DatosMinisterio!M170</f>
        <v>2238</v>
      </c>
      <c r="S170" s="14" t="n">
        <f aca="false">B170+DatosMinisterio!B170</f>
        <v>7584</v>
      </c>
      <c r="T170" s="14" t="n">
        <f aca="false">C170+DatosMinisterio!C170</f>
        <v>54</v>
      </c>
      <c r="U170" s="14" t="n">
        <f aca="false">D170+DatosMinisterio!D170</f>
        <v>339.74025974026</v>
      </c>
      <c r="V170" s="14" t="n">
        <f aca="false">E170+DatosMinisterio!E170</f>
        <v>279.581168831169</v>
      </c>
      <c r="W170" s="14" t="n">
        <f aca="false">F170+DatosMinisterio!F170</f>
        <v>33</v>
      </c>
      <c r="X170" s="14" t="n">
        <f aca="false">G170+DatosMinisterio!G170</f>
        <v>139</v>
      </c>
      <c r="Y170" s="14" t="n">
        <f aca="false">H170+DatosMinisterio!H170</f>
        <v>29</v>
      </c>
      <c r="Z170" s="14" t="n">
        <f aca="false">X170+0.33*Y170</f>
        <v>148.57</v>
      </c>
      <c r="AC170" s="49" t="n">
        <f aca="false">IF(T170&gt;0,S170/T170,0)</f>
        <v>140.444444444444</v>
      </c>
      <c r="AD170" s="50" t="n">
        <f aca="false">EXP((((AC170-AC$179)/AC$180+2)/4-1.9)^3)</f>
        <v>0.0150467474185837</v>
      </c>
      <c r="AE170" s="51" t="n">
        <f aca="false">S170/U170</f>
        <v>22.3229357798165</v>
      </c>
      <c r="AF170" s="50" t="n">
        <f aca="false">EXP((((AE170-AE$179)/AE$180+2)/4-1.9)^3)</f>
        <v>0.189536918701655</v>
      </c>
      <c r="AG170" s="50" t="n">
        <f aca="false">V170/U170</f>
        <v>0.82292622324159</v>
      </c>
      <c r="AH170" s="50" t="n">
        <f aca="false">EXP((((AG170-AG$179)/AG$180+2)/4-1.9)^3)</f>
        <v>0.401749913498561</v>
      </c>
      <c r="AI170" s="50" t="n">
        <f aca="false">W170/U170</f>
        <v>0.0971330275229357</v>
      </c>
      <c r="AJ170" s="50" t="n">
        <f aca="false">EXP((((AI170-AI$179)/AI$180+2)/4-1.9)^3)</f>
        <v>0.0304608703676574</v>
      </c>
      <c r="AK170" s="50" t="n">
        <f aca="false">Z170/U170</f>
        <v>0.437304663608562</v>
      </c>
      <c r="AL170" s="50" t="n">
        <f aca="false">EXP((((AK170-AK$179)/AK$180+2)/4-1.9)^3)</f>
        <v>0.112264463644693</v>
      </c>
      <c r="AM170" s="50" t="n">
        <f aca="false">0.01*AD170+0.15*AF170+0.24*AH170+0.25*AJ170+0.35*AL170</f>
        <v>0.171908764386646</v>
      </c>
      <c r="AO170" s="44" t="n">
        <f aca="false">0.01*AD170/$AM$179</f>
        <v>5.26688724414967E-005</v>
      </c>
      <c r="AP170" s="43" t="n">
        <f aca="false">AO170*$J$179</f>
        <v>517.441861155903</v>
      </c>
      <c r="AQ170" s="44" t="n">
        <f aca="false">0.15*AF170/$AM$179</f>
        <v>0.00995168143288153</v>
      </c>
      <c r="AR170" s="43" t="n">
        <f aca="false">AQ170*$J$179</f>
        <v>97769.63742637</v>
      </c>
      <c r="AS170" s="44" t="n">
        <f aca="false">0.24*AH170/$AM$179</f>
        <v>0.0337503610987254</v>
      </c>
      <c r="AT170" s="43" t="n">
        <f aca="false">AS170*$J$179</f>
        <v>331578.195090595</v>
      </c>
      <c r="AU170" s="44" t="n">
        <f aca="false">0.25*AJ170/$AM$179</f>
        <v>0.00266559218949481</v>
      </c>
      <c r="AV170" s="43" t="n">
        <f aca="false">AU170*$J$179</f>
        <v>26187.9345366073</v>
      </c>
      <c r="AW170" s="44" t="n">
        <f aca="false">0.35*AL170/$AM$179</f>
        <v>0.0137537694547821</v>
      </c>
      <c r="AX170" s="43" t="n">
        <f aca="false">AW170*$J$179</f>
        <v>135123.000259723</v>
      </c>
    </row>
    <row r="171" customFormat="false" ht="13.8" hidden="false" customHeight="false" outlineLevel="0" collapsed="false">
      <c r="A171" s="13" t="s">
        <v>78</v>
      </c>
      <c r="B171" s="43"/>
      <c r="C171" s="43"/>
      <c r="D171" s="43"/>
      <c r="E171" s="43"/>
      <c r="F171" s="43"/>
      <c r="G171" s="43"/>
      <c r="H171" s="43"/>
      <c r="I171" s="15" t="n">
        <f aca="false">AO171+AQ171+AS171+AU171+AW171</f>
        <v>0.00577703372330286</v>
      </c>
      <c r="J171" s="43" t="n">
        <f aca="false">ROUND(AP171+AR171+AT171+AV171+AX171,0)</f>
        <v>56756</v>
      </c>
      <c r="K171" s="15" t="n">
        <f aca="false">I171-DatosMinisterio!J171</f>
        <v>-5.41584709656731E-006</v>
      </c>
      <c r="L171" s="43" t="n">
        <f aca="false">J171-DatosMinisterio!K171</f>
        <v>-53</v>
      </c>
      <c r="M171" s="44" t="n">
        <f aca="false">P205/P$213</f>
        <v>0.0127517792429281</v>
      </c>
      <c r="N171" s="43" t="n">
        <f aca="false">ROUND((N$179*M171),0)</f>
        <v>2380301</v>
      </c>
      <c r="O171" s="43" t="n">
        <f aca="false">N171-DatosMinisterio!L171</f>
        <v>79</v>
      </c>
      <c r="P171" s="14" t="n">
        <f aca="false">N171+J171</f>
        <v>2437057</v>
      </c>
      <c r="Q171" s="43" t="n">
        <f aca="false">P171-DatosMinisterio!M171</f>
        <v>26</v>
      </c>
      <c r="S171" s="14" t="n">
        <f aca="false">B171+DatosMinisterio!B171</f>
        <v>3874</v>
      </c>
      <c r="T171" s="14" t="n">
        <f aca="false">C171+DatosMinisterio!C171</f>
        <v>37</v>
      </c>
      <c r="U171" s="14" t="n">
        <f aca="false">D171+DatosMinisterio!D171</f>
        <v>264.656171328671</v>
      </c>
      <c r="V171" s="14" t="n">
        <f aca="false">E171+DatosMinisterio!E171</f>
        <v>125.128199300699</v>
      </c>
      <c r="W171" s="14" t="n">
        <f aca="false">F171+DatosMinisterio!F171</f>
        <v>14</v>
      </c>
      <c r="X171" s="14" t="n">
        <f aca="false">G171+DatosMinisterio!G171</f>
        <v>49</v>
      </c>
      <c r="Y171" s="14" t="n">
        <f aca="false">H171+DatosMinisterio!H171</f>
        <v>14</v>
      </c>
      <c r="Z171" s="14" t="n">
        <f aca="false">X171+0.33*Y171</f>
        <v>53.62</v>
      </c>
      <c r="AC171" s="49" t="n">
        <f aca="false">IF(T171&gt;0,S171/T171,0)</f>
        <v>104.702702702703</v>
      </c>
      <c r="AD171" s="50" t="n">
        <f aca="false">EXP((((AC171-AC$179)/AC$180+2)/4-1.9)^3)</f>
        <v>0.00533198504823898</v>
      </c>
      <c r="AE171" s="51" t="n">
        <f aca="false">S171/U171</f>
        <v>14.6378600602854</v>
      </c>
      <c r="AF171" s="50" t="n">
        <f aca="false">EXP((((AE171-AE$179)/AE$180+2)/4-1.9)^3)</f>
        <v>0.0153337994557533</v>
      </c>
      <c r="AG171" s="50" t="n">
        <f aca="false">V171/U171</f>
        <v>0.472795320330184</v>
      </c>
      <c r="AH171" s="50" t="n">
        <f aca="false">EXP((((AG171-AG$179)/AG$180+2)/4-1.9)^3)</f>
        <v>0.00686941969495297</v>
      </c>
      <c r="AI171" s="50" t="n">
        <f aca="false">W171/U171</f>
        <v>0.0528988231399059</v>
      </c>
      <c r="AJ171" s="50" t="n">
        <f aca="false">EXP((((AI171-AI$179)/AI$180+2)/4-1.9)^3)</f>
        <v>0.0150104002369075</v>
      </c>
      <c r="AK171" s="50" t="n">
        <f aca="false">Z171/U171</f>
        <v>0.20260249262584</v>
      </c>
      <c r="AL171" s="50" t="n">
        <f aca="false">EXP((((AK171-AK$179)/AK$180+2)/4-1.9)^3)</f>
        <v>0.0249986078991535</v>
      </c>
      <c r="AM171" s="50" t="n">
        <f aca="false">0.01*AD171+0.15*AF171+0.24*AH171+0.25*AJ171+0.35*AL171</f>
        <v>0.0165041633195647</v>
      </c>
      <c r="AO171" s="44" t="n">
        <f aca="false">0.01*AD171/$AM$179</f>
        <v>1.86638103606913E-005</v>
      </c>
      <c r="AP171" s="43" t="n">
        <f aca="false">AO171*$J$179</f>
        <v>183.361373077128</v>
      </c>
      <c r="AQ171" s="44" t="n">
        <f aca="false">0.15*AF171/$AM$179</f>
        <v>0.000805104822768316</v>
      </c>
      <c r="AR171" s="43" t="n">
        <f aca="false">AQ171*$J$179</f>
        <v>7909.69919436902</v>
      </c>
      <c r="AS171" s="44" t="n">
        <f aca="false">0.24*AH171/$AM$179</f>
        <v>0.000577088849190727</v>
      </c>
      <c r="AT171" s="43" t="n">
        <f aca="false">AS171*$J$179</f>
        <v>5669.57131101025</v>
      </c>
      <c r="AU171" s="44" t="n">
        <f aca="false">0.25*AJ171/$AM$179</f>
        <v>0.00131354111519988</v>
      </c>
      <c r="AV171" s="43" t="n">
        <f aca="false">AU171*$J$179</f>
        <v>12904.7979925676</v>
      </c>
      <c r="AW171" s="44" t="n">
        <f aca="false">0.35*AL171/$AM$179</f>
        <v>0.00306263512578325</v>
      </c>
      <c r="AX171" s="43" t="n">
        <f aca="false">AW171*$J$179</f>
        <v>30088.6566593392</v>
      </c>
    </row>
    <row r="172" customFormat="false" ht="13.8" hidden="false" customHeight="false" outlineLevel="0" collapsed="false">
      <c r="A172" s="13" t="s">
        <v>79</v>
      </c>
      <c r="B172" s="43"/>
      <c r="C172" s="43"/>
      <c r="D172" s="43"/>
      <c r="E172" s="43"/>
      <c r="F172" s="43"/>
      <c r="G172" s="43"/>
      <c r="H172" s="43"/>
      <c r="I172" s="15" t="n">
        <f aca="false">AO172+AQ172+AS172+AU172+AW172</f>
        <v>0.00786678914127421</v>
      </c>
      <c r="J172" s="43" t="n">
        <f aca="false">ROUND(AP172+AR172+AT172+AV172+AX172,0)</f>
        <v>77287</v>
      </c>
      <c r="K172" s="15" t="n">
        <f aca="false">I172-DatosMinisterio!J172</f>
        <v>-7.62020618440967E-006</v>
      </c>
      <c r="L172" s="43" t="n">
        <f aca="false">J172-DatosMinisterio!K172</f>
        <v>-75</v>
      </c>
      <c r="M172" s="44" t="n">
        <f aca="false">P206/P$213</f>
        <v>0.0226161889226146</v>
      </c>
      <c r="N172" s="43" t="n">
        <f aca="false">ROUND((N$179*M172),0)</f>
        <v>4221634</v>
      </c>
      <c r="O172" s="43" t="n">
        <f aca="false">N172-DatosMinisterio!L172</f>
        <v>-317</v>
      </c>
      <c r="P172" s="14" t="n">
        <f aca="false">N172+J172</f>
        <v>4298921</v>
      </c>
      <c r="Q172" s="43" t="n">
        <f aca="false">P172-DatosMinisterio!M172</f>
        <v>-392</v>
      </c>
      <c r="S172" s="14" t="n">
        <f aca="false">B172+DatosMinisterio!B172</f>
        <v>4510</v>
      </c>
      <c r="T172" s="14" t="n">
        <f aca="false">C172+DatosMinisterio!C172</f>
        <v>25</v>
      </c>
      <c r="U172" s="14" t="n">
        <f aca="false">D172+DatosMinisterio!D172</f>
        <v>315.608833113851</v>
      </c>
      <c r="V172" s="14" t="n">
        <f aca="false">E172+DatosMinisterio!E172</f>
        <v>194.039027919046</v>
      </c>
      <c r="W172" s="14" t="n">
        <f aca="false">F172+DatosMinisterio!F172</f>
        <v>13</v>
      </c>
      <c r="X172" s="14" t="n">
        <f aca="false">G172+DatosMinisterio!G172</f>
        <v>14</v>
      </c>
      <c r="Y172" s="14" t="n">
        <f aca="false">H172+DatosMinisterio!H172</f>
        <v>1</v>
      </c>
      <c r="Z172" s="14" t="n">
        <f aca="false">X172+0.33*Y172</f>
        <v>14.33</v>
      </c>
      <c r="AC172" s="49" t="n">
        <f aca="false">IF(T172&gt;0,S172/T172,0)</f>
        <v>180.4</v>
      </c>
      <c r="AD172" s="50" t="n">
        <f aca="false">EXP((((AC172-AC$179)/AC$180+2)/4-1.9)^3)</f>
        <v>0.0403414272108376</v>
      </c>
      <c r="AE172" s="51" t="n">
        <f aca="false">S172/U172</f>
        <v>14.2898408625119</v>
      </c>
      <c r="AF172" s="50" t="n">
        <f aca="false">EXP((((AE172-AE$179)/AE$180+2)/4-1.9)^3)</f>
        <v>0.0131736269771528</v>
      </c>
      <c r="AG172" s="50" t="n">
        <f aca="false">V172/U172</f>
        <v>0.614808609773762</v>
      </c>
      <c r="AH172" s="50" t="n">
        <f aca="false">EXP((((AG172-AG$179)/AG$180+2)/4-1.9)^3)</f>
        <v>0.0611867752893932</v>
      </c>
      <c r="AI172" s="50" t="n">
        <f aca="false">W172/U172</f>
        <v>0.041190228650256</v>
      </c>
      <c r="AJ172" s="50" t="n">
        <f aca="false">EXP((((AI172-AI$179)/AI$180+2)/4-1.9)^3)</f>
        <v>0.012263454824053</v>
      </c>
      <c r="AK172" s="50" t="n">
        <f aca="false">Z172/U172</f>
        <v>0.0454043058890898</v>
      </c>
      <c r="AL172" s="50" t="n">
        <f aca="false">EXP((((AK172-AK$179)/AK$180+2)/4-1.9)^3)</f>
        <v>0.00669756885221621</v>
      </c>
      <c r="AM172" s="50" t="n">
        <f aca="false">0.01*AD172+0.15*AF172+0.24*AH172+0.25*AJ172+0.35*AL172</f>
        <v>0.0224742971924246</v>
      </c>
      <c r="AO172" s="44" t="n">
        <f aca="false">0.01*AD172/$AM$179</f>
        <v>0.000141209088234667</v>
      </c>
      <c r="AP172" s="43" t="n">
        <f aca="false">AO172*$J$179</f>
        <v>1387.29936756166</v>
      </c>
      <c r="AQ172" s="44" t="n">
        <f aca="false">0.15*AF172/$AM$179</f>
        <v>0.000691684448023549</v>
      </c>
      <c r="AR172" s="43" t="n">
        <f aca="false">AQ172*$J$179</f>
        <v>6795.40820843379</v>
      </c>
      <c r="AS172" s="44" t="n">
        <f aca="false">0.24*AH172/$AM$179</f>
        <v>0.00514020212848406</v>
      </c>
      <c r="AT172" s="43" t="n">
        <f aca="false">AS172*$J$179</f>
        <v>50499.5765579511</v>
      </c>
      <c r="AU172" s="44" t="n">
        <f aca="false">0.25*AJ172/$AM$179</f>
        <v>0.00107315940091872</v>
      </c>
      <c r="AV172" s="43" t="n">
        <f aca="false">AU172*$J$179</f>
        <v>10543.1837058055</v>
      </c>
      <c r="AW172" s="44" t="n">
        <f aca="false">0.35*AL172/$AM$179</f>
        <v>0.000820534075613216</v>
      </c>
      <c r="AX172" s="43" t="n">
        <f aca="false">AW172*$J$179</f>
        <v>8061.28287061305</v>
      </c>
    </row>
    <row r="173" customFormat="false" ht="13.8" hidden="false" customHeight="false" outlineLevel="0" collapsed="false">
      <c r="A173" s="13" t="s">
        <v>80</v>
      </c>
      <c r="B173" s="43"/>
      <c r="C173" s="43"/>
      <c r="D173" s="43"/>
      <c r="E173" s="43"/>
      <c r="F173" s="43"/>
      <c r="G173" s="43"/>
      <c r="H173" s="43"/>
      <c r="I173" s="15" t="n">
        <f aca="false">AO173+AQ173+AS173+AU173+AW173</f>
        <v>0.0145691699868569</v>
      </c>
      <c r="J173" s="43" t="n">
        <f aca="false">ROUND(AP173+AR173+AT173+AV173+AX173,0)</f>
        <v>143134</v>
      </c>
      <c r="K173" s="15" t="n">
        <f aca="false">I173-DatosMinisterio!J173</f>
        <v>-4.07841932809419E-006</v>
      </c>
      <c r="L173" s="43" t="n">
        <f aca="false">J173-DatosMinisterio!K173</f>
        <v>-40</v>
      </c>
      <c r="M173" s="44" t="n">
        <f aca="false">P207/P$213</f>
        <v>0.011884047031349</v>
      </c>
      <c r="N173" s="43" t="n">
        <f aca="false">ROUND((N$179*M173),0)</f>
        <v>2218327</v>
      </c>
      <c r="O173" s="43" t="n">
        <f aca="false">N173-DatosMinisterio!L173</f>
        <v>-245</v>
      </c>
      <c r="P173" s="14" t="n">
        <f aca="false">N173+J173</f>
        <v>2361461</v>
      </c>
      <c r="Q173" s="43" t="n">
        <f aca="false">P173-DatosMinisterio!M173</f>
        <v>-285</v>
      </c>
      <c r="S173" s="14" t="n">
        <f aca="false">B173+DatosMinisterio!B173</f>
        <v>7195</v>
      </c>
      <c r="T173" s="14" t="n">
        <f aca="false">C173+DatosMinisterio!C173</f>
        <v>50</v>
      </c>
      <c r="U173" s="14" t="n">
        <f aca="false">D173+DatosMinisterio!D173</f>
        <v>351.946380213805</v>
      </c>
      <c r="V173" s="14" t="n">
        <f aca="false">E173+DatosMinisterio!E173</f>
        <v>224.235317768605</v>
      </c>
      <c r="W173" s="14" t="n">
        <f aca="false">F173+DatosMinisterio!F173</f>
        <v>9</v>
      </c>
      <c r="X173" s="14" t="n">
        <f aca="false">G173+DatosMinisterio!G173</f>
        <v>13</v>
      </c>
      <c r="Y173" s="14" t="n">
        <f aca="false">H173+DatosMinisterio!H173</f>
        <v>5</v>
      </c>
      <c r="Z173" s="14" t="n">
        <f aca="false">X173+0.33*Y173</f>
        <v>14.65</v>
      </c>
      <c r="AC173" s="49" t="n">
        <f aca="false">IF(T173&gt;0,S173/T173,0)</f>
        <v>143.9</v>
      </c>
      <c r="AD173" s="50" t="n">
        <f aca="false">EXP((((AC173-AC$179)/AC$180+2)/4-1.9)^3)</f>
        <v>0.0165021156515012</v>
      </c>
      <c r="AE173" s="51" t="n">
        <f aca="false">S173/U173</f>
        <v>20.4434550388871</v>
      </c>
      <c r="AF173" s="50" t="n">
        <f aca="false">EXP((((AE173-AE$179)/AE$180+2)/4-1.9)^3)</f>
        <v>0.117497072650325</v>
      </c>
      <c r="AG173" s="50" t="n">
        <f aca="false">V173/U173</f>
        <v>0.637129205967067</v>
      </c>
      <c r="AH173" s="50" t="n">
        <f aca="false">EXP((((AG173-AG$179)/AG$180+2)/4-1.9)^3)</f>
        <v>0.0802117646544173</v>
      </c>
      <c r="AI173" s="50" t="n">
        <f aca="false">W173/U173</f>
        <v>0.0255720771855433</v>
      </c>
      <c r="AJ173" s="50" t="n">
        <f aca="false">EXP((((AI173-AI$179)/AI$180+2)/4-1.9)^3)</f>
        <v>0.00927256996595544</v>
      </c>
      <c r="AK173" s="50" t="n">
        <f aca="false">Z173/U173</f>
        <v>0.0416256589742455</v>
      </c>
      <c r="AL173" s="50" t="n">
        <f aca="false">EXP((((AK173-AK$179)/AK$180+2)/4-1.9)^3)</f>
        <v>0.00646713573680052</v>
      </c>
      <c r="AM173" s="50" t="n">
        <f aca="false">0.01*AD173+0.15*AF173+0.24*AH173+0.25*AJ173+0.35*AL173</f>
        <v>0.041622045570493</v>
      </c>
      <c r="AO173" s="44" t="n">
        <f aca="false">0.01*AD173/$AM$179</f>
        <v>5.7763169679468E-005</v>
      </c>
      <c r="AP173" s="43" t="n">
        <f aca="false">AO173*$J$179</f>
        <v>567.490448146734</v>
      </c>
      <c r="AQ173" s="44" t="n">
        <f aca="false">0.15*AF173/$AM$179</f>
        <v>0.00616921201590665</v>
      </c>
      <c r="AR173" s="43" t="n">
        <f aca="false">AQ173*$J$179</f>
        <v>60609.0162822818</v>
      </c>
      <c r="AS173" s="44" t="n">
        <f aca="false">0.24*AH173/$AM$179</f>
        <v>0.00673846074508802</v>
      </c>
      <c r="AT173" s="43" t="n">
        <f aca="false">AS173*$J$179</f>
        <v>66201.5628517081</v>
      </c>
      <c r="AU173" s="44" t="n">
        <f aca="false">0.25*AJ173/$AM$179</f>
        <v>0.000811430854715129</v>
      </c>
      <c r="AV173" s="43" t="n">
        <f aca="false">AU173*$J$179</f>
        <v>7971.84887771238</v>
      </c>
      <c r="AW173" s="44" t="n">
        <f aca="false">0.35*AL173/$AM$179</f>
        <v>0.000792303201467635</v>
      </c>
      <c r="AX173" s="43" t="n">
        <f aca="false">AW173*$J$179</f>
        <v>7783.93051080748</v>
      </c>
    </row>
    <row r="174" customFormat="false" ht="13.8" hidden="false" customHeight="false" outlineLevel="0" collapsed="false">
      <c r="A174" s="13" t="s">
        <v>81</v>
      </c>
      <c r="B174" s="43"/>
      <c r="C174" s="43"/>
      <c r="D174" s="43"/>
      <c r="E174" s="43"/>
      <c r="F174" s="43"/>
      <c r="G174" s="43"/>
      <c r="H174" s="43"/>
      <c r="I174" s="15" t="n">
        <f aca="false">AO174+AQ174+AS174+AU174+AW174</f>
        <v>0.0223487586058384</v>
      </c>
      <c r="J174" s="43" t="n">
        <f aca="false">ROUND(AP174+AR174+AT174+AV174+AX174,0)</f>
        <v>219564</v>
      </c>
      <c r="K174" s="15" t="n">
        <f aca="false">I174-DatosMinisterio!J174</f>
        <v>2.84342479763E-006</v>
      </c>
      <c r="L174" s="43" t="n">
        <f aca="false">J174-DatosMinisterio!K174</f>
        <v>28</v>
      </c>
      <c r="M174" s="44" t="n">
        <f aca="false">P208/P$213</f>
        <v>0.0188276110054871</v>
      </c>
      <c r="N174" s="43" t="n">
        <f aca="false">ROUND((N$179*M174),0)</f>
        <v>3514442</v>
      </c>
      <c r="O174" s="43" t="n">
        <f aca="false">N174-DatosMinisterio!L174</f>
        <v>159</v>
      </c>
      <c r="P174" s="14" t="n">
        <f aca="false">N174+J174</f>
        <v>3734006</v>
      </c>
      <c r="Q174" s="43" t="n">
        <f aca="false">P174-DatosMinisterio!M174</f>
        <v>187</v>
      </c>
      <c r="S174" s="14" t="n">
        <f aca="false">B174+DatosMinisterio!B174</f>
        <v>6583</v>
      </c>
      <c r="T174" s="14" t="n">
        <f aca="false">C174+DatosMinisterio!C174</f>
        <v>32</v>
      </c>
      <c r="U174" s="14" t="n">
        <f aca="false">D174+DatosMinisterio!D174</f>
        <v>261.978561938392</v>
      </c>
      <c r="V174" s="14" t="n">
        <f aca="false">E174+DatosMinisterio!E174</f>
        <v>150.129530899208</v>
      </c>
      <c r="W174" s="14" t="n">
        <f aca="false">F174+DatosMinisterio!F174</f>
        <v>4</v>
      </c>
      <c r="X174" s="14" t="n">
        <f aca="false">G174+DatosMinisterio!G174</f>
        <v>13</v>
      </c>
      <c r="Y174" s="14" t="n">
        <f aca="false">H174+DatosMinisterio!H174</f>
        <v>0</v>
      </c>
      <c r="Z174" s="14" t="n">
        <f aca="false">X174+0.33*Y174</f>
        <v>13</v>
      </c>
      <c r="AC174" s="49" t="n">
        <f aca="false">IF(T174&gt;0,S174/T174,0)</f>
        <v>205.71875</v>
      </c>
      <c r="AD174" s="50" t="n">
        <f aca="false">EXP((((AC174-AC$179)/AC$180+2)/4-1.9)^3)</f>
        <v>0.0690163630633689</v>
      </c>
      <c r="AE174" s="51" t="n">
        <f aca="false">S174/U174</f>
        <v>25.1280102894377</v>
      </c>
      <c r="AF174" s="50" t="n">
        <f aca="false">EXP((((AE174-AE$179)/AE$180+2)/4-1.9)^3)</f>
        <v>0.335945705660373</v>
      </c>
      <c r="AG174" s="50" t="n">
        <f aca="false">V174/U174</f>
        <v>0.573060367185744</v>
      </c>
      <c r="AH174" s="50" t="n">
        <f aca="false">EXP((((AG174-AG$179)/AG$180+2)/4-1.9)^3)</f>
        <v>0.0350523093689246</v>
      </c>
      <c r="AI174" s="50" t="n">
        <f aca="false">W174/U174</f>
        <v>0.0152684249062359</v>
      </c>
      <c r="AJ174" s="50" t="n">
        <f aca="false">EXP((((AI174-AI$179)/AI$180+2)/4-1.9)^3)</f>
        <v>0.00766215335485654</v>
      </c>
      <c r="AK174" s="50" t="n">
        <f aca="false">Z174/U174</f>
        <v>0.0496223809452666</v>
      </c>
      <c r="AL174" s="50" t="n">
        <f aca="false">EXP((((AK174-AK$179)/AK$180+2)/4-1.9)^3)</f>
        <v>0.00696317489072029</v>
      </c>
      <c r="AM174" s="50" t="n">
        <f aca="false">0.01*AD174+0.15*AF174+0.24*AH174+0.25*AJ174+0.35*AL174</f>
        <v>0.0638472232786977</v>
      </c>
      <c r="AO174" s="44" t="n">
        <f aca="false">0.01*AD174/$AM$179</f>
        <v>0.000241581381107729</v>
      </c>
      <c r="AP174" s="43" t="n">
        <f aca="false">AO174*$J$179</f>
        <v>2373.40033432173</v>
      </c>
      <c r="AQ174" s="44" t="n">
        <f aca="false">0.15*AF174/$AM$179</f>
        <v>0.0176389099515704</v>
      </c>
      <c r="AR174" s="43" t="n">
        <f aca="false">AQ174*$J$179</f>
        <v>173292.306651146</v>
      </c>
      <c r="AS174" s="44" t="n">
        <f aca="false">0.24*AH174/$AM$179</f>
        <v>0.00294468787371544</v>
      </c>
      <c r="AT174" s="43" t="n">
        <f aca="false">AS174*$J$179</f>
        <v>28929.8916659177</v>
      </c>
      <c r="AU174" s="44" t="n">
        <f aca="false">0.25*AJ174/$AM$179</f>
        <v>0.000670505336548195</v>
      </c>
      <c r="AV174" s="43" t="n">
        <f aca="false">AU174*$J$179</f>
        <v>6587.33542556553</v>
      </c>
      <c r="AW174" s="44" t="n">
        <f aca="false">0.35*AL174/$AM$179</f>
        <v>0.000853074062896679</v>
      </c>
      <c r="AX174" s="43" t="n">
        <f aca="false">AW174*$J$179</f>
        <v>8380.96982804027</v>
      </c>
    </row>
    <row r="175" customFormat="false" ht="13.8" hidden="false" customHeight="false" outlineLevel="0" collapsed="false">
      <c r="A175" s="13" t="s">
        <v>82</v>
      </c>
      <c r="B175" s="43"/>
      <c r="C175" s="43"/>
      <c r="D175" s="43"/>
      <c r="E175" s="43"/>
      <c r="F175" s="43"/>
      <c r="G175" s="43"/>
      <c r="H175" s="43"/>
      <c r="I175" s="15" t="n">
        <f aca="false">AO175+AQ175+AS175+AU175+AW175</f>
        <v>0.00761782720071613</v>
      </c>
      <c r="J175" s="43" t="n">
        <f aca="false">ROUND(AP175+AR175+AT175+AV175+AX175,0)</f>
        <v>74841</v>
      </c>
      <c r="K175" s="15" t="n">
        <f aca="false">I175-DatosMinisterio!J175</f>
        <v>6.07775453702391E-005</v>
      </c>
      <c r="L175" s="43" t="n">
        <f aca="false">J175-DatosMinisterio!K175</f>
        <v>597</v>
      </c>
      <c r="M175" s="44" t="n">
        <f aca="false">P209/P$213</f>
        <v>0.0134142623018232</v>
      </c>
      <c r="N175" s="43" t="n">
        <f aca="false">ROUND((N$179*M175),0)</f>
        <v>2503963</v>
      </c>
      <c r="O175" s="43" t="n">
        <f aca="false">N175-DatosMinisterio!L175</f>
        <v>1913</v>
      </c>
      <c r="P175" s="14" t="n">
        <f aca="false">N175+J175</f>
        <v>2578804</v>
      </c>
      <c r="Q175" s="43" t="n">
        <f aca="false">P175-DatosMinisterio!M175</f>
        <v>2510</v>
      </c>
      <c r="S175" s="14" t="n">
        <f aca="false">B175+DatosMinisterio!B175</f>
        <v>3527</v>
      </c>
      <c r="T175" s="14" t="n">
        <f aca="false">C175+DatosMinisterio!C175</f>
        <v>37</v>
      </c>
      <c r="U175" s="14" t="n">
        <f aca="false">D175+DatosMinisterio!D175</f>
        <v>337.825928641251</v>
      </c>
      <c r="V175" s="14" t="n">
        <f aca="false">E175+DatosMinisterio!E175</f>
        <v>189.945928641251</v>
      </c>
      <c r="W175" s="14" t="n">
        <f aca="false">F175+DatosMinisterio!F175</f>
        <v>38</v>
      </c>
      <c r="X175" s="14" t="n">
        <f aca="false">G175+DatosMinisterio!G175</f>
        <v>39</v>
      </c>
      <c r="Y175" s="14" t="n">
        <f aca="false">H175+DatosMinisterio!H175</f>
        <v>9</v>
      </c>
      <c r="Z175" s="14" t="n">
        <f aca="false">X175+0.33*Y175</f>
        <v>41.97</v>
      </c>
      <c r="AC175" s="49" t="n">
        <f aca="false">IF(T175&gt;0,S175/T175,0)</f>
        <v>95.3243243243243</v>
      </c>
      <c r="AD175" s="50" t="n">
        <f aca="false">EXP((((AC175-AC$179)/AC$180+2)/4-1.9)^3)</f>
        <v>0.00395805397309197</v>
      </c>
      <c r="AE175" s="51" t="n">
        <f aca="false">S175/U175</f>
        <v>10.4402880329101</v>
      </c>
      <c r="AF175" s="50" t="n">
        <f aca="false">EXP((((AE175-AE$179)/AE$180+2)/4-1.9)^3)</f>
        <v>0.00190886593316845</v>
      </c>
      <c r="AG175" s="50" t="n">
        <f aca="false">V175/U175</f>
        <v>0.562259769121988</v>
      </c>
      <c r="AH175" s="50" t="n">
        <f aca="false">EXP((((AG175-AG$179)/AG$180+2)/4-1.9)^3)</f>
        <v>0.0300109312386325</v>
      </c>
      <c r="AI175" s="50" t="n">
        <f aca="false">W175/U175</f>
        <v>0.112483965197217</v>
      </c>
      <c r="AJ175" s="50" t="n">
        <f aca="false">EXP((((AI175-AI$179)/AI$180+2)/4-1.9)^3)</f>
        <v>0.0381701382669606</v>
      </c>
      <c r="AK175" s="50" t="n">
        <f aca="false">Z175/U175</f>
        <v>0.124235579455979</v>
      </c>
      <c r="AL175" s="50" t="n">
        <f aca="false">EXP((((AK175-AK$179)/AK$180+2)/4-1.9)^3)</f>
        <v>0.01340565674263</v>
      </c>
      <c r="AM175" s="50" t="n">
        <f aca="false">0.01*AD175+0.15*AF175+0.24*AH175+0.25*AJ175+0.35*AL175</f>
        <v>0.0217630483536386</v>
      </c>
      <c r="AO175" s="44" t="n">
        <f aca="false">0.01*AD175/$AM$179</f>
        <v>1.38545716244211E-005</v>
      </c>
      <c r="AP175" s="43" t="n">
        <f aca="false">AO175*$J$179</f>
        <v>136.113324522398</v>
      </c>
      <c r="AQ175" s="44" t="n">
        <f aca="false">0.15*AF175/$AM$179</f>
        <v>0.000100225464226705</v>
      </c>
      <c r="AR175" s="43" t="n">
        <f aca="false">AQ175*$J$179</f>
        <v>984.65845841462</v>
      </c>
      <c r="AS175" s="44" t="n">
        <f aca="false">0.24*AH175/$AM$179</f>
        <v>0.00252116984268247</v>
      </c>
      <c r="AT175" s="43" t="n">
        <f aca="false">AS175*$J$179</f>
        <v>24769.0667222244</v>
      </c>
      <c r="AU175" s="44" t="n">
        <f aca="false">0.25*AJ175/$AM$179</f>
        <v>0.00334022046016055</v>
      </c>
      <c r="AV175" s="43" t="n">
        <f aca="false">AU175*$J$179</f>
        <v>32815.7754562969</v>
      </c>
      <c r="AW175" s="44" t="n">
        <f aca="false">0.35*AL175/$AM$179</f>
        <v>0.00164235686202198</v>
      </c>
      <c r="AX175" s="43" t="n">
        <f aca="false">AW175*$J$179</f>
        <v>16135.2265953821</v>
      </c>
    </row>
    <row r="176" customFormat="false" ht="13.8" hidden="false" customHeight="false" outlineLevel="0" collapsed="false">
      <c r="A176" s="13" t="s">
        <v>83</v>
      </c>
      <c r="B176" s="43"/>
      <c r="C176" s="43"/>
      <c r="D176" s="43"/>
      <c r="E176" s="43"/>
      <c r="F176" s="43"/>
      <c r="G176" s="43"/>
      <c r="H176" s="43"/>
      <c r="I176" s="15" t="n">
        <f aca="false">AO176+AQ176+AS176+AU176+AW176</f>
        <v>0.0122633160610275</v>
      </c>
      <c r="J176" s="43" t="n">
        <f aca="false">ROUND(AP176+AR176+AT176+AV176+AX176,0)</f>
        <v>120480</v>
      </c>
      <c r="K176" s="15" t="n">
        <f aca="false">I176-DatosMinisterio!J176</f>
        <v>-1.69432301834471E-008</v>
      </c>
      <c r="L176" s="43" t="n">
        <f aca="false">J176-DatosMinisterio!K176</f>
        <v>0</v>
      </c>
      <c r="M176" s="44" t="n">
        <f aca="false">P210/P$213</f>
        <v>0.0100579240189213</v>
      </c>
      <c r="N176" s="43" t="n">
        <f aca="false">ROUND((N$179*M176),0)</f>
        <v>1877455</v>
      </c>
      <c r="O176" s="43" t="n">
        <f aca="false">N176-DatosMinisterio!L176</f>
        <v>-148</v>
      </c>
      <c r="P176" s="14" t="n">
        <f aca="false">N176+J176</f>
        <v>1997935</v>
      </c>
      <c r="Q176" s="43" t="n">
        <f aca="false">P176-DatosMinisterio!M176</f>
        <v>-148</v>
      </c>
      <c r="S176" s="14" t="n">
        <f aca="false">B176+DatosMinisterio!B176</f>
        <v>5891</v>
      </c>
      <c r="T176" s="14" t="n">
        <f aca="false">C176+DatosMinisterio!C176</f>
        <v>25</v>
      </c>
      <c r="U176" s="14" t="n">
        <f aca="false">D176+DatosMinisterio!D176</f>
        <v>376.173874624485</v>
      </c>
      <c r="V176" s="14" t="n">
        <f aca="false">E176+DatosMinisterio!E176</f>
        <v>243.363268563879</v>
      </c>
      <c r="W176" s="14" t="n">
        <f aca="false">F176+DatosMinisterio!F176</f>
        <v>19</v>
      </c>
      <c r="X176" s="14" t="n">
        <f aca="false">G176+DatosMinisterio!G176</f>
        <v>48</v>
      </c>
      <c r="Y176" s="14" t="n">
        <f aca="false">H176+DatosMinisterio!H176</f>
        <v>9</v>
      </c>
      <c r="Z176" s="14" t="n">
        <f aca="false">X176+0.33*Y176</f>
        <v>50.97</v>
      </c>
      <c r="AC176" s="49" t="n">
        <f aca="false">IF(T176&gt;0,S176/T176,0)</f>
        <v>235.64</v>
      </c>
      <c r="AD176" s="50" t="n">
        <f aca="false">EXP((((AC176-AC$179)/AC$180+2)/4-1.9)^3)</f>
        <v>0.119987528721626</v>
      </c>
      <c r="AE176" s="51" t="n">
        <f aca="false">S176/U176</f>
        <v>15.6603113543722</v>
      </c>
      <c r="AF176" s="50" t="n">
        <f aca="false">EXP((((AE176-AE$179)/AE$180+2)/4-1.9)^3)</f>
        <v>0.0234657186386366</v>
      </c>
      <c r="AG176" s="50" t="n">
        <f aca="false">V176/U176</f>
        <v>0.646943567803096</v>
      </c>
      <c r="AH176" s="50" t="n">
        <f aca="false">EXP((((AG176-AG$179)/AG$180+2)/4-1.9)^3)</f>
        <v>0.0898331527870712</v>
      </c>
      <c r="AI176" s="50" t="n">
        <f aca="false">W176/U176</f>
        <v>0.0505085580942236</v>
      </c>
      <c r="AJ176" s="50" t="n">
        <f aca="false">EXP((((AI176-AI$179)/AI$180+2)/4-1.9)^3)</f>
        <v>0.0144110481764008</v>
      </c>
      <c r="AK176" s="50" t="n">
        <f aca="false">Z176/U176</f>
        <v>0.135495852950662</v>
      </c>
      <c r="AL176" s="50" t="n">
        <f aca="false">EXP((((AK176-AK$179)/AK$180+2)/4-1.9)^3)</f>
        <v>0.0147202777538454</v>
      </c>
      <c r="AM176" s="50" t="n">
        <f aca="false">0.01*AD176+0.15*AF176+0.24*AH176+0.25*AJ176+0.35*AL176</f>
        <v>0.0350345490098549</v>
      </c>
      <c r="AO176" s="44" t="n">
        <f aca="false">0.01*AD176/$AM$179</f>
        <v>0.000419998267333488</v>
      </c>
      <c r="AP176" s="43" t="n">
        <f aca="false">AO176*$J$179</f>
        <v>4126.2452575322</v>
      </c>
      <c r="AQ176" s="44" t="n">
        <f aca="false">0.15*AF176/$AM$179</f>
        <v>0.00123207319230996</v>
      </c>
      <c r="AR176" s="43" t="n">
        <f aca="false">AQ176*$J$179</f>
        <v>12104.4217610185</v>
      </c>
      <c r="AS176" s="44" t="n">
        <f aca="false">0.24*AH176/$AM$179</f>
        <v>0.00754673801618998</v>
      </c>
      <c r="AT176" s="43" t="n">
        <f aca="false">AS176*$J$179</f>
        <v>74142.4295553493</v>
      </c>
      <c r="AU176" s="44" t="n">
        <f aca="false">0.25*AJ176/$AM$179</f>
        <v>0.0012610925754188</v>
      </c>
      <c r="AV176" s="43" t="n">
        <f aca="false">AU176*$J$179</f>
        <v>12389.520775092</v>
      </c>
      <c r="AW176" s="44" t="n">
        <f aca="false">0.35*AL176/$AM$179</f>
        <v>0.00180341400977529</v>
      </c>
      <c r="AX176" s="43" t="n">
        <f aca="false">AW176*$J$179</f>
        <v>17717.5219137127</v>
      </c>
    </row>
    <row r="177" customFormat="false" ht="13.8" hidden="false" customHeight="false" outlineLevel="0" collapsed="false">
      <c r="A177" s="13" t="s">
        <v>84</v>
      </c>
      <c r="B177" s="43"/>
      <c r="C177" s="43"/>
      <c r="D177" s="43"/>
      <c r="E177" s="43"/>
      <c r="F177" s="43"/>
      <c r="G177" s="43"/>
      <c r="H177" s="43"/>
      <c r="I177" s="15" t="n">
        <f aca="false">AO177+AQ177+AS177+AU177+AW177</f>
        <v>0.0150563819993426</v>
      </c>
      <c r="J177" s="43" t="n">
        <f aca="false">ROUND(AP177+AR177+AT177+AV177+AX177,0)</f>
        <v>147920</v>
      </c>
      <c r="K177" s="15" t="n">
        <f aca="false">I177-DatosMinisterio!J177</f>
        <v>7.57250432237636E-005</v>
      </c>
      <c r="L177" s="43" t="n">
        <f aca="false">J177-DatosMinisterio!K177</f>
        <v>744</v>
      </c>
      <c r="M177" s="44" t="n">
        <f aca="false">P211/P$213</f>
        <v>0.00686328618138146</v>
      </c>
      <c r="N177" s="43" t="n">
        <f aca="false">ROUND((N$179*M177),0)</f>
        <v>1281130</v>
      </c>
      <c r="O177" s="43" t="n">
        <f aca="false">N177-DatosMinisterio!L177</f>
        <v>1153</v>
      </c>
      <c r="P177" s="14" t="n">
        <f aca="false">N177+J177</f>
        <v>1429050</v>
      </c>
      <c r="Q177" s="43" t="n">
        <f aca="false">P177-DatosMinisterio!M177</f>
        <v>1897</v>
      </c>
      <c r="S177" s="14" t="n">
        <f aca="false">B177+DatosMinisterio!B177</f>
        <v>6921</v>
      </c>
      <c r="T177" s="14" t="n">
        <f aca="false">C177+DatosMinisterio!C177</f>
        <v>42</v>
      </c>
      <c r="U177" s="14" t="n">
        <f aca="false">D177+DatosMinisterio!D177</f>
        <v>360.980373699111</v>
      </c>
      <c r="V177" s="14" t="n">
        <f aca="false">E177+DatosMinisterio!E177</f>
        <v>220.712776233224</v>
      </c>
      <c r="W177" s="14" t="n">
        <f aca="false">F177+DatosMinisterio!F177</f>
        <v>42</v>
      </c>
      <c r="X177" s="14" t="n">
        <f aca="false">G177+DatosMinisterio!G177</f>
        <v>55</v>
      </c>
      <c r="Y177" s="14" t="n">
        <f aca="false">H177+DatosMinisterio!H177</f>
        <v>11</v>
      </c>
      <c r="Z177" s="14" t="n">
        <f aca="false">X177+0.33*Y177</f>
        <v>58.63</v>
      </c>
      <c r="AC177" s="49" t="n">
        <f aca="false">IF(T177&gt;0,S177/T177,0)</f>
        <v>164.785714285714</v>
      </c>
      <c r="AD177" s="50" t="n">
        <f aca="false">EXP((((AC177-AC$179)/AC$180+2)/4-1.9)^3)</f>
        <v>0.0280179040514277</v>
      </c>
      <c r="AE177" s="51" t="n">
        <f aca="false">S177/U177</f>
        <v>19.1727875094087</v>
      </c>
      <c r="AF177" s="50" t="n">
        <f aca="false">EXP((((AE177-AE$179)/AE$180+2)/4-1.9)^3)</f>
        <v>0.0811291488626771</v>
      </c>
      <c r="AG177" s="50" t="n">
        <f aca="false">V177/U177</f>
        <v>0.611425973028648</v>
      </c>
      <c r="AH177" s="50" t="n">
        <f aca="false">EXP((((AG177-AG$179)/AG$180+2)/4-1.9)^3)</f>
        <v>0.0586322168504914</v>
      </c>
      <c r="AI177" s="50" t="n">
        <f aca="false">W177/U177</f>
        <v>0.116349815835163</v>
      </c>
      <c r="AJ177" s="50" t="n">
        <f aca="false">EXP((((AI177-AI$179)/AI$180+2)/4-1.9)^3)</f>
        <v>0.0403380243269587</v>
      </c>
      <c r="AK177" s="50" t="n">
        <f aca="false">Z177/U177</f>
        <v>0.162418802438467</v>
      </c>
      <c r="AL177" s="50" t="n">
        <f aca="false">EXP((((AK177-AK$179)/AK$180+2)/4-1.9)^3)</f>
        <v>0.0183090041938039</v>
      </c>
      <c r="AM177" s="50" t="n">
        <f aca="false">0.01*AD177+0.15*AF177+0.24*AH177+0.25*AJ177+0.35*AL177</f>
        <v>0.0430139409636048</v>
      </c>
      <c r="AO177" s="44" t="n">
        <f aca="false">0.01*AD177/$AM$179</f>
        <v>9.8072452039714E-005</v>
      </c>
      <c r="AP177" s="43" t="n">
        <f aca="false">AO177*$J$179</f>
        <v>963.506332282336</v>
      </c>
      <c r="AQ177" s="44" t="n">
        <f aca="false">0.15*AF177/$AM$179</f>
        <v>0.00425970544384045</v>
      </c>
      <c r="AR177" s="43" t="n">
        <f aca="false">AQ177*$J$179</f>
        <v>41849.1949924512</v>
      </c>
      <c r="AS177" s="44" t="n">
        <f aca="false">0.24*AH177/$AM$179</f>
        <v>0.00492559780160337</v>
      </c>
      <c r="AT177" s="43" t="n">
        <f aca="false">AS177*$J$179</f>
        <v>48391.2105123974</v>
      </c>
      <c r="AU177" s="44" t="n">
        <f aca="false">0.25*AJ177/$AM$179</f>
        <v>0.00352992942380793</v>
      </c>
      <c r="AV177" s="43" t="n">
        <f aca="false">AU177*$J$179</f>
        <v>34679.558648859</v>
      </c>
      <c r="AW177" s="44" t="n">
        <f aca="false">0.35*AL177/$AM$179</f>
        <v>0.0022430768780511</v>
      </c>
      <c r="AX177" s="43" t="n">
        <f aca="false">AW177*$J$179</f>
        <v>22036.9607453391</v>
      </c>
    </row>
    <row r="178" customFormat="false" ht="13.8" hidden="false" customHeight="false" outlineLevel="0" collapsed="false">
      <c r="A178" s="16" t="s">
        <v>85</v>
      </c>
      <c r="B178" s="52"/>
      <c r="C178" s="52"/>
      <c r="D178" s="52"/>
      <c r="E178" s="52"/>
      <c r="F178" s="52"/>
      <c r="G178" s="52"/>
      <c r="H178" s="52"/>
      <c r="I178" s="18" t="n">
        <f aca="false">AO178+AQ178+AS178+AU178+AW178</f>
        <v>0.00799627006770441</v>
      </c>
      <c r="J178" s="52" t="n">
        <f aca="false">ROUND(AP178+AR178+AT178+AV178+AX178,0)</f>
        <v>78559</v>
      </c>
      <c r="K178" s="15" t="n">
        <f aca="false">I178-DatosMinisterio!J178</f>
        <v>-3.30767418985599E-006</v>
      </c>
      <c r="L178" s="43" t="n">
        <f aca="false">J178-DatosMinisterio!K178</f>
        <v>-32</v>
      </c>
      <c r="M178" s="44" t="n">
        <f aca="false">P212/P$213</f>
        <v>0.00678554029021328</v>
      </c>
      <c r="N178" s="43" t="n">
        <f aca="false">ROUND((N$179*M178),0)</f>
        <v>1266618</v>
      </c>
      <c r="O178" s="43" t="n">
        <f aca="false">N178-DatosMinisterio!L178</f>
        <v>-198</v>
      </c>
      <c r="P178" s="14" t="n">
        <f aca="false">N178+J178</f>
        <v>1345177</v>
      </c>
      <c r="Q178" s="43" t="n">
        <f aca="false">P178-DatosMinisterio!M178</f>
        <v>-230</v>
      </c>
      <c r="S178" s="17" t="n">
        <f aca="false">B178+DatosMinisterio!B178</f>
        <v>8110</v>
      </c>
      <c r="T178" s="17" t="n">
        <f aca="false">C178+DatosMinisterio!C178</f>
        <v>34</v>
      </c>
      <c r="U178" s="17" t="n">
        <f aca="false">D178+DatosMinisterio!D178</f>
        <v>436.483244913171</v>
      </c>
      <c r="V178" s="17" t="n">
        <f aca="false">E178+DatosMinisterio!E178</f>
        <v>226.977041660159</v>
      </c>
      <c r="W178" s="17" t="n">
        <f aca="false">F178+DatosMinisterio!F178</f>
        <v>23</v>
      </c>
      <c r="X178" s="17" t="n">
        <f aca="false">G178+DatosMinisterio!G178</f>
        <v>43</v>
      </c>
      <c r="Y178" s="17" t="n">
        <f aca="false">H178+DatosMinisterio!H178</f>
        <v>9</v>
      </c>
      <c r="Z178" s="17" t="n">
        <f aca="false">X178+0.33*Y178</f>
        <v>45.97</v>
      </c>
      <c r="AC178" s="49" t="n">
        <f aca="false">IF(T178&gt;0,S178/T178,0)</f>
        <v>238.529411764706</v>
      </c>
      <c r="AD178" s="50" t="n">
        <f aca="false">EXP((((AC178-AC$179)/AC$180+2)/4-1.9)^3)</f>
        <v>0.126007738727446</v>
      </c>
      <c r="AE178" s="51" t="n">
        <f aca="false">S178/U178</f>
        <v>18.5803237455617</v>
      </c>
      <c r="AF178" s="50" t="n">
        <f aca="false">EXP((((AE178-AE$179)/AE$180+2)/4-1.9)^3)</f>
        <v>0.0673338648452607</v>
      </c>
      <c r="AG178" s="50" t="n">
        <f aca="false">V178/U178</f>
        <v>0.520013183336078</v>
      </c>
      <c r="AH178" s="50" t="n">
        <f aca="false">EXP((((AG178-AG$179)/AG$180+2)/4-1.9)^3)</f>
        <v>0.0156136007631235</v>
      </c>
      <c r="AI178" s="50" t="n">
        <f aca="false">W178/U178</f>
        <v>0.0526938897839603</v>
      </c>
      <c r="AJ178" s="50" t="n">
        <f aca="false">EXP((((AI178-AI$179)/AI$180+2)/4-1.9)^3)</f>
        <v>0.0149582049586706</v>
      </c>
      <c r="AK178" s="50" t="n">
        <f aca="false">Z178/U178</f>
        <v>0.105319048407333</v>
      </c>
      <c r="AL178" s="50" t="n">
        <f aca="false">EXP((((AK178-AK$179)/AK$180+2)/4-1.9)^3)</f>
        <v>0.011420666394871</v>
      </c>
      <c r="AM178" s="50" t="n">
        <f aca="false">0.01*AD178+0.15*AF178+0.24*AH178+0.25*AJ178+0.35*AL178</f>
        <v>0.0228442057750857</v>
      </c>
      <c r="AO178" s="44" t="n">
        <f aca="false">0.01*AD178/$AM$179</f>
        <v>0.000441071105472307</v>
      </c>
      <c r="AP178" s="43" t="n">
        <f aca="false">AO178*$J$179</f>
        <v>4333.27396501972</v>
      </c>
      <c r="AQ178" s="44" t="n">
        <f aca="false">0.15*AF178/$AM$179</f>
        <v>0.00353538074362968</v>
      </c>
      <c r="AR178" s="43" t="n">
        <f aca="false">AQ178*$J$179</f>
        <v>34733.1147806607</v>
      </c>
      <c r="AS178" s="44" t="n">
        <f aca="false">0.24*AH178/$AM$179</f>
        <v>0.00131167337216774</v>
      </c>
      <c r="AT178" s="43" t="n">
        <f aca="false">AS178*$J$179</f>
        <v>12886.4484744194</v>
      </c>
      <c r="AU178" s="44" t="n">
        <f aca="false">0.25*AJ178/$AM$179</f>
        <v>0.00130897357250273</v>
      </c>
      <c r="AV178" s="43" t="n">
        <f aca="false">AU178*$J$179</f>
        <v>12859.9244707973</v>
      </c>
      <c r="AW178" s="44" t="n">
        <f aca="false">0.35*AL178/$AM$179</f>
        <v>0.00139917127393196</v>
      </c>
      <c r="AX178" s="43" t="n">
        <f aca="false">AW178*$J$179</f>
        <v>13746.0658354405</v>
      </c>
    </row>
    <row r="179" customFormat="false" ht="13.8" hidden="false" customHeight="false" outlineLevel="0" collapsed="false">
      <c r="A179" s="19" t="s">
        <v>49</v>
      </c>
      <c r="B179" s="59"/>
      <c r="C179" s="59"/>
      <c r="D179" s="59"/>
      <c r="E179" s="59"/>
      <c r="F179" s="59"/>
      <c r="G179" s="59"/>
      <c r="H179" s="59"/>
      <c r="I179" s="21" t="n">
        <f aca="false">SUM(I152:I178)</f>
        <v>1</v>
      </c>
      <c r="J179" s="59" t="n">
        <f aca="false">DatosMinisterio!K179</f>
        <v>9824434</v>
      </c>
      <c r="K179" s="57" t="n">
        <f aca="false">I179-DatosMinisterio!J179</f>
        <v>0</v>
      </c>
      <c r="L179" s="59" t="n">
        <f aca="false">J179-DatosMinisterio!K179</f>
        <v>0</v>
      </c>
      <c r="M179" s="60"/>
      <c r="N179" s="59" t="n">
        <f aca="false">DatosMinisterio!L179</f>
        <v>186664245</v>
      </c>
      <c r="O179" s="59"/>
      <c r="P179" s="20" t="n">
        <f aca="false">DatosMinisterio!M179</f>
        <v>196488679</v>
      </c>
      <c r="Q179" s="59"/>
      <c r="S179" s="20"/>
      <c r="T179" s="20"/>
      <c r="U179" s="20"/>
      <c r="V179" s="20"/>
      <c r="W179" s="20"/>
      <c r="X179" s="20"/>
      <c r="Y179" s="20"/>
      <c r="Z179" s="20"/>
      <c r="AB179" s="62" t="s">
        <v>207</v>
      </c>
      <c r="AC179" s="62" t="n">
        <f aca="false">AVERAGE(AC154:AC178)</f>
        <v>202.207342571425</v>
      </c>
      <c r="AD179" s="20"/>
      <c r="AE179" s="62" t="n">
        <f aca="false">AVERAGE(AE154:AE178)</f>
        <v>18.4386052567797</v>
      </c>
      <c r="AF179" s="20"/>
      <c r="AG179" s="64" t="n">
        <f aca="false">AVERAGE(AG154:AG178)</f>
        <v>0.618804433223583</v>
      </c>
      <c r="AH179" s="20"/>
      <c r="AI179" s="64" t="n">
        <f aca="false">AVERAGE(AI154:AI178)</f>
        <v>0.150912214325899</v>
      </c>
      <c r="AJ179" s="20"/>
      <c r="AK179" s="64" t="n">
        <f aca="false">AVERAGE(AK154:AK178)</f>
        <v>0.340439329882705</v>
      </c>
      <c r="AL179" s="20"/>
      <c r="AM179" s="64" t="n">
        <f aca="false">SUM(AM154:AM178)</f>
        <v>2.85685770761416</v>
      </c>
      <c r="AO179" s="60" t="n">
        <f aca="false">SUM(AO152:AO178)</f>
        <v>0.00982145432178761</v>
      </c>
      <c r="AP179" s="59" t="n">
        <f aca="false">SUM(AP152:AP178)</f>
        <v>96490.2297684171</v>
      </c>
      <c r="AQ179" s="60" t="n">
        <f aca="false">SUM(AQ152:AQ178)</f>
        <v>0.148397990889908</v>
      </c>
      <c r="AR179" s="59" t="n">
        <f aca="false">SUM(AR152:AR178)</f>
        <v>1457926.26723051</v>
      </c>
      <c r="AS179" s="60" t="n">
        <f aca="false">SUM(AS152:AS178)</f>
        <v>0.236347413189382</v>
      </c>
      <c r="AT179" s="59" t="n">
        <f aca="false">SUM(AT152:AT178)</f>
        <v>2321979.56194981</v>
      </c>
      <c r="AU179" s="60" t="n">
        <f aca="false">SUM(AU152:AU178)</f>
        <v>0.252323277323589</v>
      </c>
      <c r="AV179" s="59" t="n">
        <f aca="false">SUM(AV152:AV178)</f>
        <v>2478933.3847293</v>
      </c>
      <c r="AW179" s="60" t="n">
        <f aca="false">SUM(AW152:AW178)</f>
        <v>0.353109864275333</v>
      </c>
      <c r="AX179" s="59" t="n">
        <f aca="false">SUM(AX152:AX178)</f>
        <v>3469104.55632197</v>
      </c>
    </row>
    <row r="180" customFormat="false" ht="13.8" hidden="false" customHeight="false" outlineLevel="0" collapsed="false">
      <c r="A180" s="23" t="s">
        <v>50</v>
      </c>
      <c r="I180" s="22"/>
      <c r="S180" s="22"/>
      <c r="T180" s="22"/>
      <c r="U180" s="22"/>
      <c r="V180" s="22"/>
      <c r="W180" s="22"/>
      <c r="X180" s="22"/>
      <c r="Y180" s="22"/>
      <c r="Z180" s="22"/>
      <c r="AB180" s="62" t="s">
        <v>208</v>
      </c>
      <c r="AC180" s="62" t="n">
        <f aca="false">_xlfn.STDEV.P(AC154:AC178)</f>
        <v>72.4942793501857</v>
      </c>
      <c r="AD180" s="20"/>
      <c r="AE180" s="62" t="n">
        <f aca="false">_xlfn.STDEV.P(AE154:AE178)</f>
        <v>4.5125017044351</v>
      </c>
      <c r="AF180" s="20"/>
      <c r="AG180" s="64" t="n">
        <f aca="false">_xlfn.STDEV.P(AG154:AG178)</f>
        <v>0.118602396550759</v>
      </c>
      <c r="AH180" s="20"/>
      <c r="AI180" s="64" t="n">
        <f aca="false">_xlfn.STDEV.P(AI154:AI178)</f>
        <v>0.11487625125221</v>
      </c>
      <c r="AJ180" s="20"/>
      <c r="AK180" s="64" t="n">
        <f aca="false">_xlfn.STDEV.P(AK154:AK178)</f>
        <v>0.237425311026185</v>
      </c>
      <c r="AL180" s="20"/>
      <c r="AM180" s="64"/>
    </row>
    <row r="181" customFormat="false" ht="13.8" hidden="false" customHeight="false" outlineLevel="0" collapsed="false">
      <c r="A181" s="23" t="s">
        <v>51</v>
      </c>
      <c r="I181" s="22"/>
      <c r="S181" s="22"/>
      <c r="T181" s="22"/>
      <c r="U181" s="22"/>
      <c r="V181" s="22"/>
      <c r="W181" s="22"/>
      <c r="X181" s="22"/>
      <c r="Y181" s="22"/>
      <c r="Z181" s="22"/>
    </row>
    <row r="182" customFormat="false" ht="13.8" hidden="false" customHeight="false" outlineLevel="0" collapsed="false">
      <c r="A182" s="23"/>
      <c r="I182" s="22"/>
      <c r="S182" s="22"/>
      <c r="T182" s="22"/>
      <c r="U182" s="22"/>
      <c r="V182" s="22"/>
      <c r="W182" s="22"/>
      <c r="X182" s="22"/>
      <c r="Y182" s="22"/>
      <c r="Z182" s="22"/>
    </row>
    <row r="183" customFormat="false" ht="13.8" hidden="false" customHeight="false" outlineLevel="0" collapsed="false">
      <c r="A183" s="6" t="s">
        <v>113</v>
      </c>
      <c r="B183" s="82"/>
      <c r="C183" s="82"/>
      <c r="D183" s="82"/>
      <c r="E183" s="82"/>
      <c r="F183" s="82"/>
      <c r="G183" s="82"/>
      <c r="H183" s="82"/>
      <c r="I183" s="6"/>
      <c r="J183" s="6"/>
      <c r="S183" s="24"/>
      <c r="T183" s="24"/>
      <c r="U183" s="24"/>
      <c r="V183" s="24"/>
      <c r="W183" s="24"/>
      <c r="X183" s="24"/>
      <c r="Y183" s="24"/>
      <c r="Z183" s="24"/>
    </row>
    <row r="184" customFormat="false" ht="13.8" hidden="false" customHeight="false" outlineLevel="0" collapsed="false">
      <c r="A184" s="6" t="s">
        <v>114</v>
      </c>
      <c r="B184" s="6"/>
      <c r="C184" s="6"/>
      <c r="D184" s="6"/>
      <c r="E184" s="6"/>
      <c r="F184" s="6"/>
      <c r="G184" s="6"/>
      <c r="H184" s="6"/>
      <c r="I184" s="6"/>
      <c r="J184" s="6"/>
      <c r="S184" s="24"/>
      <c r="T184" s="24"/>
      <c r="U184" s="24"/>
      <c r="V184" s="24"/>
      <c r="W184" s="24"/>
      <c r="X184" s="24"/>
      <c r="Y184" s="24"/>
      <c r="Z184" s="24"/>
    </row>
    <row r="185" customFormat="false" ht="9" hidden="false" customHeight="true" outlineLevel="0" collapsed="false">
      <c r="A185" s="29"/>
      <c r="B185" s="29"/>
      <c r="C185" s="29"/>
      <c r="D185" s="29"/>
      <c r="E185" s="29"/>
      <c r="F185" s="29"/>
      <c r="G185" s="29"/>
      <c r="H185" s="29"/>
      <c r="S185" s="73"/>
      <c r="T185" s="73"/>
      <c r="U185" s="73"/>
      <c r="V185" s="73"/>
      <c r="W185" s="73"/>
      <c r="X185" s="73"/>
      <c r="Y185" s="73"/>
      <c r="Z185" s="73"/>
    </row>
    <row r="186" customFormat="false" ht="15.8" hidden="false" customHeight="true" outlineLevel="0" collapsed="false">
      <c r="A186" s="7" t="s">
        <v>8</v>
      </c>
      <c r="B186" s="85" t="s">
        <v>188</v>
      </c>
      <c r="C186" s="85"/>
      <c r="D186" s="85"/>
      <c r="E186" s="85"/>
      <c r="F186" s="85"/>
      <c r="G186" s="85"/>
      <c r="H186" s="85"/>
      <c r="I186" s="7" t="s">
        <v>10</v>
      </c>
      <c r="J186" s="37" t="s">
        <v>11</v>
      </c>
      <c r="K186" s="38" t="s">
        <v>189</v>
      </c>
      <c r="L186" s="37" t="s">
        <v>190</v>
      </c>
      <c r="M186" s="38" t="s">
        <v>191</v>
      </c>
      <c r="N186" s="37" t="s">
        <v>12</v>
      </c>
      <c r="O186" s="37" t="s">
        <v>192</v>
      </c>
      <c r="P186" s="7" t="s">
        <v>193</v>
      </c>
      <c r="Q186" s="37" t="s">
        <v>194</v>
      </c>
      <c r="S186" s="8" t="s">
        <v>188</v>
      </c>
      <c r="T186" s="8"/>
      <c r="U186" s="8"/>
      <c r="V186" s="8"/>
      <c r="W186" s="8"/>
      <c r="X186" s="8"/>
      <c r="Y186" s="8"/>
      <c r="Z186" s="8"/>
      <c r="AC186" s="9" t="s">
        <v>196</v>
      </c>
      <c r="AD186" s="9"/>
      <c r="AE186" s="9" t="s">
        <v>197</v>
      </c>
      <c r="AF186" s="9"/>
      <c r="AG186" s="9" t="s">
        <v>198</v>
      </c>
      <c r="AH186" s="9"/>
      <c r="AI186" s="9" t="s">
        <v>199</v>
      </c>
      <c r="AJ186" s="9"/>
      <c r="AK186" s="9" t="s">
        <v>200</v>
      </c>
      <c r="AL186" s="9"/>
      <c r="AM186" s="39" t="s">
        <v>201</v>
      </c>
      <c r="AO186" s="9" t="s">
        <v>196</v>
      </c>
      <c r="AP186" s="9"/>
      <c r="AQ186" s="9" t="s">
        <v>197</v>
      </c>
      <c r="AR186" s="9"/>
      <c r="AS186" s="9" t="s">
        <v>198</v>
      </c>
      <c r="AT186" s="9"/>
      <c r="AU186" s="9" t="s">
        <v>199</v>
      </c>
      <c r="AV186" s="9"/>
      <c r="AW186" s="39" t="s">
        <v>200</v>
      </c>
      <c r="AX186" s="39"/>
    </row>
    <row r="187" customFormat="false" ht="55.8" hidden="false" customHeight="false" outlineLevel="0" collapsed="false">
      <c r="A187" s="7"/>
      <c r="B187" s="84" t="s">
        <v>115</v>
      </c>
      <c r="C187" s="84" t="s">
        <v>116</v>
      </c>
      <c r="D187" s="84" t="s">
        <v>117</v>
      </c>
      <c r="E187" s="84" t="s">
        <v>118</v>
      </c>
      <c r="F187" s="84" t="s">
        <v>119</v>
      </c>
      <c r="G187" s="84" t="s">
        <v>120</v>
      </c>
      <c r="H187" s="84" t="s">
        <v>121</v>
      </c>
      <c r="I187" s="7"/>
      <c r="J187" s="37"/>
      <c r="K187" s="38"/>
      <c r="L187" s="37"/>
      <c r="M187" s="38"/>
      <c r="N187" s="37"/>
      <c r="O187" s="37"/>
      <c r="P187" s="7"/>
      <c r="Q187" s="37"/>
      <c r="S187" s="9" t="s">
        <v>115</v>
      </c>
      <c r="T187" s="9" t="s">
        <v>116</v>
      </c>
      <c r="U187" s="9" t="s">
        <v>117</v>
      </c>
      <c r="V187" s="9" t="s">
        <v>118</v>
      </c>
      <c r="W187" s="9" t="s">
        <v>119</v>
      </c>
      <c r="X187" s="9" t="s">
        <v>120</v>
      </c>
      <c r="Y187" s="9" t="s">
        <v>121</v>
      </c>
      <c r="Z187" s="7" t="s">
        <v>21</v>
      </c>
      <c r="AC187" s="9" t="s">
        <v>202</v>
      </c>
      <c r="AD187" s="9" t="s">
        <v>203</v>
      </c>
      <c r="AE187" s="9" t="s">
        <v>202</v>
      </c>
      <c r="AF187" s="9" t="s">
        <v>203</v>
      </c>
      <c r="AG187" s="9" t="s">
        <v>202</v>
      </c>
      <c r="AH187" s="9" t="s">
        <v>203</v>
      </c>
      <c r="AI187" s="9" t="s">
        <v>202</v>
      </c>
      <c r="AJ187" s="9" t="s">
        <v>203</v>
      </c>
      <c r="AK187" s="9" t="s">
        <v>202</v>
      </c>
      <c r="AL187" s="9" t="s">
        <v>203</v>
      </c>
      <c r="AM187" s="40" t="s">
        <v>204</v>
      </c>
      <c r="AO187" s="9" t="s">
        <v>205</v>
      </c>
      <c r="AP187" s="9" t="s">
        <v>206</v>
      </c>
      <c r="AQ187" s="9" t="s">
        <v>205</v>
      </c>
      <c r="AR187" s="9" t="s">
        <v>206</v>
      </c>
      <c r="AS187" s="9" t="s">
        <v>205</v>
      </c>
      <c r="AT187" s="9" t="s">
        <v>206</v>
      </c>
      <c r="AU187" s="9" t="s">
        <v>205</v>
      </c>
      <c r="AV187" s="9" t="s">
        <v>206</v>
      </c>
      <c r="AW187" s="9" t="s">
        <v>205</v>
      </c>
      <c r="AX187" s="40" t="s">
        <v>206</v>
      </c>
    </row>
    <row r="188" customFormat="false" ht="13.8" hidden="false" customHeight="false" outlineLevel="0" collapsed="false">
      <c r="A188" s="10" t="s">
        <v>61</v>
      </c>
      <c r="B188" s="42"/>
      <c r="C188" s="42"/>
      <c r="D188" s="42"/>
      <c r="E188" s="42"/>
      <c r="F188" s="42"/>
      <c r="G188" s="42"/>
      <c r="H188" s="42"/>
      <c r="I188" s="12" t="n">
        <f aca="false">AO188+AQ188+AS188+AU188+AW188</f>
        <v>0.141209337068911</v>
      </c>
      <c r="J188" s="42" t="n">
        <f aca="false">ROUND(AP188+AR188+AT188+AV188+AX188,0)</f>
        <v>1282757</v>
      </c>
      <c r="K188" s="12" t="n">
        <f aca="false">I188-DatosMinisterio!J188</f>
        <v>0.00123468075546673</v>
      </c>
      <c r="L188" s="42" t="n">
        <f aca="false">J188-DatosMinisterio!K188</f>
        <v>11217</v>
      </c>
      <c r="M188" s="44" t="n">
        <f aca="false">P222/P$247</f>
        <v>0.196496763617994</v>
      </c>
      <c r="N188" s="43" t="n">
        <f aca="false">ROUND((N$213*M188),0)</f>
        <v>33914859</v>
      </c>
      <c r="O188" s="43" t="n">
        <f aca="false">N188-DatosMinisterio!L188</f>
        <v>36492</v>
      </c>
      <c r="P188" s="14" t="n">
        <f aca="false">N188+J188</f>
        <v>35197616</v>
      </c>
      <c r="Q188" s="43" t="n">
        <f aca="false">P188-DatosMinisterio!M188</f>
        <v>47709</v>
      </c>
      <c r="S188" s="11" t="n">
        <f aca="false">B188+DatosMinisterio!B188</f>
        <v>26658</v>
      </c>
      <c r="T188" s="11" t="n">
        <f aca="false">C188+DatosMinisterio!C188</f>
        <v>68</v>
      </c>
      <c r="U188" s="11" t="n">
        <f aca="false">D188+DatosMinisterio!D188</f>
        <v>1775.77608022699</v>
      </c>
      <c r="V188" s="11" t="n">
        <f aca="false">E188+DatosMinisterio!E188</f>
        <v>1119.83258844264</v>
      </c>
      <c r="W188" s="11" t="n">
        <f aca="false">F188+DatosMinisterio!F188</f>
        <v>739</v>
      </c>
      <c r="X188" s="11" t="n">
        <f aca="false">G188+DatosMinisterio!G188</f>
        <v>1618</v>
      </c>
      <c r="Y188" s="11" t="n">
        <f aca="false">H188+DatosMinisterio!H188</f>
        <v>184</v>
      </c>
      <c r="Z188" s="11" t="n">
        <f aca="false">X188+0.33*Y188</f>
        <v>1678.72</v>
      </c>
      <c r="AC188" s="45" t="n">
        <f aca="false">IF(T188&gt;0,S188/T188,0)</f>
        <v>392.029411764706</v>
      </c>
      <c r="AD188" s="46" t="n">
        <f aca="false">EXP((((AC188-AC$213)/AC$214+2)/4-1.9)^3)</f>
        <v>0.6487477719512</v>
      </c>
      <c r="AE188" s="47" t="n">
        <f aca="false">S188/U188</f>
        <v>15.012027865919</v>
      </c>
      <c r="AF188" s="46" t="n">
        <f aca="false">EXP((((AE188-AE$213)/AE$214+2)/4-1.9)^3)</f>
        <v>0.00935578248358164</v>
      </c>
      <c r="AG188" s="46" t="n">
        <f aca="false">V188/U188</f>
        <v>0.630615876017148</v>
      </c>
      <c r="AH188" s="46" t="n">
        <f aca="false">EXP((((AG188-AG$213)/AG$214+2)/4-1.9)^3)</f>
        <v>0.093737942461318</v>
      </c>
      <c r="AI188" s="46" t="n">
        <f aca="false">W188/U188</f>
        <v>0.416156072957992</v>
      </c>
      <c r="AJ188" s="46" t="n">
        <f aca="false">EXP((((AI188-AI$213)/AI$214+2)/4-1.9)^3)</f>
        <v>0.743181543390569</v>
      </c>
      <c r="AK188" s="46" t="n">
        <f aca="false">Z188/U188</f>
        <v>0.945344415150257</v>
      </c>
      <c r="AL188" s="46" t="n">
        <f aca="false">EXP((((AK188-AK$213)/AK$214+2)/4-1.9)^3)</f>
        <v>0.526320613605977</v>
      </c>
      <c r="AM188" s="46" t="n">
        <f aca="false">0.01*AD188+0.15*AF188+0.24*AH188+0.25*AJ188+0.35*AL188</f>
        <v>0.4003955518925</v>
      </c>
      <c r="AO188" s="48" t="n">
        <f aca="false">0.01*AD188/$AM$213</f>
        <v>0.00228796854433482</v>
      </c>
      <c r="AP188" s="42" t="n">
        <f aca="false">AO188*$J$213</f>
        <v>20784.0915821896</v>
      </c>
      <c r="AQ188" s="48" t="n">
        <f aca="false">0.15*AF188/$AM$213</f>
        <v>0.000494932012614688</v>
      </c>
      <c r="AR188" s="42" t="n">
        <f aca="false">AQ188*$J$213</f>
        <v>4496.00249208484</v>
      </c>
      <c r="AS188" s="48" t="n">
        <f aca="false">0.24*AH188/$AM$213</f>
        <v>0.00793415770016561</v>
      </c>
      <c r="AT188" s="42" t="n">
        <f aca="false">AS188*$J$213</f>
        <v>72074.5312150782</v>
      </c>
      <c r="AU188" s="48" t="n">
        <f aca="false">0.25*AJ188/$AM$213</f>
        <v>0.0655253115125815</v>
      </c>
      <c r="AV188" s="42" t="n">
        <f aca="false">AU188*$J$213</f>
        <v>595237.237330523</v>
      </c>
      <c r="AW188" s="48" t="n">
        <f aca="false">0.35*AL188/$AM$213</f>
        <v>0.0649669672992141</v>
      </c>
      <c r="AX188" s="42" t="n">
        <f aca="false">AW188*$J$213</f>
        <v>590165.193270412</v>
      </c>
    </row>
    <row r="189" customFormat="false" ht="13.8" hidden="false" customHeight="false" outlineLevel="0" collapsed="false">
      <c r="A189" s="13" t="s">
        <v>62</v>
      </c>
      <c r="B189" s="43"/>
      <c r="C189" s="43"/>
      <c r="D189" s="43"/>
      <c r="E189" s="43"/>
      <c r="F189" s="43" t="n">
        <v>-42</v>
      </c>
      <c r="G189" s="43"/>
      <c r="H189" s="43"/>
      <c r="I189" s="15" t="n">
        <f aca="false">AO189+AQ189+AS189+AU189+AW189</f>
        <v>0.08569205980856</v>
      </c>
      <c r="J189" s="43" t="n">
        <f aca="false">ROUND(AP189+AR189+AT189+AV189+AX189,0)</f>
        <v>778434</v>
      </c>
      <c r="K189" s="15" t="n">
        <f aca="false">I189-DatosMinisterio!J189</f>
        <v>-0.00451700737285468</v>
      </c>
      <c r="L189" s="43" t="n">
        <f aca="false">J189-DatosMinisterio!K189</f>
        <v>-41032</v>
      </c>
      <c r="M189" s="44" t="n">
        <f aca="false">P223/P$247</f>
        <v>0.123886618179441</v>
      </c>
      <c r="N189" s="43" t="n">
        <f aca="false">ROUND((N$213*M189),0)</f>
        <v>21382526</v>
      </c>
      <c r="O189" s="43" t="n">
        <f aca="false">N189-DatosMinisterio!L189</f>
        <v>-131843</v>
      </c>
      <c r="P189" s="14" t="n">
        <f aca="false">N189+J189</f>
        <v>22160960</v>
      </c>
      <c r="Q189" s="43" t="n">
        <f aca="false">P189-DatosMinisterio!M189</f>
        <v>-172875</v>
      </c>
      <c r="S189" s="14" t="n">
        <f aca="false">B189+DatosMinisterio!B189</f>
        <v>21566</v>
      </c>
      <c r="T189" s="14" t="n">
        <f aca="false">C189+DatosMinisterio!C189</f>
        <v>65</v>
      </c>
      <c r="U189" s="14" t="n">
        <f aca="false">D189+DatosMinisterio!D189</f>
        <v>1914.83930893964</v>
      </c>
      <c r="V189" s="14" t="n">
        <f aca="false">E189+DatosMinisterio!E189</f>
        <v>1187.45514216684</v>
      </c>
      <c r="W189" s="14" t="n">
        <f aca="false">F189+DatosMinisterio!F189</f>
        <v>536</v>
      </c>
      <c r="X189" s="14" t="n">
        <f aca="false">G189+DatosMinisterio!G189</f>
        <v>1490</v>
      </c>
      <c r="Y189" s="14" t="n">
        <f aca="false">H189+DatosMinisterio!H189</f>
        <v>128</v>
      </c>
      <c r="Z189" s="14" t="n">
        <f aca="false">X189+0.33*Y189</f>
        <v>1532.24</v>
      </c>
      <c r="AC189" s="49" t="n">
        <f aca="false">IF(T189&gt;0,S189/T189,0)</f>
        <v>331.784615384615</v>
      </c>
      <c r="AD189" s="50" t="n">
        <f aca="false">EXP((((AC189-AC$213)/AC$214+2)/4-1.9)^3)</f>
        <v>0.410219898365471</v>
      </c>
      <c r="AE189" s="51" t="n">
        <f aca="false">S189/U189</f>
        <v>11.2625638607463</v>
      </c>
      <c r="AF189" s="50" t="n">
        <f aca="false">EXP((((AE189-AE$213)/AE$214+2)/4-1.9)^3)</f>
        <v>0.00141154515349772</v>
      </c>
      <c r="AG189" s="50" t="n">
        <f aca="false">V189/U189</f>
        <v>0.620133050654994</v>
      </c>
      <c r="AH189" s="50" t="n">
        <f aca="false">EXP((((AG189-AG$213)/AG$214+2)/4-1.9)^3)</f>
        <v>0.0841949187625462</v>
      </c>
      <c r="AI189" s="50" t="n">
        <f aca="false">W189/U189</f>
        <v>0.279919049863675</v>
      </c>
      <c r="AJ189" s="50" t="n">
        <f aca="false">EXP((((AI189-AI$213)/AI$214+2)/4-1.9)^3)</f>
        <v>0.357233773983799</v>
      </c>
      <c r="AK189" s="50" t="n">
        <f aca="false">Z189/U189</f>
        <v>0.800192471946114</v>
      </c>
      <c r="AL189" s="50" t="n">
        <f aca="false">EXP((((AK189-AK$213)/AK$214+2)/4-1.9)^3)</f>
        <v>0.368995836277867</v>
      </c>
      <c r="AM189" s="50" t="n">
        <f aca="false">0.01*AD189+0.15*AF189+0.24*AH189+0.25*AJ189+0.35*AL189</f>
        <v>0.242977697452894</v>
      </c>
      <c r="AO189" s="44" t="n">
        <f aca="false">0.01*AD189/$AM$213</f>
        <v>0.00144674134432484</v>
      </c>
      <c r="AP189" s="43" t="n">
        <f aca="false">AO189*$J$213</f>
        <v>13142.3155578957</v>
      </c>
      <c r="AQ189" s="44" t="n">
        <f aca="false">0.15*AF189/$AM$213</f>
        <v>7.46724162242053E-005</v>
      </c>
      <c r="AR189" s="43" t="n">
        <f aca="false">AQ189*$J$213</f>
        <v>678.330277446395</v>
      </c>
      <c r="AS189" s="44" t="n">
        <f aca="false">0.24*AH189/$AM$213</f>
        <v>0.00712641802747419</v>
      </c>
      <c r="AT189" s="43" t="n">
        <f aca="false">AS189*$J$213</f>
        <v>64736.9586014358</v>
      </c>
      <c r="AU189" s="44" t="n">
        <f aca="false">0.25*AJ189/$AM$213</f>
        <v>0.0314968186862007</v>
      </c>
      <c r="AV189" s="43" t="n">
        <f aca="false">AU189*$J$213</f>
        <v>286119.652187761</v>
      </c>
      <c r="AW189" s="44" t="n">
        <f aca="false">0.35*AL189/$AM$213</f>
        <v>0.0455474093343361</v>
      </c>
      <c r="AX189" s="43" t="n">
        <f aca="false">AW189*$J$213</f>
        <v>413756.355733265</v>
      </c>
    </row>
    <row r="190" customFormat="false" ht="13.8" hidden="false" customHeight="false" outlineLevel="0" collapsed="false">
      <c r="A190" s="13" t="s">
        <v>63</v>
      </c>
      <c r="B190" s="43"/>
      <c r="C190" s="43"/>
      <c r="D190" s="43"/>
      <c r="E190" s="43"/>
      <c r="F190" s="43"/>
      <c r="G190" s="43"/>
      <c r="H190" s="43"/>
      <c r="I190" s="15" t="n">
        <f aca="false">AO190+AQ190+AS190+AU190+AW190</f>
        <v>0.0680837257867636</v>
      </c>
      <c r="J190" s="43" t="n">
        <f aca="false">ROUND(AP190+AR190+AT190+AV190+AX190,0)</f>
        <v>618478</v>
      </c>
      <c r="K190" s="15" t="n">
        <f aca="false">I190-DatosMinisterio!J190</f>
        <v>0.000521949386025941</v>
      </c>
      <c r="L190" s="43" t="n">
        <f aca="false">J190-DatosMinisterio!K190</f>
        <v>4741</v>
      </c>
      <c r="M190" s="44" t="n">
        <f aca="false">P224/P$247</f>
        <v>0.0740380521825668</v>
      </c>
      <c r="N190" s="43" t="n">
        <f aca="false">ROUND((N$213*M190),0)</f>
        <v>12778786</v>
      </c>
      <c r="O190" s="43" t="n">
        <f aca="false">N190-DatosMinisterio!L190</f>
        <v>14519</v>
      </c>
      <c r="P190" s="14" t="n">
        <f aca="false">N190+J190</f>
        <v>13397264</v>
      </c>
      <c r="Q190" s="43" t="n">
        <f aca="false">P190-DatosMinisterio!M190</f>
        <v>19260</v>
      </c>
      <c r="S190" s="14" t="n">
        <f aca="false">B190+DatosMinisterio!B190</f>
        <v>23749</v>
      </c>
      <c r="T190" s="14" t="n">
        <f aca="false">C190+DatosMinisterio!C190</f>
        <v>98</v>
      </c>
      <c r="U190" s="14" t="n">
        <f aca="false">D190+DatosMinisterio!D190</f>
        <v>1278.84568721162</v>
      </c>
      <c r="V190" s="14" t="n">
        <f aca="false">E190+DatosMinisterio!E190</f>
        <v>929.410081151014</v>
      </c>
      <c r="W190" s="14" t="n">
        <f aca="false">F190+DatosMinisterio!F190</f>
        <v>294</v>
      </c>
      <c r="X190" s="14" t="n">
        <f aca="false">G190+DatosMinisterio!G190</f>
        <v>792</v>
      </c>
      <c r="Y190" s="14" t="n">
        <f aca="false">H190+DatosMinisterio!H190</f>
        <v>69</v>
      </c>
      <c r="Z190" s="14" t="n">
        <f aca="false">X190+0.33*Y190</f>
        <v>814.77</v>
      </c>
      <c r="AC190" s="49" t="n">
        <f aca="false">IF(T190&gt;0,S190/T190,0)</f>
        <v>242.336734693878</v>
      </c>
      <c r="AD190" s="50" t="n">
        <f aca="false">EXP((((AC190-AC$213)/AC$214+2)/4-1.9)^3)</f>
        <v>0.130186761655655</v>
      </c>
      <c r="AE190" s="51" t="n">
        <f aca="false">S190/U190</f>
        <v>18.5706533927342</v>
      </c>
      <c r="AF190" s="50" t="n">
        <f aca="false">EXP((((AE190-AE$213)/AE$214+2)/4-1.9)^3)</f>
        <v>0.0387481371007272</v>
      </c>
      <c r="AG190" s="50" t="n">
        <f aca="false">V190/U190</f>
        <v>0.726757020370056</v>
      </c>
      <c r="AH190" s="50" t="n">
        <f aca="false">EXP((((AG190-AG$213)/AG$214+2)/4-1.9)^3)</f>
        <v>0.217932381860867</v>
      </c>
      <c r="AI190" s="50" t="n">
        <f aca="false">W190/U190</f>
        <v>0.229894820727772</v>
      </c>
      <c r="AJ190" s="50" t="n">
        <f aca="false">EXP((((AI190-AI$213)/AI$214+2)/4-1.9)^3)</f>
        <v>0.231288076648876</v>
      </c>
      <c r="AK190" s="50" t="n">
        <f aca="false">Z190/U190</f>
        <v>0.637113615933221</v>
      </c>
      <c r="AL190" s="50" t="n">
        <f aca="false">EXP((((AK190-AK$213)/AK$214+2)/4-1.9)^3)</f>
        <v>0.21659950484472</v>
      </c>
      <c r="AM190" s="50" t="n">
        <f aca="false">0.01*AD190+0.15*AF190+0.24*AH190+0.25*AJ190+0.35*AL190</f>
        <v>0.193049705686145</v>
      </c>
      <c r="AO190" s="44" t="n">
        <f aca="false">0.01*AD190/$AM$213</f>
        <v>0.000459135627797359</v>
      </c>
      <c r="AP190" s="43" t="n">
        <f aca="false">AO190*$J$213</f>
        <v>4170.82523289706</v>
      </c>
      <c r="AQ190" s="44" t="n">
        <f aca="false">0.15*AF190/$AM$213</f>
        <v>0.00204982250431618</v>
      </c>
      <c r="AR190" s="43" t="n">
        <f aca="false">AQ190*$J$213</f>
        <v>18620.753664831</v>
      </c>
      <c r="AS190" s="44" t="n">
        <f aca="false">0.24*AH190/$AM$213</f>
        <v>0.0184462112166626</v>
      </c>
      <c r="AT190" s="43" t="n">
        <f aca="false">AS190*$J$213</f>
        <v>167566.876835271</v>
      </c>
      <c r="AU190" s="44" t="n">
        <f aca="false">0.25*AJ190/$AM$213</f>
        <v>0.0203923568962998</v>
      </c>
      <c r="AV190" s="43" t="n">
        <f aca="false">AU190*$J$213</f>
        <v>185245.821826896</v>
      </c>
      <c r="AW190" s="44" t="n">
        <f aca="false">0.35*AL190/$AM$213</f>
        <v>0.0267361995416877</v>
      </c>
      <c r="AX190" s="43" t="n">
        <f aca="false">AW190*$J$213</f>
        <v>242873.802268854</v>
      </c>
    </row>
    <row r="191" customFormat="false" ht="13.8" hidden="false" customHeight="false" outlineLevel="0" collapsed="false">
      <c r="A191" s="13" t="s">
        <v>64</v>
      </c>
      <c r="B191" s="43"/>
      <c r="C191" s="43"/>
      <c r="D191" s="43"/>
      <c r="E191" s="43"/>
      <c r="F191" s="43"/>
      <c r="G191" s="43"/>
      <c r="H191" s="43"/>
      <c r="I191" s="15" t="n">
        <f aca="false">AO191+AQ191+AS191+AU191+AW191</f>
        <v>0.0588869829091726</v>
      </c>
      <c r="J191" s="43" t="n">
        <f aca="false">ROUND(AP191+AR191+AT191+AV191+AX191,0)</f>
        <v>534934</v>
      </c>
      <c r="K191" s="15" t="n">
        <f aca="false">I191-DatosMinisterio!J191</f>
        <v>0.000386652239381072</v>
      </c>
      <c r="L191" s="43" t="n">
        <f aca="false">J191-DatosMinisterio!K191</f>
        <v>3512</v>
      </c>
      <c r="M191" s="44" t="n">
        <f aca="false">P225/P$247</f>
        <v>0.0560783165556837</v>
      </c>
      <c r="N191" s="43" t="n">
        <f aca="false">ROUND((N$213*M191),0)</f>
        <v>9678980</v>
      </c>
      <c r="O191" s="43" t="n">
        <f aca="false">N191-DatosMinisterio!L191</f>
        <v>10673</v>
      </c>
      <c r="P191" s="14" t="n">
        <f aca="false">N191+J191</f>
        <v>10213914</v>
      </c>
      <c r="Q191" s="43" t="n">
        <f aca="false">P191-DatosMinisterio!M191</f>
        <v>14185</v>
      </c>
      <c r="S191" s="14" t="n">
        <f aca="false">B191+DatosMinisterio!B191</f>
        <v>13386</v>
      </c>
      <c r="T191" s="14" t="n">
        <f aca="false">C191+DatosMinisterio!C191</f>
        <v>54</v>
      </c>
      <c r="U191" s="14" t="n">
        <f aca="false">D191+DatosMinisterio!D191</f>
        <v>552.623309754551</v>
      </c>
      <c r="V191" s="14" t="n">
        <f aca="false">E191+DatosMinisterio!E191</f>
        <v>398.712305996039</v>
      </c>
      <c r="W191" s="14" t="n">
        <f aca="false">F191+DatosMinisterio!F191</f>
        <v>113</v>
      </c>
      <c r="X191" s="14" t="n">
        <f aca="false">G191+DatosMinisterio!G191</f>
        <v>257</v>
      </c>
      <c r="Y191" s="14" t="n">
        <f aca="false">H191+DatosMinisterio!H191</f>
        <v>49</v>
      </c>
      <c r="Z191" s="14" t="n">
        <f aca="false">X191+0.33*Y191</f>
        <v>273.17</v>
      </c>
      <c r="AC191" s="49" t="n">
        <f aca="false">IF(T191&gt;0,S191/T191,0)</f>
        <v>247.888888888889</v>
      </c>
      <c r="AD191" s="50" t="n">
        <f aca="false">EXP((((AC191-AC$213)/AC$214+2)/4-1.9)^3)</f>
        <v>0.142471862465076</v>
      </c>
      <c r="AE191" s="51" t="n">
        <f aca="false">S191/U191</f>
        <v>24.2226481650682</v>
      </c>
      <c r="AF191" s="50" t="n">
        <f aca="false">EXP((((AE191-AE$213)/AE$214+2)/4-1.9)^3)</f>
        <v>0.194189147882749</v>
      </c>
      <c r="AG191" s="50" t="n">
        <f aca="false">V191/U191</f>
        <v>0.721490206725315</v>
      </c>
      <c r="AH191" s="50" t="n">
        <f aca="false">EXP((((AG191-AG$213)/AG$214+2)/4-1.9)^3)</f>
        <v>0.209394756645952</v>
      </c>
      <c r="AI191" s="50" t="n">
        <f aca="false">W191/U191</f>
        <v>0.204479250160818</v>
      </c>
      <c r="AJ191" s="50" t="n">
        <f aca="false">EXP((((AI191-AI$213)/AI$214+2)/4-1.9)^3)</f>
        <v>0.178079779280185</v>
      </c>
      <c r="AK191" s="50" t="n">
        <f aca="false">Z191/U191</f>
        <v>0.49431501563213</v>
      </c>
      <c r="AL191" s="50" t="n">
        <f aca="false">EXP((((AK191-AK$213)/AK$214+2)/4-1.9)^3)</f>
        <v>0.118985124302658</v>
      </c>
      <c r="AM191" s="50" t="n">
        <f aca="false">0.01*AD191+0.15*AF191+0.24*AH191+0.25*AJ191+0.35*AL191</f>
        <v>0.166972570728068</v>
      </c>
      <c r="AO191" s="44" t="n">
        <f aca="false">0.01*AD191/$AM$213</f>
        <v>0.000502462056698071</v>
      </c>
      <c r="AP191" s="43" t="n">
        <f aca="false">AO191*$J$213</f>
        <v>4564.40602247187</v>
      </c>
      <c r="AQ191" s="44" t="n">
        <f aca="false">0.15*AF191/$AM$213</f>
        <v>0.010272836714428</v>
      </c>
      <c r="AR191" s="43" t="n">
        <f aca="false">AQ191*$J$213</f>
        <v>93319.2808136381</v>
      </c>
      <c r="AS191" s="44" t="n">
        <f aca="false">0.24*AH191/$AM$213</f>
        <v>0.0177235703834909</v>
      </c>
      <c r="AT191" s="43" t="n">
        <f aca="false">AS191*$J$213</f>
        <v>161002.348972832</v>
      </c>
      <c r="AU191" s="44" t="n">
        <f aca="false">0.25*AJ191/$AM$213</f>
        <v>0.0157010532826076</v>
      </c>
      <c r="AV191" s="43" t="n">
        <f aca="false">AU191*$J$213</f>
        <v>142629.639804524</v>
      </c>
      <c r="AW191" s="44" t="n">
        <f aca="false">0.35*AL191/$AM$213</f>
        <v>0.014687060471948</v>
      </c>
      <c r="AX191" s="43" t="n">
        <f aca="false">AW191*$J$213</f>
        <v>133418.446979073</v>
      </c>
    </row>
    <row r="192" customFormat="false" ht="13.8" hidden="false" customHeight="false" outlineLevel="0" collapsed="false">
      <c r="A192" s="13" t="s">
        <v>65</v>
      </c>
      <c r="B192" s="43"/>
      <c r="C192" s="43"/>
      <c r="D192" s="43"/>
      <c r="E192" s="43"/>
      <c r="F192" s="43"/>
      <c r="G192" s="43"/>
      <c r="H192" s="43"/>
      <c r="I192" s="15" t="n">
        <f aca="false">AO192+AQ192+AS192+AU192+AW192</f>
        <v>0.0791590520008825</v>
      </c>
      <c r="J192" s="43" t="n">
        <f aca="false">ROUND(AP192+AR192+AT192+AV192+AX192,0)</f>
        <v>719087</v>
      </c>
      <c r="K192" s="15" t="n">
        <f aca="false">I192-DatosMinisterio!J192</f>
        <v>0.000336072370225593</v>
      </c>
      <c r="L192" s="43" t="n">
        <f aca="false">J192-DatosMinisterio!K192</f>
        <v>3053</v>
      </c>
      <c r="M192" s="44" t="n">
        <f aca="false">P226/P$247</f>
        <v>0.0553603250381784</v>
      </c>
      <c r="N192" s="43" t="n">
        <f aca="false">ROUND((N$213*M192),0)</f>
        <v>9555056</v>
      </c>
      <c r="O192" s="43" t="n">
        <f aca="false">N192-DatosMinisterio!L192</f>
        <v>20205</v>
      </c>
      <c r="P192" s="14" t="n">
        <f aca="false">N192+J192</f>
        <v>10274143</v>
      </c>
      <c r="Q192" s="43" t="n">
        <f aca="false">P192-DatosMinisterio!M192</f>
        <v>23258</v>
      </c>
      <c r="S192" s="14" t="n">
        <f aca="false">B192+DatosMinisterio!B192</f>
        <v>14130</v>
      </c>
      <c r="T192" s="14" t="n">
        <f aca="false">C192+DatosMinisterio!C192</f>
        <v>64</v>
      </c>
      <c r="U192" s="14" t="n">
        <f aca="false">D192+DatosMinisterio!D192</f>
        <v>527.336169117455</v>
      </c>
      <c r="V192" s="14" t="n">
        <f aca="false">E192+DatosMinisterio!E192</f>
        <v>288.252155443993</v>
      </c>
      <c r="W192" s="14" t="n">
        <f aca="false">F192+DatosMinisterio!F192</f>
        <v>100</v>
      </c>
      <c r="X192" s="14" t="n">
        <f aca="false">G192+DatosMinisterio!G192</f>
        <v>420</v>
      </c>
      <c r="Y192" s="14" t="n">
        <f aca="false">H192+DatosMinisterio!H192</f>
        <v>4</v>
      </c>
      <c r="Z192" s="14" t="n">
        <f aca="false">X192+0.33*Y192</f>
        <v>421.32</v>
      </c>
      <c r="AC192" s="49" t="n">
        <f aca="false">IF(T192&gt;0,S192/T192,0)</f>
        <v>220.78125</v>
      </c>
      <c r="AD192" s="50" t="n">
        <f aca="false">EXP((((AC192-AC$213)/AC$214+2)/4-1.9)^3)</f>
        <v>0.0893479985054107</v>
      </c>
      <c r="AE192" s="51" t="n">
        <f aca="false">S192/U192</f>
        <v>26.7950518616006</v>
      </c>
      <c r="AF192" s="50" t="n">
        <f aca="false">EXP((((AE192-AE$213)/AE$214+2)/4-1.9)^3)</f>
        <v>0.323209136810421</v>
      </c>
      <c r="AG192" s="50" t="n">
        <f aca="false">V192/U192</f>
        <v>0.546619352748758</v>
      </c>
      <c r="AH192" s="50" t="n">
        <f aca="false">EXP((((AG192-AG$213)/AG$214+2)/4-1.9)^3)</f>
        <v>0.0361500462115512</v>
      </c>
      <c r="AI192" s="50" t="n">
        <f aca="false">W192/U192</f>
        <v>0.189632355708426</v>
      </c>
      <c r="AJ192" s="50" t="n">
        <f aca="false">EXP((((AI192-AI$213)/AI$214+2)/4-1.9)^3)</f>
        <v>0.150807919926563</v>
      </c>
      <c r="AK192" s="50" t="n">
        <f aca="false">Z192/U192</f>
        <v>0.798959041070741</v>
      </c>
      <c r="AL192" s="50" t="n">
        <f aca="false">EXP((((AK192-AK$213)/AK$214+2)/4-1.9)^3)</f>
        <v>0.367716214979108</v>
      </c>
      <c r="AM192" s="50" t="n">
        <f aca="false">0.01*AD192+0.15*AF192+0.24*AH192+0.25*AJ192+0.35*AL192</f>
        <v>0.224453516821718</v>
      </c>
      <c r="AO192" s="44" t="n">
        <f aca="false">0.01*AD192/$AM$213</f>
        <v>0.000315107687329416</v>
      </c>
      <c r="AP192" s="43" t="n">
        <f aca="false">AO192*$J$213</f>
        <v>2862.46375542309</v>
      </c>
      <c r="AQ192" s="44" t="n">
        <f aca="false">0.15*AF192/$AM$213</f>
        <v>0.017098147467383</v>
      </c>
      <c r="AR192" s="43" t="n">
        <f aca="false">AQ192*$J$213</f>
        <v>155320.956543652</v>
      </c>
      <c r="AS192" s="44" t="n">
        <f aca="false">0.24*AH192/$AM$213</f>
        <v>0.00305980865356717</v>
      </c>
      <c r="AT192" s="43" t="n">
        <f aca="false">AS192*$J$213</f>
        <v>27795.5496535051</v>
      </c>
      <c r="AU192" s="44" t="n">
        <f aca="false">0.25*AJ192/$AM$213</f>
        <v>0.0132965303291437</v>
      </c>
      <c r="AV192" s="43" t="n">
        <f aca="false">AU192*$J$213</f>
        <v>120786.758528898</v>
      </c>
      <c r="AW192" s="44" t="n">
        <f aca="false">0.35*AL192/$AM$213</f>
        <v>0.0453894578634593</v>
      </c>
      <c r="AX192" s="43" t="n">
        <f aca="false">AW192*$J$213</f>
        <v>412321.511777751</v>
      </c>
    </row>
    <row r="193" customFormat="false" ht="13.8" hidden="false" customHeight="false" outlineLevel="0" collapsed="false">
      <c r="A193" s="13" t="s">
        <v>66</v>
      </c>
      <c r="B193" s="43"/>
      <c r="C193" s="43"/>
      <c r="D193" s="43"/>
      <c r="E193" s="43"/>
      <c r="F193" s="43"/>
      <c r="G193" s="43"/>
      <c r="H193" s="43"/>
      <c r="I193" s="15" t="n">
        <f aca="false">AO193+AQ193+AS193+AU193+AW193</f>
        <v>0.0411267032291147</v>
      </c>
      <c r="J193" s="43" t="n">
        <f aca="false">ROUND(AP193+AR193+AT193+AV193+AX193,0)</f>
        <v>373598</v>
      </c>
      <c r="K193" s="15" t="n">
        <f aca="false">I193-DatosMinisterio!J193</f>
        <v>0.000318989113323058</v>
      </c>
      <c r="L193" s="43" t="n">
        <f aca="false">J193-DatosMinisterio!K193</f>
        <v>2897</v>
      </c>
      <c r="M193" s="44" t="n">
        <f aca="false">P227/P$247</f>
        <v>0.0627920425810071</v>
      </c>
      <c r="N193" s="43" t="n">
        <f aca="false">ROUND((N$213*M193),0)</f>
        <v>10837752</v>
      </c>
      <c r="O193" s="43" t="n">
        <f aca="false">N193-DatosMinisterio!L193</f>
        <v>10866</v>
      </c>
      <c r="P193" s="14" t="n">
        <f aca="false">N193+J193</f>
        <v>11211350</v>
      </c>
      <c r="Q193" s="43" t="n">
        <f aca="false">P193-DatosMinisterio!M193</f>
        <v>13763</v>
      </c>
      <c r="S193" s="14" t="n">
        <f aca="false">B193+DatosMinisterio!B193</f>
        <v>17275</v>
      </c>
      <c r="T193" s="14" t="n">
        <f aca="false">C193+DatosMinisterio!C193</f>
        <v>64</v>
      </c>
      <c r="U193" s="14" t="n">
        <f aca="false">D193+DatosMinisterio!D193</f>
        <v>851.501519874431</v>
      </c>
      <c r="V193" s="14" t="n">
        <f aca="false">E193+DatosMinisterio!E193</f>
        <v>571.952884044852</v>
      </c>
      <c r="W193" s="14" t="n">
        <f aca="false">F193+DatosMinisterio!F193</f>
        <v>164</v>
      </c>
      <c r="X193" s="14" t="n">
        <f aca="false">G193+DatosMinisterio!G193</f>
        <v>367</v>
      </c>
      <c r="Y193" s="14" t="n">
        <f aca="false">H193+DatosMinisterio!H193</f>
        <v>25</v>
      </c>
      <c r="Z193" s="14" t="n">
        <f aca="false">X193+0.33*Y193</f>
        <v>375.25</v>
      </c>
      <c r="AC193" s="49" t="n">
        <f aca="false">IF(T193&gt;0,S193/T193,0)</f>
        <v>269.921875</v>
      </c>
      <c r="AD193" s="50" t="n">
        <f aca="false">EXP((((AC193-AC$213)/AC$214+2)/4-1.9)^3)</f>
        <v>0.198498931471174</v>
      </c>
      <c r="AE193" s="51" t="n">
        <f aca="false">S193/U193</f>
        <v>20.2876913273713</v>
      </c>
      <c r="AF193" s="50" t="n">
        <f aca="false">EXP((((AE193-AE$213)/AE$214+2)/4-1.9)^3)</f>
        <v>0.068375623932577</v>
      </c>
      <c r="AG193" s="50" t="n">
        <f aca="false">V193/U193</f>
        <v>0.671699193360449</v>
      </c>
      <c r="AH193" s="50" t="n">
        <f aca="false">EXP((((AG193-AG$213)/AG$214+2)/4-1.9)^3)</f>
        <v>0.138567029152402</v>
      </c>
      <c r="AI193" s="50" t="n">
        <f aca="false">W193/U193</f>
        <v>0.192600948057244</v>
      </c>
      <c r="AJ193" s="50" t="n">
        <f aca="false">EXP((((AI193-AI$213)/AI$214+2)/4-1.9)^3)</f>
        <v>0.156031929501192</v>
      </c>
      <c r="AK193" s="50" t="n">
        <f aca="false">Z193/U193</f>
        <v>0.440692108283421</v>
      </c>
      <c r="AL193" s="50" t="n">
        <f aca="false">EXP((((AK193-AK$213)/AK$214+2)/4-1.9)^3)</f>
        <v>0.0917381101774246</v>
      </c>
      <c r="AM193" s="50" t="n">
        <f aca="false">0.01*AD193+0.15*AF193+0.24*AH193+0.25*AJ193+0.35*AL193</f>
        <v>0.116613740838571</v>
      </c>
      <c r="AO193" s="44" t="n">
        <f aca="false">0.01*AD193/$AM$213</f>
        <v>0.000700055292558724</v>
      </c>
      <c r="AP193" s="43" t="n">
        <f aca="false">AO193*$J$213</f>
        <v>6359.35898208215</v>
      </c>
      <c r="AQ193" s="44" t="n">
        <f aca="false">0.15*AF193/$AM$213</f>
        <v>0.00361715176962729</v>
      </c>
      <c r="AR193" s="43" t="n">
        <f aca="false">AQ193*$J$213</f>
        <v>32858.4996645877</v>
      </c>
      <c r="AS193" s="44" t="n">
        <f aca="false">0.24*AH193/$AM$213</f>
        <v>0.0117285768438142</v>
      </c>
      <c r="AT193" s="43" t="n">
        <f aca="false">AS193*$J$213</f>
        <v>106543.342063933</v>
      </c>
      <c r="AU193" s="44" t="n">
        <f aca="false">0.25*AJ193/$AM$213</f>
        <v>0.0137571241877594</v>
      </c>
      <c r="AV193" s="43" t="n">
        <f aca="false">AU193*$J$213</f>
        <v>124970.830448665</v>
      </c>
      <c r="AW193" s="44" t="n">
        <f aca="false">0.35*AL193/$AM$213</f>
        <v>0.011323795135355</v>
      </c>
      <c r="AX193" s="43" t="n">
        <f aca="false">AW193*$J$213</f>
        <v>102866.272236971</v>
      </c>
    </row>
    <row r="194" customFormat="false" ht="13.8" hidden="false" customHeight="false" outlineLevel="0" collapsed="false">
      <c r="A194" s="13" t="s">
        <v>67</v>
      </c>
      <c r="B194" s="43"/>
      <c r="C194" s="43"/>
      <c r="D194" s="43"/>
      <c r="E194" s="43"/>
      <c r="F194" s="43"/>
      <c r="G194" s="43"/>
      <c r="H194" s="43"/>
      <c r="I194" s="15" t="n">
        <f aca="false">AO194+AQ194+AS194+AU194+AW194</f>
        <v>0.0245343894916874</v>
      </c>
      <c r="J194" s="43" t="n">
        <f aca="false">ROUND(AP194+AR194+AT194+AV194+AX194,0)</f>
        <v>222872</v>
      </c>
      <c r="K194" s="15" t="n">
        <f aca="false">I194-DatosMinisterio!J194</f>
        <v>0.000268644482472869</v>
      </c>
      <c r="L194" s="43" t="n">
        <f aca="false">J194-DatosMinisterio!K194</f>
        <v>2440</v>
      </c>
      <c r="M194" s="44" t="n">
        <f aca="false">P228/P$247</f>
        <v>0.0482294731606253</v>
      </c>
      <c r="N194" s="43" t="n">
        <f aca="false">ROUND((N$213*M194),0)</f>
        <v>8324289</v>
      </c>
      <c r="O194" s="43" t="n">
        <f aca="false">N194-DatosMinisterio!L194</f>
        <v>8339</v>
      </c>
      <c r="P194" s="14" t="n">
        <f aca="false">N194+J194</f>
        <v>8547161</v>
      </c>
      <c r="Q194" s="43" t="n">
        <f aca="false">P194-DatosMinisterio!M194</f>
        <v>10779</v>
      </c>
      <c r="S194" s="14" t="n">
        <f aca="false">B194+DatosMinisterio!B194</f>
        <v>11648</v>
      </c>
      <c r="T194" s="14" t="n">
        <f aca="false">C194+DatosMinisterio!C194</f>
        <v>55</v>
      </c>
      <c r="U194" s="14" t="n">
        <f aca="false">D194+DatosMinisterio!D194</f>
        <v>860.151789492559</v>
      </c>
      <c r="V194" s="14" t="n">
        <f aca="false">E194+DatosMinisterio!E194</f>
        <v>441.562092522862</v>
      </c>
      <c r="W194" s="14" t="n">
        <f aca="false">F194+DatosMinisterio!F194</f>
        <v>158</v>
      </c>
      <c r="X194" s="14" t="n">
        <f aca="false">G194+DatosMinisterio!G194</f>
        <v>340</v>
      </c>
      <c r="Y194" s="14" t="n">
        <f aca="false">H194+DatosMinisterio!H194</f>
        <v>37</v>
      </c>
      <c r="Z194" s="14" t="n">
        <f aca="false">X194+0.33*Y194</f>
        <v>352.21</v>
      </c>
      <c r="AC194" s="49" t="n">
        <f aca="false">IF(T194&gt;0,S194/T194,0)</f>
        <v>211.781818181818</v>
      </c>
      <c r="AD194" s="50" t="n">
        <f aca="false">EXP((((AC194-AC$213)/AC$214+2)/4-1.9)^3)</f>
        <v>0.0753833260427436</v>
      </c>
      <c r="AE194" s="51" t="n">
        <f aca="false">S194/U194</f>
        <v>13.5417959275207</v>
      </c>
      <c r="AF194" s="50" t="n">
        <f aca="false">EXP((((AE194-AE$213)/AE$214+2)/4-1.9)^3)</f>
        <v>0.0046886398643196</v>
      </c>
      <c r="AG194" s="50" t="n">
        <f aca="false">V194/U194</f>
        <v>0.513353687008381</v>
      </c>
      <c r="AH194" s="50" t="n">
        <f aca="false">EXP((((AG194-AG$213)/AG$214+2)/4-1.9)^3)</f>
        <v>0.023314107030381</v>
      </c>
      <c r="AI194" s="50" t="n">
        <f aca="false">W194/U194</f>
        <v>0.183688509319048</v>
      </c>
      <c r="AJ194" s="50" t="n">
        <f aca="false">EXP((((AI194-AI$213)/AI$214+2)/4-1.9)^3)</f>
        <v>0.140692608423175</v>
      </c>
      <c r="AK194" s="50" t="n">
        <f aca="false">Z194/U194</f>
        <v>0.409474239666215</v>
      </c>
      <c r="AL194" s="50" t="n">
        <f aca="false">EXP((((AK194-AK$213)/AK$214+2)/4-1.9)^3)</f>
        <v>0.0781170920111215</v>
      </c>
      <c r="AM194" s="50" t="n">
        <f aca="false">0.01*AD194+0.15*AF194+0.24*AH194+0.25*AJ194+0.35*AL194</f>
        <v>0.0695666492370531</v>
      </c>
      <c r="AO194" s="44" t="n">
        <f aca="false">0.01*AD194/$AM$213</f>
        <v>0.000265857835988232</v>
      </c>
      <c r="AP194" s="43" t="n">
        <f aca="false">AO194*$J$213</f>
        <v>2415.07411660181</v>
      </c>
      <c r="AQ194" s="44" t="n">
        <f aca="false">0.15*AF194/$AM$213</f>
        <v>0.000248034621213723</v>
      </c>
      <c r="AR194" s="43" t="n">
        <f aca="false">AQ194*$J$213</f>
        <v>2253.16658990978</v>
      </c>
      <c r="AS194" s="44" t="n">
        <f aca="false">0.24*AH194/$AM$213</f>
        <v>0.0019733503527018</v>
      </c>
      <c r="AT194" s="43" t="n">
        <f aca="false">AS194*$J$213</f>
        <v>17926.0744453218</v>
      </c>
      <c r="AU194" s="44" t="n">
        <f aca="false">0.25*AJ194/$AM$213</f>
        <v>0.0124046769950546</v>
      </c>
      <c r="AV194" s="43" t="n">
        <f aca="false">AU194*$J$213</f>
        <v>112685.090601913</v>
      </c>
      <c r="AW194" s="44" t="n">
        <f aca="false">0.35*AL194/$AM$213</f>
        <v>0.00964246968672899</v>
      </c>
      <c r="AX194" s="43" t="n">
        <f aca="false">AW194*$J$213</f>
        <v>87592.9756742907</v>
      </c>
    </row>
    <row r="195" customFormat="false" ht="13.8" hidden="false" customHeight="false" outlineLevel="0" collapsed="false">
      <c r="A195" s="13" t="s">
        <v>68</v>
      </c>
      <c r="B195" s="43"/>
      <c r="C195" s="43"/>
      <c r="D195" s="43"/>
      <c r="E195" s="43"/>
      <c r="F195" s="43"/>
      <c r="G195" s="43"/>
      <c r="H195" s="43"/>
      <c r="I195" s="15" t="n">
        <f aca="false">AO195+AQ195+AS195+AU195+AW195</f>
        <v>0.0346189184158956</v>
      </c>
      <c r="J195" s="43" t="n">
        <f aca="false">ROUND(AP195+AR195+AT195+AV195+AX195,0)</f>
        <v>314481</v>
      </c>
      <c r="K195" s="15" t="n">
        <f aca="false">I195-DatosMinisterio!J195</f>
        <v>6.67337803006499E-005</v>
      </c>
      <c r="L195" s="43" t="n">
        <f aca="false">J195-DatosMinisterio!K195</f>
        <v>606</v>
      </c>
      <c r="M195" s="44" t="n">
        <f aca="false">P229/P$247</f>
        <v>0.046940112873496</v>
      </c>
      <c r="N195" s="43" t="n">
        <f aca="false">ROUND((N$213*M195),0)</f>
        <v>8101748</v>
      </c>
      <c r="O195" s="43" t="n">
        <f aca="false">N195-DatosMinisterio!L195</f>
        <v>4749</v>
      </c>
      <c r="P195" s="14" t="n">
        <f aca="false">N195+J195</f>
        <v>8416229</v>
      </c>
      <c r="Q195" s="43" t="n">
        <f aca="false">P195-DatosMinisterio!M195</f>
        <v>5355</v>
      </c>
      <c r="S195" s="14" t="n">
        <f aca="false">B195+DatosMinisterio!B195</f>
        <v>9216</v>
      </c>
      <c r="T195" s="14" t="n">
        <f aca="false">C195+DatosMinisterio!C195</f>
        <v>49</v>
      </c>
      <c r="U195" s="14" t="n">
        <f aca="false">D195+DatosMinisterio!D195</f>
        <v>448.882388942995</v>
      </c>
      <c r="V195" s="14" t="n">
        <f aca="false">E195+DatosMinisterio!E195</f>
        <v>296.667099160314</v>
      </c>
      <c r="W195" s="14" t="n">
        <f aca="false">F195+DatosMinisterio!F195</f>
        <v>47.5</v>
      </c>
      <c r="X195" s="14" t="n">
        <f aca="false">G195+DatosMinisterio!G195</f>
        <v>220</v>
      </c>
      <c r="Y195" s="14" t="n">
        <f aca="false">H195+DatosMinisterio!H195</f>
        <v>25</v>
      </c>
      <c r="Z195" s="14" t="n">
        <f aca="false">X195+0.33*Y195</f>
        <v>228.25</v>
      </c>
      <c r="AC195" s="49" t="n">
        <f aca="false">IF(T195&gt;0,S195/T195,0)</f>
        <v>188.081632653061</v>
      </c>
      <c r="AD195" s="50" t="n">
        <f aca="false">EXP((((AC195-AC$213)/AC$214+2)/4-1.9)^3)</f>
        <v>0.0463990713646151</v>
      </c>
      <c r="AE195" s="51" t="n">
        <f aca="false">S195/U195</f>
        <v>20.5309903596382</v>
      </c>
      <c r="AF195" s="50" t="n">
        <f aca="false">EXP((((AE195-AE$213)/AE$214+2)/4-1.9)^3)</f>
        <v>0.0736772760583185</v>
      </c>
      <c r="AG195" s="50" t="n">
        <f aca="false">V195/U195</f>
        <v>0.660901622491562</v>
      </c>
      <c r="AH195" s="50" t="n">
        <f aca="false">EXP((((AG195-AG$213)/AG$214+2)/4-1.9)^3)</f>
        <v>0.125607348490555</v>
      </c>
      <c r="AI195" s="50" t="n">
        <f aca="false">W195/U195</f>
        <v>0.105818363941278</v>
      </c>
      <c r="AJ195" s="50" t="n">
        <f aca="false">EXP((((AI195-AI$213)/AI$214+2)/4-1.9)^3)</f>
        <v>0.0481582287028687</v>
      </c>
      <c r="AK195" s="50" t="n">
        <f aca="false">Z195/U195</f>
        <v>0.508485085675718</v>
      </c>
      <c r="AL195" s="50" t="n">
        <f aca="false">EXP((((AK195-AK$213)/AK$214+2)/4-1.9)^3)</f>
        <v>0.127029075551401</v>
      </c>
      <c r="AM195" s="50" t="n">
        <f aca="false">0.01*AD195+0.15*AF195+0.24*AH195+0.25*AJ195+0.35*AL195</f>
        <v>0.0981610793788346</v>
      </c>
      <c r="AO195" s="44" t="n">
        <f aca="false">0.01*AD195/$AM$213</f>
        <v>0.000163637734661185</v>
      </c>
      <c r="AP195" s="43" t="n">
        <f aca="false">AO195*$J$213</f>
        <v>1486.49843631872</v>
      </c>
      <c r="AQ195" s="44" t="n">
        <f aca="false">0.15*AF195/$AM$213</f>
        <v>0.00389761546802782</v>
      </c>
      <c r="AR195" s="43" t="n">
        <f aca="false">AQ195*$J$213</f>
        <v>35406.2546184176</v>
      </c>
      <c r="AS195" s="44" t="n">
        <f aca="false">0.24*AH195/$AM$213</f>
        <v>0.01063164482872</v>
      </c>
      <c r="AT195" s="43" t="n">
        <f aca="false">AS195*$J$213</f>
        <v>96578.7227873233</v>
      </c>
      <c r="AU195" s="44" t="n">
        <f aca="false">0.25*AJ195/$AM$213</f>
        <v>0.00424604588974734</v>
      </c>
      <c r="AV195" s="43" t="n">
        <f aca="false">AU195*$J$213</f>
        <v>38571.4247921819</v>
      </c>
      <c r="AW195" s="44" t="n">
        <f aca="false">0.35*AL195/$AM$213</f>
        <v>0.0156799744947393</v>
      </c>
      <c r="AX195" s="43" t="n">
        <f aca="false">AW195*$J$213</f>
        <v>142438.158388146</v>
      </c>
    </row>
    <row r="196" customFormat="false" ht="13.8" hidden="false" customHeight="false" outlineLevel="0" collapsed="false">
      <c r="A196" s="13" t="s">
        <v>69</v>
      </c>
      <c r="B196" s="43"/>
      <c r="C196" s="43"/>
      <c r="D196" s="43"/>
      <c r="E196" s="43"/>
      <c r="F196" s="43"/>
      <c r="G196" s="43"/>
      <c r="H196" s="43"/>
      <c r="I196" s="15" t="n">
        <f aca="false">AO196+AQ196+AS196+AU196+AW196</f>
        <v>0.0136486158064341</v>
      </c>
      <c r="J196" s="43" t="n">
        <f aca="false">ROUND(AP196+AR196+AT196+AV196+AX196,0)</f>
        <v>123985</v>
      </c>
      <c r="K196" s="15" t="n">
        <f aca="false">I196-DatosMinisterio!J196</f>
        <v>5.34656454497275E-005</v>
      </c>
      <c r="L196" s="43" t="n">
        <f aca="false">J196-DatosMinisterio!K196</f>
        <v>486</v>
      </c>
      <c r="M196" s="44" t="n">
        <f aca="false">P230/P$247</f>
        <v>0.0200735475453654</v>
      </c>
      <c r="N196" s="43" t="n">
        <f aca="false">ROUND((N$213*M196),0)</f>
        <v>3464645</v>
      </c>
      <c r="O196" s="43" t="n">
        <f aca="false">N196-DatosMinisterio!L196</f>
        <v>658</v>
      </c>
      <c r="P196" s="14" t="n">
        <f aca="false">N196+J196</f>
        <v>3588630</v>
      </c>
      <c r="Q196" s="43" t="n">
        <f aca="false">P196-DatosMinisterio!M196</f>
        <v>1144</v>
      </c>
      <c r="S196" s="14" t="n">
        <f aca="false">B196+DatosMinisterio!B196</f>
        <v>15464</v>
      </c>
      <c r="T196" s="14" t="n">
        <f aca="false">C196+DatosMinisterio!C196</f>
        <v>65</v>
      </c>
      <c r="U196" s="14" t="n">
        <f aca="false">D196+DatosMinisterio!D196</f>
        <v>787.294757147325</v>
      </c>
      <c r="V196" s="14" t="n">
        <f aca="false">E196+DatosMinisterio!E196</f>
        <v>366.491462880141</v>
      </c>
      <c r="W196" s="14" t="n">
        <f aca="false">F196+DatosMinisterio!F196</f>
        <v>85</v>
      </c>
      <c r="X196" s="14" t="n">
        <f aca="false">G196+DatosMinisterio!G196</f>
        <v>220</v>
      </c>
      <c r="Y196" s="14" t="n">
        <f aca="false">H196+DatosMinisterio!H196</f>
        <v>27</v>
      </c>
      <c r="Z196" s="14" t="n">
        <f aca="false">X196+0.33*Y196</f>
        <v>228.91</v>
      </c>
      <c r="AC196" s="49" t="n">
        <f aca="false">IF(T196&gt;0,S196/T196,0)</f>
        <v>237.907692307692</v>
      </c>
      <c r="AD196" s="50" t="n">
        <f aca="false">EXP((((AC196-AC$213)/AC$214+2)/4-1.9)^3)</f>
        <v>0.120913304643431</v>
      </c>
      <c r="AE196" s="51" t="n">
        <f aca="false">S196/U196</f>
        <v>19.6419445952264</v>
      </c>
      <c r="AF196" s="50" t="n">
        <f aca="false">EXP((((AE196-AE$213)/AE$214+2)/4-1.9)^3)</f>
        <v>0.0556971148370235</v>
      </c>
      <c r="AG196" s="50" t="n">
        <f aca="false">V196/U196</f>
        <v>0.465507307845008</v>
      </c>
      <c r="AH196" s="50" t="n">
        <f aca="false">EXP((((AG196-AG$213)/AG$214+2)/4-1.9)^3)</f>
        <v>0.0116217816097012</v>
      </c>
      <c r="AI196" s="50" t="n">
        <f aca="false">W196/U196</f>
        <v>0.107964646313648</v>
      </c>
      <c r="AJ196" s="50" t="n">
        <f aca="false">EXP((((AI196-AI$213)/AI$214+2)/4-1.9)^3)</f>
        <v>0.0498141297640301</v>
      </c>
      <c r="AK196" s="50" t="n">
        <f aca="false">Z196/U196</f>
        <v>0.290755143384201</v>
      </c>
      <c r="AL196" s="50" t="n">
        <f aca="false">EXP((((AK196-AK$213)/AK$214+2)/4-1.9)^3)</f>
        <v>0.0396967121947408</v>
      </c>
      <c r="AM196" s="50" t="n">
        <f aca="false">0.01*AD196+0.15*AF196+0.24*AH196+0.25*AJ196+0.35*AL196</f>
        <v>0.0387003095674829</v>
      </c>
      <c r="AO196" s="44" t="n">
        <f aca="false">0.01*AD196/$AM$213</f>
        <v>0.000426430501308225</v>
      </c>
      <c r="AP196" s="43" t="n">
        <f aca="false">AO196*$J$213</f>
        <v>3873.72921475452</v>
      </c>
      <c r="AQ196" s="44" t="n">
        <f aca="false">0.15*AF196/$AM$213</f>
        <v>0.00294644357021929</v>
      </c>
      <c r="AR196" s="43" t="n">
        <f aca="false">AQ196*$J$213</f>
        <v>26765.7320538012</v>
      </c>
      <c r="AS196" s="44" t="n">
        <f aca="false">0.24*AH196/$AM$213</f>
        <v>0.00098368969519792</v>
      </c>
      <c r="AT196" s="43" t="n">
        <f aca="false">AS196*$J$213</f>
        <v>8935.91687004321</v>
      </c>
      <c r="AU196" s="44" t="n">
        <f aca="false">0.25*AJ196/$AM$213</f>
        <v>0.00439204444667006</v>
      </c>
      <c r="AV196" s="43" t="n">
        <f aca="false">AU196*$J$213</f>
        <v>39897.687509151</v>
      </c>
      <c r="AW196" s="44" t="n">
        <f aca="false">0.35*AL196/$AM$213</f>
        <v>0.00490000759303863</v>
      </c>
      <c r="AX196" s="43" t="n">
        <f aca="false">AW196*$J$213</f>
        <v>44512.065875778</v>
      </c>
    </row>
    <row r="197" customFormat="false" ht="13.8" hidden="false" customHeight="false" outlineLevel="0" collapsed="false">
      <c r="A197" s="13" t="s">
        <v>70</v>
      </c>
      <c r="B197" s="43"/>
      <c r="C197" s="43"/>
      <c r="D197" s="43"/>
      <c r="E197" s="43"/>
      <c r="F197" s="43"/>
      <c r="G197" s="43"/>
      <c r="H197" s="43"/>
      <c r="I197" s="15" t="n">
        <f aca="false">AO197+AQ197+AS197+AU197+AW197</f>
        <v>0.01602516971788</v>
      </c>
      <c r="J197" s="43" t="n">
        <f aca="false">ROUND(AP197+AR197+AT197+AV197+AX197,0)</f>
        <v>145574</v>
      </c>
      <c r="K197" s="15" t="n">
        <f aca="false">I197-DatosMinisterio!J197</f>
        <v>2.66752125559662E-005</v>
      </c>
      <c r="L197" s="43" t="n">
        <f aca="false">J197-DatosMinisterio!K197</f>
        <v>242</v>
      </c>
      <c r="M197" s="44" t="n">
        <f aca="false">P231/P$247</f>
        <v>0.0193074996699613</v>
      </c>
      <c r="N197" s="43" t="n">
        <f aca="false">ROUND((N$213*M197),0)</f>
        <v>3332427</v>
      </c>
      <c r="O197" s="43" t="n">
        <f aca="false">N197-DatosMinisterio!L197</f>
        <v>395</v>
      </c>
      <c r="P197" s="14" t="n">
        <f aca="false">N197+J197</f>
        <v>3478001</v>
      </c>
      <c r="Q197" s="43" t="n">
        <f aca="false">P197-DatosMinisterio!M197</f>
        <v>637</v>
      </c>
      <c r="S197" s="14" t="n">
        <f aca="false">B197+DatosMinisterio!B197</f>
        <v>6317</v>
      </c>
      <c r="T197" s="14" t="n">
        <f aca="false">C197+DatosMinisterio!C197</f>
        <v>52</v>
      </c>
      <c r="U197" s="14" t="n">
        <f aca="false">D197+DatosMinisterio!D197</f>
        <v>315.137275897253</v>
      </c>
      <c r="V197" s="14" t="n">
        <f aca="false">E197+DatosMinisterio!E197</f>
        <v>180.440299612668</v>
      </c>
      <c r="W197" s="14" t="n">
        <f aca="false">F197+DatosMinisterio!F197</f>
        <v>26.5</v>
      </c>
      <c r="X197" s="14" t="n">
        <f aca="false">G197+DatosMinisterio!G197</f>
        <v>93</v>
      </c>
      <c r="Y197" s="14" t="n">
        <f aca="false">H197+DatosMinisterio!H197</f>
        <v>13</v>
      </c>
      <c r="Z197" s="14" t="n">
        <f aca="false">X197+0.33*Y197</f>
        <v>97.29</v>
      </c>
      <c r="AC197" s="49" t="n">
        <f aca="false">IF(T197&gt;0,S197/T197,0)</f>
        <v>121.480769230769</v>
      </c>
      <c r="AD197" s="50" t="n">
        <f aca="false">EXP((((AC197-AC$213)/AC$214+2)/4-1.9)^3)</f>
        <v>0.00864374037958663</v>
      </c>
      <c r="AE197" s="51" t="n">
        <f aca="false">S197/U197</f>
        <v>20.0452326117701</v>
      </c>
      <c r="AF197" s="50" t="n">
        <f aca="false">EXP((((AE197-AE$213)/AE$214+2)/4-1.9)^3)</f>
        <v>0.0633827348204323</v>
      </c>
      <c r="AG197" s="50" t="n">
        <f aca="false">V197/U197</f>
        <v>0.572576821002599</v>
      </c>
      <c r="AH197" s="50" t="n">
        <f aca="false">EXP((((AG197-AG$213)/AG$214+2)/4-1.9)^3)</f>
        <v>0.0496593129737455</v>
      </c>
      <c r="AI197" s="50" t="n">
        <f aca="false">W197/U197</f>
        <v>0.0840903378521303</v>
      </c>
      <c r="AJ197" s="50" t="n">
        <f aca="false">EXP((((AI197-AI$213)/AI$214+2)/4-1.9)^3)</f>
        <v>0.0337114450863697</v>
      </c>
      <c r="AK197" s="50" t="n">
        <f aca="false">Z197/U197</f>
        <v>0.308722602627689</v>
      </c>
      <c r="AL197" s="50" t="n">
        <f aca="false">EXP((((AK197-AK$213)/AK$214+2)/4-1.9)^3)</f>
        <v>0.0442829282084569</v>
      </c>
      <c r="AM197" s="50" t="n">
        <f aca="false">0.01*AD197+0.15*AF197+0.24*AH197+0.25*AJ197+0.35*AL197</f>
        <v>0.045438968885112</v>
      </c>
      <c r="AO197" s="44" t="n">
        <f aca="false">0.01*AD197/$AM$213</f>
        <v>3.04842759373338E-005</v>
      </c>
      <c r="AP197" s="43" t="n">
        <f aca="false">AO197*$J$213</f>
        <v>276.921631841091</v>
      </c>
      <c r="AQ197" s="44" t="n">
        <f aca="false">0.15*AF197/$AM$213</f>
        <v>0.00335302200160711</v>
      </c>
      <c r="AR197" s="43" t="n">
        <f aca="false">AQ197*$J$213</f>
        <v>30459.1234573811</v>
      </c>
      <c r="AS197" s="44" t="n">
        <f aca="false">0.24*AH197/$AM$213</f>
        <v>0.00420325868127699</v>
      </c>
      <c r="AT197" s="43" t="n">
        <f aca="false">AS197*$J$213</f>
        <v>38182.7423246733</v>
      </c>
      <c r="AU197" s="44" t="n">
        <f aca="false">0.25*AJ197/$AM$213</f>
        <v>0.00297229251784954</v>
      </c>
      <c r="AV197" s="43" t="n">
        <f aca="false">AU197*$J$213</f>
        <v>27000.5459878391</v>
      </c>
      <c r="AW197" s="44" t="n">
        <f aca="false">0.35*AL197/$AM$213</f>
        <v>0.005466112241209</v>
      </c>
      <c r="AX197" s="43" t="n">
        <f aca="false">AW197*$J$213</f>
        <v>49654.6063542341</v>
      </c>
    </row>
    <row r="198" customFormat="false" ht="13.8" hidden="false" customHeight="false" outlineLevel="0" collapsed="false">
      <c r="A198" s="13" t="s">
        <v>71</v>
      </c>
      <c r="B198" s="43"/>
      <c r="C198" s="43"/>
      <c r="D198" s="43"/>
      <c r="E198" s="43"/>
      <c r="F198" s="43"/>
      <c r="G198" s="43"/>
      <c r="H198" s="43"/>
      <c r="I198" s="15" t="n">
        <f aca="false">AO198+AQ198+AS198+AU198+AW198</f>
        <v>0.0220938216621309</v>
      </c>
      <c r="J198" s="43" t="n">
        <f aca="false">ROUND(AP198+AR198+AT198+AV198+AX198,0)</f>
        <v>200702</v>
      </c>
      <c r="K198" s="15" t="n">
        <f aca="false">I198-DatosMinisterio!J198</f>
        <v>3.14762653709985E-005</v>
      </c>
      <c r="L198" s="43" t="n">
        <f aca="false">J198-DatosMinisterio!K198</f>
        <v>286</v>
      </c>
      <c r="M198" s="44" t="n">
        <f aca="false">P232/P$247</f>
        <v>0.0206737580042353</v>
      </c>
      <c r="N198" s="43" t="n">
        <f aca="false">ROUND((N$213*M198),0)</f>
        <v>3568240</v>
      </c>
      <c r="O198" s="43" t="n">
        <f aca="false">N198-DatosMinisterio!L198</f>
        <v>101</v>
      </c>
      <c r="P198" s="14" t="n">
        <f aca="false">N198+J198</f>
        <v>3768942</v>
      </c>
      <c r="Q198" s="43" t="n">
        <f aca="false">P198-DatosMinisterio!M198</f>
        <v>387</v>
      </c>
      <c r="S198" s="14" t="n">
        <f aca="false">B198+DatosMinisterio!B198</f>
        <v>7507</v>
      </c>
      <c r="T198" s="14" t="n">
        <f aca="false">C198+DatosMinisterio!C198</f>
        <v>37</v>
      </c>
      <c r="U198" s="14" t="n">
        <f aca="false">D198+DatosMinisterio!D198</f>
        <v>309.016044239448</v>
      </c>
      <c r="V198" s="14" t="n">
        <f aca="false">E198+DatosMinisterio!E198</f>
        <v>138.95979020979</v>
      </c>
      <c r="W198" s="14" t="n">
        <f aca="false">F198+DatosMinisterio!F198</f>
        <v>26</v>
      </c>
      <c r="X198" s="14" t="n">
        <f aca="false">G198+DatosMinisterio!G198</f>
        <v>111</v>
      </c>
      <c r="Y198" s="14" t="n">
        <f aca="false">H198+DatosMinisterio!H198</f>
        <v>8</v>
      </c>
      <c r="Z198" s="14" t="n">
        <f aca="false">X198+0.33*Y198</f>
        <v>113.64</v>
      </c>
      <c r="AC198" s="49" t="n">
        <f aca="false">IF(T198&gt;0,S198/T198,0)</f>
        <v>202.891891891892</v>
      </c>
      <c r="AD198" s="50" t="n">
        <f aca="false">EXP((((AC198-AC$213)/AC$214+2)/4-1.9)^3)</f>
        <v>0.0632472908325486</v>
      </c>
      <c r="AE198" s="51" t="n">
        <f aca="false">S198/U198</f>
        <v>24.2932370015812</v>
      </c>
      <c r="AF198" s="50" t="n">
        <f aca="false">EXP((((AE198-AE$213)/AE$214+2)/4-1.9)^3)</f>
        <v>0.197261201471597</v>
      </c>
      <c r="AG198" s="50" t="n">
        <f aca="false">V198/U198</f>
        <v>0.449684709904946</v>
      </c>
      <c r="AH198" s="50" t="n">
        <f aca="false">EXP((((AG198-AG$213)/AG$214+2)/4-1.9)^3)</f>
        <v>0.00907063845878687</v>
      </c>
      <c r="AI198" s="50" t="n">
        <f aca="false">W198/U198</f>
        <v>0.0841380261144412</v>
      </c>
      <c r="AJ198" s="50" t="n">
        <f aca="false">EXP((((AI198-AI$213)/AI$214+2)/4-1.9)^3)</f>
        <v>0.033738826278878</v>
      </c>
      <c r="AK198" s="50" t="n">
        <f aca="false">Z198/U198</f>
        <v>0.367747895678658</v>
      </c>
      <c r="AL198" s="50" t="n">
        <f aca="false">EXP((((AK198-AK$213)/AK$214+2)/4-1.9)^3)</f>
        <v>0.0623233346370367</v>
      </c>
      <c r="AM198" s="50" t="n">
        <f aca="false">0.01*AD198+0.15*AF198+0.24*AH198+0.25*AJ198+0.35*AL198</f>
        <v>0.0626464800518563</v>
      </c>
      <c r="AO198" s="44" t="n">
        <f aca="false">0.01*AD198/$AM$213</f>
        <v>0.000223057123578302</v>
      </c>
      <c r="AP198" s="43" t="n">
        <f aca="false">AO198*$J$213</f>
        <v>2026.26897821231</v>
      </c>
      <c r="AQ198" s="44" t="n">
        <f aca="false">0.15*AF198/$AM$213</f>
        <v>0.0104353520003763</v>
      </c>
      <c r="AR198" s="43" t="n">
        <f aca="false">AQ198*$J$213</f>
        <v>94795.5828349302</v>
      </c>
      <c r="AS198" s="44" t="n">
        <f aca="false">0.24*AH198/$AM$213</f>
        <v>0.000767756087700566</v>
      </c>
      <c r="AT198" s="43" t="n">
        <f aca="false">AS198*$J$213</f>
        <v>6974.35848891504</v>
      </c>
      <c r="AU198" s="44" t="n">
        <f aca="false">0.25*AJ198/$AM$213</f>
        <v>0.00297470668055938</v>
      </c>
      <c r="AV198" s="43" t="n">
        <f aca="false">AU198*$J$213</f>
        <v>27022.4764374425</v>
      </c>
      <c r="AW198" s="44" t="n">
        <f aca="false">0.35*AL198/$AM$213</f>
        <v>0.00769294976991637</v>
      </c>
      <c r="AX198" s="43" t="n">
        <f aca="false">AW198*$J$213</f>
        <v>69883.3788388517</v>
      </c>
    </row>
    <row r="199" customFormat="false" ht="13.8" hidden="false" customHeight="false" outlineLevel="0" collapsed="false">
      <c r="A199" s="13" t="s">
        <v>72</v>
      </c>
      <c r="B199" s="43"/>
      <c r="C199" s="43"/>
      <c r="D199" s="43"/>
      <c r="E199" s="43"/>
      <c r="F199" s="43"/>
      <c r="G199" s="43"/>
      <c r="H199" s="43"/>
      <c r="I199" s="15" t="n">
        <f aca="false">AO199+AQ199+AS199+AU199+AW199</f>
        <v>0.04169010501269</v>
      </c>
      <c r="J199" s="43" t="n">
        <f aca="false">ROUND(AP199+AR199+AT199+AV199+AX199,0)</f>
        <v>378716</v>
      </c>
      <c r="K199" s="15" t="n">
        <f aca="false">I199-DatosMinisterio!J199</f>
        <v>3.95176661039456E-005</v>
      </c>
      <c r="L199" s="43" t="n">
        <f aca="false">J199-DatosMinisterio!K199</f>
        <v>359</v>
      </c>
      <c r="M199" s="44" t="n">
        <f aca="false">P233/P$247</f>
        <v>0.0230310486433643</v>
      </c>
      <c r="N199" s="43" t="n">
        <f aca="false">ROUND((N$213*M199),0)</f>
        <v>3975102</v>
      </c>
      <c r="O199" s="43" t="n">
        <f aca="false">N199-DatosMinisterio!L199</f>
        <v>483</v>
      </c>
      <c r="P199" s="14" t="n">
        <f aca="false">N199+J199</f>
        <v>4353818</v>
      </c>
      <c r="Q199" s="43" t="n">
        <f aca="false">P199-DatosMinisterio!M199</f>
        <v>842</v>
      </c>
      <c r="S199" s="14" t="n">
        <f aca="false">B199+DatosMinisterio!B199</f>
        <v>10659</v>
      </c>
      <c r="T199" s="14" t="n">
        <f aca="false">C199+DatosMinisterio!C199</f>
        <v>55</v>
      </c>
      <c r="U199" s="14" t="n">
        <f aca="false">D199+DatosMinisterio!D199</f>
        <v>424.986300538114</v>
      </c>
      <c r="V199" s="14" t="n">
        <f aca="false">E199+DatosMinisterio!E199</f>
        <v>322.379133895233</v>
      </c>
      <c r="W199" s="14" t="n">
        <f aca="false">F199+DatosMinisterio!F199</f>
        <v>32</v>
      </c>
      <c r="X199" s="14" t="n">
        <f aca="false">G199+DatosMinisterio!G199</f>
        <v>97</v>
      </c>
      <c r="Y199" s="14" t="n">
        <f aca="false">H199+DatosMinisterio!H199</f>
        <v>10</v>
      </c>
      <c r="Z199" s="14" t="n">
        <f aca="false">X199+0.33*Y199</f>
        <v>100.3</v>
      </c>
      <c r="AC199" s="49" t="n">
        <f aca="false">IF(T199&gt;0,S199/T199,0)</f>
        <v>193.8</v>
      </c>
      <c r="AD199" s="50" t="n">
        <f aca="false">EXP((((AC199-AC$213)/AC$214+2)/4-1.9)^3)</f>
        <v>0.0524306419050345</v>
      </c>
      <c r="AE199" s="51" t="n">
        <f aca="false">S199/U199</f>
        <v>25.0808084554812</v>
      </c>
      <c r="AF199" s="50" t="n">
        <f aca="false">EXP((((AE199-AE$213)/AE$214+2)/4-1.9)^3)</f>
        <v>0.233436078750969</v>
      </c>
      <c r="AG199" s="50" t="n">
        <f aca="false">V199/U199</f>
        <v>0.758563590136998</v>
      </c>
      <c r="AH199" s="50" t="n">
        <f aca="false">EXP((((AG199-AG$213)/AG$214+2)/4-1.9)^3)</f>
        <v>0.27345608355167</v>
      </c>
      <c r="AI199" s="50" t="n">
        <f aca="false">W199/U199</f>
        <v>0.0752965447579884</v>
      </c>
      <c r="AJ199" s="50" t="n">
        <f aca="false">EXP((((AI199-AI$213)/AI$214+2)/4-1.9)^3)</f>
        <v>0.0289594304457903</v>
      </c>
      <c r="AK199" s="50" t="n">
        <f aca="false">Z199/U199</f>
        <v>0.23600760747582</v>
      </c>
      <c r="AL199" s="50" t="n">
        <f aca="false">EXP((((AK199-AK$213)/AK$214+2)/4-1.9)^3)</f>
        <v>0.0280063332648827</v>
      </c>
      <c r="AM199" s="50" t="n">
        <f aca="false">0.01*AD199+0.15*AF199+0.24*AH199+0.25*AJ199+0.35*AL199</f>
        <v>0.118211252538253</v>
      </c>
      <c r="AO199" s="44" t="n">
        <f aca="false">0.01*AD199/$AM$213</f>
        <v>0.000184909551330259</v>
      </c>
      <c r="AP199" s="43" t="n">
        <f aca="false">AO199*$J$213</f>
        <v>1679.73334195773</v>
      </c>
      <c r="AQ199" s="44" t="n">
        <f aca="false">0.15*AF199/$AM$213</f>
        <v>0.0123490460018549</v>
      </c>
      <c r="AR199" s="43" t="n">
        <f aca="false">AQ199*$J$213</f>
        <v>112179.734153576</v>
      </c>
      <c r="AS199" s="44" t="n">
        <f aca="false">0.24*AH199/$AM$213</f>
        <v>0.0231458429105583</v>
      </c>
      <c r="AT199" s="43" t="n">
        <f aca="false">AS199*$J$213</f>
        <v>210258.711812787</v>
      </c>
      <c r="AU199" s="44" t="n">
        <f aca="false">0.25*AJ199/$AM$213</f>
        <v>0.00255331381418618</v>
      </c>
      <c r="AV199" s="43" t="n">
        <f aca="false">AU199*$J$213</f>
        <v>23194.5095064862</v>
      </c>
      <c r="AW199" s="44" t="n">
        <f aca="false">0.35*AL199/$AM$213</f>
        <v>0.00345699273476045</v>
      </c>
      <c r="AX199" s="43" t="n">
        <f aca="false">AW199*$J$213</f>
        <v>31403.6020189755</v>
      </c>
    </row>
    <row r="200" customFormat="false" ht="13.8" hidden="false" customHeight="false" outlineLevel="0" collapsed="false">
      <c r="A200" s="13" t="s">
        <v>73</v>
      </c>
      <c r="B200" s="43"/>
      <c r="C200" s="43"/>
      <c r="D200" s="43"/>
      <c r="E200" s="43"/>
      <c r="F200" s="43"/>
      <c r="G200" s="43"/>
      <c r="H200" s="43"/>
      <c r="I200" s="15" t="n">
        <f aca="false">AO200+AQ200+AS200+AU200+AW200</f>
        <v>0.109710012279239</v>
      </c>
      <c r="J200" s="43" t="n">
        <f aca="false">ROUND(AP200+AR200+AT200+AV200+AX200,0)</f>
        <v>996615</v>
      </c>
      <c r="K200" s="15" t="n">
        <f aca="false">I200-DatosMinisterio!J200</f>
        <v>0.000676080148636141</v>
      </c>
      <c r="L200" s="43" t="n">
        <f aca="false">J200-DatosMinisterio!K200</f>
        <v>6142</v>
      </c>
      <c r="M200" s="44" t="n">
        <f aca="false">P234/P$247</f>
        <v>0.0286280167262317</v>
      </c>
      <c r="N200" s="43" t="n">
        <f aca="false">ROUND((N$213*M200),0)</f>
        <v>4941125</v>
      </c>
      <c r="O200" s="43" t="n">
        <f aca="false">N200-DatosMinisterio!L200</f>
        <v>11361</v>
      </c>
      <c r="P200" s="14" t="n">
        <f aca="false">N200+J200</f>
        <v>5937740</v>
      </c>
      <c r="Q200" s="43" t="n">
        <f aca="false">P200-DatosMinisterio!M200</f>
        <v>17503</v>
      </c>
      <c r="S200" s="14" t="n">
        <f aca="false">B200+DatosMinisterio!B200</f>
        <v>8289</v>
      </c>
      <c r="T200" s="14" t="n">
        <f aca="false">C200+DatosMinisterio!C200</f>
        <v>50</v>
      </c>
      <c r="U200" s="14" t="n">
        <f aca="false">D200+DatosMinisterio!D200</f>
        <v>305.556417280862</v>
      </c>
      <c r="V200" s="14" t="n">
        <f aca="false">E200+DatosMinisterio!E200</f>
        <v>200.360606060606</v>
      </c>
      <c r="W200" s="14" t="n">
        <f aca="false">F200+DatosMinisterio!F200</f>
        <v>77</v>
      </c>
      <c r="X200" s="14" t="n">
        <f aca="false">G200+DatosMinisterio!G200</f>
        <v>254</v>
      </c>
      <c r="Y200" s="14" t="n">
        <f aca="false">H200+DatosMinisterio!H200</f>
        <v>47</v>
      </c>
      <c r="Z200" s="14" t="n">
        <f aca="false">X200+0.33*Y200</f>
        <v>269.51</v>
      </c>
      <c r="AC200" s="49" t="n">
        <f aca="false">IF(T200&gt;0,S200/T200,0)</f>
        <v>165.78</v>
      </c>
      <c r="AD200" s="50" t="n">
        <f aca="false">EXP((((AC200-AC$213)/AC$214+2)/4-1.9)^3)</f>
        <v>0.0278938906425878</v>
      </c>
      <c r="AE200" s="51" t="n">
        <f aca="false">S200/U200</f>
        <v>27.1275598587115</v>
      </c>
      <c r="AF200" s="50" t="n">
        <f aca="false">EXP((((AE200-AE$213)/AE$214+2)/4-1.9)^3)</f>
        <v>0.342128763155555</v>
      </c>
      <c r="AG200" s="50" t="n">
        <f aca="false">V200/U200</f>
        <v>0.655723770567836</v>
      </c>
      <c r="AH200" s="50" t="n">
        <f aca="false">EXP((((AG200-AG$213)/AG$214+2)/4-1.9)^3)</f>
        <v>0.119694338446638</v>
      </c>
      <c r="AI200" s="50" t="n">
        <f aca="false">W200/U200</f>
        <v>0.251999289313642</v>
      </c>
      <c r="AJ200" s="50" t="n">
        <f aca="false">EXP((((AI200-AI$213)/AI$214+2)/4-1.9)^3)</f>
        <v>0.283822387784814</v>
      </c>
      <c r="AK200" s="50" t="n">
        <f aca="false">Z200/U200</f>
        <v>0.882030239778179</v>
      </c>
      <c r="AL200" s="50" t="n">
        <f aca="false">EXP((((AK200-AK$213)/AK$214+2)/4-1.9)^3)</f>
        <v>0.456570030998667</v>
      </c>
      <c r="AM200" s="50" t="n">
        <f aca="false">0.01*AD200+0.15*AF200+0.24*AH200+0.25*AJ200+0.35*AL200</f>
        <v>0.311080002402689</v>
      </c>
      <c r="AO200" s="44" t="n">
        <f aca="false">0.01*AD200/$AM$213</f>
        <v>9.83746644360834E-005</v>
      </c>
      <c r="AP200" s="43" t="n">
        <f aca="false">AO200*$J$213</f>
        <v>893.643420085201</v>
      </c>
      <c r="AQ200" s="44" t="n">
        <f aca="false">0.15*AF200/$AM$213</f>
        <v>0.0180990181867854</v>
      </c>
      <c r="AR200" s="43" t="n">
        <f aca="false">AQ200*$J$213</f>
        <v>164412.947229232</v>
      </c>
      <c r="AS200" s="44" t="n">
        <f aca="false">0.24*AH200/$AM$213</f>
        <v>0.0101311564145385</v>
      </c>
      <c r="AT200" s="43" t="n">
        <f aca="false">AS200*$J$213</f>
        <v>92032.2454933375</v>
      </c>
      <c r="AU200" s="44" t="n">
        <f aca="false">0.25*AJ200/$AM$213</f>
        <v>0.0250242360554303</v>
      </c>
      <c r="AV200" s="43" t="n">
        <f aca="false">AU200*$J$213</f>
        <v>227322.187290649</v>
      </c>
      <c r="AW200" s="44" t="n">
        <f aca="false">0.35*AL200/$AM$213</f>
        <v>0.0563572269580488</v>
      </c>
      <c r="AX200" s="43" t="n">
        <f aca="false">AW200*$J$213</f>
        <v>511953.614622299</v>
      </c>
    </row>
    <row r="201" customFormat="false" ht="13.8" hidden="false" customHeight="false" outlineLevel="0" collapsed="false">
      <c r="A201" s="13" t="s">
        <v>74</v>
      </c>
      <c r="B201" s="43"/>
      <c r="C201" s="43"/>
      <c r="D201" s="43"/>
      <c r="E201" s="43"/>
      <c r="F201" s="43"/>
      <c r="G201" s="43"/>
      <c r="H201" s="43"/>
      <c r="I201" s="15" t="n">
        <f aca="false">AO201+AQ201+AS201+AU201+AW201</f>
        <v>0.00885748851165382</v>
      </c>
      <c r="J201" s="43" t="n">
        <f aca="false">ROUND(AP201+AR201+AT201+AV201+AX201,0)</f>
        <v>80462</v>
      </c>
      <c r="K201" s="15" t="n">
        <f aca="false">I201-DatosMinisterio!J201</f>
        <v>4.46524832847621E-006</v>
      </c>
      <c r="L201" s="43" t="n">
        <f aca="false">J201-DatosMinisterio!K201</f>
        <v>40</v>
      </c>
      <c r="M201" s="44" t="n">
        <f aca="false">P235/P$247</f>
        <v>0.0101440215541416</v>
      </c>
      <c r="N201" s="43" t="n">
        <f aca="false">ROUND((N$213*M201),0)</f>
        <v>1750833</v>
      </c>
      <c r="O201" s="43" t="n">
        <f aca="false">N201-DatosMinisterio!L201</f>
        <v>129</v>
      </c>
      <c r="P201" s="14" t="n">
        <f aca="false">N201+J201</f>
        <v>1831295</v>
      </c>
      <c r="Q201" s="43" t="n">
        <f aca="false">P201-DatosMinisterio!M201</f>
        <v>169</v>
      </c>
      <c r="S201" s="14" t="n">
        <f aca="false">B201+DatosMinisterio!B201</f>
        <v>2583</v>
      </c>
      <c r="T201" s="14" t="n">
        <f aca="false">C201+DatosMinisterio!C201</f>
        <v>25</v>
      </c>
      <c r="U201" s="14" t="n">
        <f aca="false">D201+DatosMinisterio!D201</f>
        <v>167.113636363636</v>
      </c>
      <c r="V201" s="14" t="n">
        <f aca="false">E201+DatosMinisterio!E201</f>
        <v>67.6590909090909</v>
      </c>
      <c r="W201" s="14" t="n">
        <f aca="false">F201+DatosMinisterio!F201</f>
        <v>10</v>
      </c>
      <c r="X201" s="14" t="n">
        <f aca="false">G201+DatosMinisterio!G201</f>
        <v>47</v>
      </c>
      <c r="Y201" s="14" t="n">
        <f aca="false">H201+DatosMinisterio!H201</f>
        <v>21</v>
      </c>
      <c r="Z201" s="14" t="n">
        <f aca="false">X201+0.33*Y201</f>
        <v>53.93</v>
      </c>
      <c r="AC201" s="49" t="n">
        <f aca="false">IF(T201&gt;0,S201/T201,0)</f>
        <v>103.32</v>
      </c>
      <c r="AD201" s="50" t="n">
        <f aca="false">EXP((((AC201-AC$213)/AC$214+2)/4-1.9)^3)</f>
        <v>0.00500727957029387</v>
      </c>
      <c r="AE201" s="51" t="n">
        <f aca="false">S201/U201</f>
        <v>15.4565483476133</v>
      </c>
      <c r="AF201" s="50" t="n">
        <f aca="false">EXP((((AE201-AE$213)/AE$214+2)/4-1.9)^3)</f>
        <v>0.0113875895790582</v>
      </c>
      <c r="AG201" s="50" t="n">
        <f aca="false">V201/U201</f>
        <v>0.404868761049912</v>
      </c>
      <c r="AH201" s="50" t="n">
        <f aca="false">EXP((((AG201-AG$213)/AG$214+2)/4-1.9)^3)</f>
        <v>0.00427824719309021</v>
      </c>
      <c r="AI201" s="50" t="n">
        <f aca="false">W201/U201</f>
        <v>0.0598395212838299</v>
      </c>
      <c r="AJ201" s="50" t="n">
        <f aca="false">EXP((((AI201-AI$213)/AI$214+2)/4-1.9)^3)</f>
        <v>0.021931917969662</v>
      </c>
      <c r="AK201" s="50" t="n">
        <f aca="false">Z201/U201</f>
        <v>0.322714538283694</v>
      </c>
      <c r="AL201" s="50" t="n">
        <f aca="false">EXP((((AK201-AK$213)/AK$214+2)/4-1.9)^3)</f>
        <v>0.0481349074771535</v>
      </c>
      <c r="AM201" s="50" t="n">
        <f aca="false">0.01*AD201+0.15*AF201+0.24*AH201+0.25*AJ201+0.35*AL201</f>
        <v>0.0251151876683225</v>
      </c>
      <c r="AO201" s="44" t="n">
        <f aca="false">0.01*AD201/$AM$213</f>
        <v>1.76594026906107E-005</v>
      </c>
      <c r="AP201" s="43" t="n">
        <f aca="false">AO201*$J$213</f>
        <v>160.419444453126</v>
      </c>
      <c r="AQ201" s="44" t="n">
        <f aca="false">0.15*AF201/$AM$213</f>
        <v>0.000602417022743317</v>
      </c>
      <c r="AR201" s="43" t="n">
        <f aca="false">AQ201*$J$213</f>
        <v>5472.40503037913</v>
      </c>
      <c r="AS201" s="44" t="n">
        <f aca="false">0.24*AH201/$AM$213</f>
        <v>0.000362118977854417</v>
      </c>
      <c r="AT201" s="43" t="n">
        <f aca="false">AS201*$J$213</f>
        <v>3289.51812646673</v>
      </c>
      <c r="AU201" s="44" t="n">
        <f aca="false">0.25*AJ201/$AM$213</f>
        <v>0.00193370754401962</v>
      </c>
      <c r="AV201" s="43" t="n">
        <f aca="false">AU201*$J$213</f>
        <v>17565.9559601853</v>
      </c>
      <c r="AW201" s="44" t="n">
        <f aca="false">0.35*AL201/$AM$213</f>
        <v>0.00594158556434585</v>
      </c>
      <c r="AX201" s="43" t="n">
        <f aca="false">AW201*$J$213</f>
        <v>53973.8445349485</v>
      </c>
    </row>
    <row r="202" customFormat="false" ht="13.8" hidden="false" customHeight="false" outlineLevel="0" collapsed="false">
      <c r="A202" s="13" t="s">
        <v>75</v>
      </c>
      <c r="B202" s="43"/>
      <c r="C202" s="43"/>
      <c r="D202" s="43"/>
      <c r="E202" s="43"/>
      <c r="F202" s="43"/>
      <c r="G202" s="43"/>
      <c r="H202" s="43"/>
      <c r="I202" s="15" t="n">
        <f aca="false">AO202+AQ202+AS202+AU202+AW202</f>
        <v>0.0934691005557049</v>
      </c>
      <c r="J202" s="43" t="n">
        <f aca="false">ROUND(AP202+AR202+AT202+AV202+AX202,0)</f>
        <v>849081</v>
      </c>
      <c r="K202" s="15" t="n">
        <f aca="false">I202-DatosMinisterio!J202</f>
        <v>0.0004561196174038</v>
      </c>
      <c r="L202" s="43" t="n">
        <f aca="false">J202-DatosMinisterio!K202</f>
        <v>4144</v>
      </c>
      <c r="M202" s="44" t="n">
        <f aca="false">P236/P$247</f>
        <v>0.062130330024491</v>
      </c>
      <c r="N202" s="43" t="n">
        <f aca="false">ROUND((N$213*M202),0)</f>
        <v>10723542</v>
      </c>
      <c r="O202" s="43" t="n">
        <f aca="false">N202-DatosMinisterio!L202</f>
        <v>10484</v>
      </c>
      <c r="P202" s="14" t="n">
        <f aca="false">N202+J202</f>
        <v>11572623</v>
      </c>
      <c r="Q202" s="43" t="n">
        <f aca="false">P202-DatosMinisterio!M202</f>
        <v>14628</v>
      </c>
      <c r="S202" s="14" t="n">
        <f aca="false">B202+DatosMinisterio!B202</f>
        <v>7229</v>
      </c>
      <c r="T202" s="14" t="n">
        <f aca="false">C202+DatosMinisterio!C202</f>
        <v>26</v>
      </c>
      <c r="U202" s="14" t="n">
        <f aca="false">D202+DatosMinisterio!D202</f>
        <v>342.322528562325</v>
      </c>
      <c r="V202" s="14" t="n">
        <f aca="false">E202+DatosMinisterio!E202</f>
        <v>315.254346744144</v>
      </c>
      <c r="W202" s="14" t="n">
        <f aca="false">F202+DatosMinisterio!F202</f>
        <v>73</v>
      </c>
      <c r="X202" s="14" t="n">
        <f aca="false">G202+DatosMinisterio!G202</f>
        <v>171</v>
      </c>
      <c r="Y202" s="14" t="n">
        <f aca="false">H202+DatosMinisterio!H202</f>
        <v>47</v>
      </c>
      <c r="Z202" s="14" t="n">
        <f aca="false">X202+0.33*Y202</f>
        <v>186.51</v>
      </c>
      <c r="AC202" s="49" t="n">
        <f aca="false">IF(T202&gt;0,S202/T202,0)</f>
        <v>278.038461538462</v>
      </c>
      <c r="AD202" s="50" t="n">
        <f aca="false">EXP((((AC202-AC$213)/AC$214+2)/4-1.9)^3)</f>
        <v>0.222016463888511</v>
      </c>
      <c r="AE202" s="51" t="n">
        <f aca="false">S202/U202</f>
        <v>21.1175116938991</v>
      </c>
      <c r="AF202" s="50" t="n">
        <f aca="false">EXP((((AE202-AE$213)/AE$214+2)/4-1.9)^3)</f>
        <v>0.0877064600036789</v>
      </c>
      <c r="AG202" s="50" t="n">
        <f aca="false">V202/U202</f>
        <v>0.920927839801076</v>
      </c>
      <c r="AH202" s="50" t="n">
        <f aca="false">EXP((((AG202-AG$213)/AG$214+2)/4-1.9)^3)</f>
        <v>0.618794649653555</v>
      </c>
      <c r="AI202" s="50" t="n">
        <f aca="false">W202/U202</f>
        <v>0.213249184348407</v>
      </c>
      <c r="AJ202" s="50" t="n">
        <f aca="false">EXP((((AI202-AI$213)/AI$214+2)/4-1.9)^3)</f>
        <v>0.195524377679074</v>
      </c>
      <c r="AK202" s="50" t="n">
        <f aca="false">Z202/U202</f>
        <v>0.544837059901662</v>
      </c>
      <c r="AL202" s="50" t="n">
        <f aca="false">EXP((((AK202-AK$213)/AK$214+2)/4-1.9)^3)</f>
        <v>0.149318167050126</v>
      </c>
      <c r="AM202" s="50" t="n">
        <f aca="false">0.01*AD202+0.15*AF202+0.24*AH202+0.25*AJ202+0.35*AL202</f>
        <v>0.265029302443603</v>
      </c>
      <c r="AO202" s="44" t="n">
        <f aca="false">0.01*AD202/$AM$213</f>
        <v>0.000782995653570537</v>
      </c>
      <c r="AP202" s="43" t="n">
        <f aca="false">AO202*$J$213</f>
        <v>7112.7959396827</v>
      </c>
      <c r="AQ202" s="44" t="n">
        <f aca="false">0.15*AF202/$AM$213</f>
        <v>0.00463977597225116</v>
      </c>
      <c r="AR202" s="43" t="n">
        <f aca="false">AQ202*$J$213</f>
        <v>42148.1007537833</v>
      </c>
      <c r="AS202" s="44" t="n">
        <f aca="false">0.24*AH202/$AM$213</f>
        <v>0.0523759558344909</v>
      </c>
      <c r="AT202" s="43" t="n">
        <f aca="false">AS202*$J$213</f>
        <v>475787.425252938</v>
      </c>
      <c r="AU202" s="44" t="n">
        <f aca="false">0.25*AJ202/$AM$213</f>
        <v>0.0172391199292632</v>
      </c>
      <c r="AV202" s="43" t="n">
        <f aca="false">AU202*$J$213</f>
        <v>156601.561806141</v>
      </c>
      <c r="AW202" s="44" t="n">
        <f aca="false">0.35*AL202/$AM$213</f>
        <v>0.0184312531661291</v>
      </c>
      <c r="AX202" s="43" t="n">
        <f aca="false">AW202*$J$213</f>
        <v>167430.996692623</v>
      </c>
    </row>
    <row r="203" customFormat="false" ht="13.8" hidden="false" customHeight="false" outlineLevel="0" collapsed="false">
      <c r="A203" s="13" t="s">
        <v>76</v>
      </c>
      <c r="B203" s="43"/>
      <c r="C203" s="43"/>
      <c r="D203" s="43"/>
      <c r="E203" s="43"/>
      <c r="F203" s="43"/>
      <c r="G203" s="43"/>
      <c r="H203" s="43"/>
      <c r="I203" s="15" t="n">
        <f aca="false">AO203+AQ203+AS203+AU203+AW203</f>
        <v>0.00374584569829367</v>
      </c>
      <c r="J203" s="43" t="n">
        <f aca="false">ROUND(AP203+AR203+AT203+AV203+AX203,0)</f>
        <v>34028</v>
      </c>
      <c r="K203" s="15" t="n">
        <f aca="false">I203-DatosMinisterio!J203</f>
        <v>-9.06286490555061E-006</v>
      </c>
      <c r="L203" s="43" t="n">
        <f aca="false">J203-DatosMinisterio!K203</f>
        <v>-82</v>
      </c>
      <c r="M203" s="44" t="n">
        <f aca="false">P237/P$247</f>
        <v>0.00890784295267258</v>
      </c>
      <c r="N203" s="43" t="n">
        <f aca="false">ROUND((N$213*M203),0)</f>
        <v>1537472</v>
      </c>
      <c r="O203" s="43" t="n">
        <f aca="false">N203-DatosMinisterio!L203</f>
        <v>-343</v>
      </c>
      <c r="P203" s="14" t="n">
        <f aca="false">N203+J203</f>
        <v>1571500</v>
      </c>
      <c r="Q203" s="43" t="n">
        <f aca="false">P203-DatosMinisterio!M203</f>
        <v>-425</v>
      </c>
      <c r="S203" s="14" t="n">
        <f aca="false">B203+DatosMinisterio!B203</f>
        <v>2916</v>
      </c>
      <c r="T203" s="14" t="n">
        <f aca="false">C203+DatosMinisterio!C203</f>
        <v>24</v>
      </c>
      <c r="U203" s="14" t="n">
        <f aca="false">D203+DatosMinisterio!D203</f>
        <v>160.956442666591</v>
      </c>
      <c r="V203" s="14" t="n">
        <f aca="false">E203+DatosMinisterio!E203</f>
        <v>48.2368247694335</v>
      </c>
      <c r="W203" s="14" t="n">
        <f aca="false">F203+DatosMinisterio!F203</f>
        <v>3</v>
      </c>
      <c r="X203" s="14" t="n">
        <f aca="false">G203+DatosMinisterio!G203</f>
        <v>9</v>
      </c>
      <c r="Y203" s="14" t="n">
        <f aca="false">H203+DatosMinisterio!H203</f>
        <v>9</v>
      </c>
      <c r="Z203" s="14" t="n">
        <f aca="false">X203+0.33*Y203</f>
        <v>11.97</v>
      </c>
      <c r="AC203" s="49" t="n">
        <f aca="false">IF(T203&gt;0,S203/T203,0)</f>
        <v>121.5</v>
      </c>
      <c r="AD203" s="50" t="n">
        <f aca="false">EXP((((AC203-AC$213)/AC$214+2)/4-1.9)^3)</f>
        <v>0.00864855850249568</v>
      </c>
      <c r="AE203" s="51" t="n">
        <f aca="false">S203/U203</f>
        <v>18.1167025792206</v>
      </c>
      <c r="AF203" s="50" t="n">
        <f aca="false">EXP((((AE203-AE$213)/AE$214+2)/4-1.9)^3)</f>
        <v>0.0329368091689739</v>
      </c>
      <c r="AG203" s="50" t="n">
        <f aca="false">V203/U203</f>
        <v>0.299688685772911</v>
      </c>
      <c r="AH203" s="50" t="n">
        <f aca="false">EXP((((AG203-AG$213)/AG$214+2)/4-1.9)^3)</f>
        <v>0.000540405877315278</v>
      </c>
      <c r="AI203" s="50" t="n">
        <f aca="false">W203/U203</f>
        <v>0.0186385829004327</v>
      </c>
      <c r="AJ203" s="50" t="n">
        <f aca="false">EXP((((AI203-AI$213)/AI$214+2)/4-1.9)^3)</f>
        <v>0.00974597793065379</v>
      </c>
      <c r="AK203" s="50" t="n">
        <f aca="false">Z203/U203</f>
        <v>0.0743679457727265</v>
      </c>
      <c r="AL203" s="50" t="n">
        <f aca="false">EXP((((AK203-AK$213)/AK$214+2)/4-1.9)^3)</f>
        <v>0.00865158045697172</v>
      </c>
      <c r="AM203" s="50" t="n">
        <f aca="false">0.01*AD203+0.15*AF203+0.24*AH203+0.25*AJ203+0.35*AL203</f>
        <v>0.0106212520135303</v>
      </c>
      <c r="AO203" s="44" t="n">
        <f aca="false">0.01*AD203/$AM$213</f>
        <v>3.05012682325451E-005</v>
      </c>
      <c r="AP203" s="43" t="n">
        <f aca="false">AO203*$J$213</f>
        <v>277.075991227167</v>
      </c>
      <c r="AQ203" s="44" t="n">
        <f aca="false">0.15*AF203/$AM$213</f>
        <v>0.00174239635003416</v>
      </c>
      <c r="AR203" s="43" t="n">
        <f aca="false">AQ203*$J$213</f>
        <v>15828.0695778146</v>
      </c>
      <c r="AS203" s="44" t="n">
        <f aca="false">0.24*AH203/$AM$213</f>
        <v>4.57409810812215E-005</v>
      </c>
      <c r="AT203" s="43" t="n">
        <f aca="false">AS203*$J$213</f>
        <v>415.514777161283</v>
      </c>
      <c r="AU203" s="44" t="n">
        <f aca="false">0.25*AJ203/$AM$213</f>
        <v>0.000859289692512213</v>
      </c>
      <c r="AV203" s="43" t="n">
        <f aca="false">AU203*$J$213</f>
        <v>7805.85716924604</v>
      </c>
      <c r="AW203" s="44" t="n">
        <f aca="false">0.35*AL203/$AM$213</f>
        <v>0.00106791740643353</v>
      </c>
      <c r="AX203" s="43" t="n">
        <f aca="false">AW203*$J$213</f>
        <v>9701.04822135215</v>
      </c>
    </row>
    <row r="204" customFormat="false" ht="13.8" hidden="false" customHeight="false" outlineLevel="0" collapsed="false">
      <c r="A204" s="13" t="s">
        <v>77</v>
      </c>
      <c r="B204" s="43"/>
      <c r="C204" s="43"/>
      <c r="D204" s="43"/>
      <c r="E204" s="43"/>
      <c r="F204" s="43"/>
      <c r="G204" s="43"/>
      <c r="H204" s="43"/>
      <c r="I204" s="15" t="n">
        <f aca="false">AO204+AQ204+AS204+AU204+AW204</f>
        <v>0.047085165380717</v>
      </c>
      <c r="J204" s="43" t="n">
        <f aca="false">ROUND(AP204+AR204+AT204+AV204+AX204,0)</f>
        <v>427725</v>
      </c>
      <c r="K204" s="15" t="n">
        <f aca="false">I204-DatosMinisterio!J204</f>
        <v>4.35599725594135E-005</v>
      </c>
      <c r="L204" s="43" t="n">
        <f aca="false">J204-DatosMinisterio!K204</f>
        <v>395</v>
      </c>
      <c r="M204" s="44" t="n">
        <f aca="false">P238/P$247</f>
        <v>0.0404585592370563</v>
      </c>
      <c r="N204" s="43" t="n">
        <f aca="false">ROUND((N$213*M204),0)</f>
        <v>6983048</v>
      </c>
      <c r="O204" s="43" t="n">
        <f aca="false">N204-DatosMinisterio!L204</f>
        <v>947</v>
      </c>
      <c r="P204" s="14" t="n">
        <f aca="false">N204+J204</f>
        <v>7410773</v>
      </c>
      <c r="Q204" s="43" t="n">
        <f aca="false">P204-DatosMinisterio!M204</f>
        <v>1342</v>
      </c>
      <c r="S204" s="14" t="n">
        <f aca="false">B204+DatosMinisterio!B204</f>
        <v>7669</v>
      </c>
      <c r="T204" s="14" t="n">
        <f aca="false">C204+DatosMinisterio!C204</f>
        <v>76</v>
      </c>
      <c r="U204" s="14" t="n">
        <f aca="false">D204+DatosMinisterio!D204</f>
        <v>333.141774891775</v>
      </c>
      <c r="V204" s="14" t="n">
        <f aca="false">E204+DatosMinisterio!E204</f>
        <v>265.353896103896</v>
      </c>
      <c r="W204" s="14" t="n">
        <f aca="false">F204+DatosMinisterio!F204</f>
        <v>25</v>
      </c>
      <c r="X204" s="14" t="n">
        <f aca="false">G204+DatosMinisterio!G204</f>
        <v>113</v>
      </c>
      <c r="Y204" s="14" t="n">
        <f aca="false">H204+DatosMinisterio!H204</f>
        <v>21</v>
      </c>
      <c r="Z204" s="14" t="n">
        <f aca="false">X204+0.33*Y204</f>
        <v>119.93</v>
      </c>
      <c r="AC204" s="49" t="n">
        <f aca="false">IF(T204&gt;0,S204/T204,0)</f>
        <v>100.907894736842</v>
      </c>
      <c r="AD204" s="50" t="n">
        <f aca="false">EXP((((AC204-AC$213)/AC$214+2)/4-1.9)^3)</f>
        <v>0.00464309137452622</v>
      </c>
      <c r="AE204" s="51" t="n">
        <f aca="false">S204/U204</f>
        <v>23.0202291576653</v>
      </c>
      <c r="AF204" s="50" t="n">
        <f aca="false">EXP((((AE204-AE$213)/AE$214+2)/4-1.9)^3)</f>
        <v>0.146306962003656</v>
      </c>
      <c r="AG204" s="50" t="n">
        <f aca="false">V204/U204</f>
        <v>0.796519428372798</v>
      </c>
      <c r="AH204" s="50" t="n">
        <f aca="false">EXP((((AG204-AG$213)/AG$214+2)/4-1.9)^3)</f>
        <v>0.347588863891735</v>
      </c>
      <c r="AI204" s="50" t="n">
        <f aca="false">W204/U204</f>
        <v>0.0750431254324725</v>
      </c>
      <c r="AJ204" s="50" t="n">
        <f aca="false">EXP((((AI204-AI$213)/AI$214+2)/4-1.9)^3)</f>
        <v>0.0288310014320294</v>
      </c>
      <c r="AK204" s="50" t="n">
        <f aca="false">Z204/U204</f>
        <v>0.359996881324657</v>
      </c>
      <c r="AL204" s="50" t="n">
        <f aca="false">EXP((((AK204-AK$213)/AK$214+2)/4-1.9)^3)</f>
        <v>0.0596778819752269</v>
      </c>
      <c r="AM204" s="50" t="n">
        <f aca="false">0.01*AD204+0.15*AF204+0.24*AH204+0.25*AJ204+0.35*AL204</f>
        <v>0.133508811597647</v>
      </c>
      <c r="AO204" s="44" t="n">
        <f aca="false">0.01*AD204/$AM$213</f>
        <v>1.63750034646553E-005</v>
      </c>
      <c r="AP204" s="43" t="n">
        <f aca="false">AO204*$J$213</f>
        <v>148.751857848209</v>
      </c>
      <c r="AQ204" s="44" t="n">
        <f aca="false">0.15*AF204/$AM$213</f>
        <v>0.00773981217403087</v>
      </c>
      <c r="AR204" s="43" t="n">
        <f aca="false">AQ204*$J$213</f>
        <v>70309.0807136825</v>
      </c>
      <c r="AS204" s="44" t="n">
        <f aca="false">0.24*AH204/$AM$213</f>
        <v>0.0294205824079879</v>
      </c>
      <c r="AT204" s="43" t="n">
        <f aca="false">AS204*$J$213</f>
        <v>267258.953661337</v>
      </c>
      <c r="AU204" s="44" t="n">
        <f aca="false">0.25*AJ204/$AM$213</f>
        <v>0.00254199040174574</v>
      </c>
      <c r="AV204" s="43" t="n">
        <f aca="false">AU204*$J$213</f>
        <v>23091.6467106808</v>
      </c>
      <c r="AW204" s="44" t="n">
        <f aca="false">0.35*AL204/$AM$213</f>
        <v>0.00736640539348788</v>
      </c>
      <c r="AX204" s="43" t="n">
        <f aca="false">AW204*$J$213</f>
        <v>66917.0232732808</v>
      </c>
    </row>
    <row r="205" customFormat="false" ht="13.8" hidden="false" customHeight="false" outlineLevel="0" collapsed="false">
      <c r="A205" s="13" t="s">
        <v>78</v>
      </c>
      <c r="B205" s="43"/>
      <c r="C205" s="43"/>
      <c r="D205" s="43"/>
      <c r="E205" s="43"/>
      <c r="F205" s="43"/>
      <c r="G205" s="43"/>
      <c r="H205" s="43"/>
      <c r="I205" s="15" t="n">
        <f aca="false">AO205+AQ205+AS205+AU205+AW205</f>
        <v>0.00624156646041443</v>
      </c>
      <c r="J205" s="43" t="n">
        <f aca="false">ROUND(AP205+AR205+AT205+AV205+AX205,0)</f>
        <v>56699</v>
      </c>
      <c r="K205" s="15" t="n">
        <f aca="false">I205-DatosMinisterio!J205</f>
        <v>-2.97255903500444E-007</v>
      </c>
      <c r="L205" s="43" t="n">
        <f aca="false">J205-DatosMinisterio!K205</f>
        <v>-3</v>
      </c>
      <c r="M205" s="44" t="n">
        <f aca="false">P239/P$247</f>
        <v>0.0130944237983361</v>
      </c>
      <c r="N205" s="43" t="n">
        <f aca="false">ROUND((N$213*M205),0)</f>
        <v>2260065</v>
      </c>
      <c r="O205" s="43" t="n">
        <f aca="false">N205-DatosMinisterio!L205</f>
        <v>80</v>
      </c>
      <c r="P205" s="14" t="n">
        <f aca="false">N205+J205</f>
        <v>2316764</v>
      </c>
      <c r="Q205" s="43" t="n">
        <f aca="false">P205-DatosMinisterio!M205</f>
        <v>77</v>
      </c>
      <c r="S205" s="14" t="n">
        <f aca="false">B205+DatosMinisterio!B205</f>
        <v>4207</v>
      </c>
      <c r="T205" s="14" t="n">
        <f aca="false">C205+DatosMinisterio!C205</f>
        <v>41</v>
      </c>
      <c r="U205" s="14" t="n">
        <f aca="false">D205+DatosMinisterio!D205</f>
        <v>280.220742590743</v>
      </c>
      <c r="V205" s="14" t="n">
        <f aca="false">E205+DatosMinisterio!E205</f>
        <v>147.692770562771</v>
      </c>
      <c r="W205" s="14" t="n">
        <f aca="false">F205+DatosMinisterio!F205</f>
        <v>15</v>
      </c>
      <c r="X205" s="14" t="n">
        <f aca="false">G205+DatosMinisterio!G205</f>
        <v>33</v>
      </c>
      <c r="Y205" s="14" t="n">
        <f aca="false">H205+DatosMinisterio!H205</f>
        <v>10</v>
      </c>
      <c r="Z205" s="14" t="n">
        <f aca="false">X205+0.33*Y205</f>
        <v>36.3</v>
      </c>
      <c r="AC205" s="49" t="n">
        <f aca="false">IF(T205&gt;0,S205/T205,0)</f>
        <v>102.609756097561</v>
      </c>
      <c r="AD205" s="50" t="n">
        <f aca="false">EXP((((AC205-AC$213)/AC$214+2)/4-1.9)^3)</f>
        <v>0.00489753570121412</v>
      </c>
      <c r="AE205" s="51" t="n">
        <f aca="false">S205/U205</f>
        <v>15.0131641259128</v>
      </c>
      <c r="AF205" s="50" t="n">
        <f aca="false">EXP((((AE205-AE$213)/AE$214+2)/4-1.9)^3)</f>
        <v>0.00936055097194893</v>
      </c>
      <c r="AG205" s="50" t="n">
        <f aca="false">V205/U205</f>
        <v>0.527058665241186</v>
      </c>
      <c r="AH205" s="50" t="n">
        <f aca="false">EXP((((AG205-AG$213)/AG$214+2)/4-1.9)^3)</f>
        <v>0.0280548816504858</v>
      </c>
      <c r="AI205" s="50" t="n">
        <f aca="false">W205/U205</f>
        <v>0.0535292279269533</v>
      </c>
      <c r="AJ205" s="50" t="n">
        <f aca="false">EXP((((AI205-AI$213)/AI$214+2)/4-1.9)^3)</f>
        <v>0.0195000088090087</v>
      </c>
      <c r="AK205" s="50" t="n">
        <f aca="false">Z205/U205</f>
        <v>0.129540731583227</v>
      </c>
      <c r="AL205" s="50" t="n">
        <f aca="false">EXP((((AK205-AK$213)/AK$214+2)/4-1.9)^3)</f>
        <v>0.0132473547477103</v>
      </c>
      <c r="AM205" s="50" t="n">
        <f aca="false">0.01*AD205+0.15*AF205+0.24*AH205+0.25*AJ205+0.35*AL205</f>
        <v>0.0176978059628719</v>
      </c>
      <c r="AO205" s="44" t="n">
        <f aca="false">0.01*AD205/$AM$213</f>
        <v>1.72723639503729E-005</v>
      </c>
      <c r="AP205" s="43" t="n">
        <f aca="false">AO205*$J$213</f>
        <v>156.903553186668</v>
      </c>
      <c r="AQ205" s="44" t="n">
        <f aca="false">0.15*AF205/$AM$213</f>
        <v>0.000495184271316608</v>
      </c>
      <c r="AR205" s="43" t="n">
        <f aca="false">AQ205*$J$213</f>
        <v>4498.29403056604</v>
      </c>
      <c r="AS205" s="44" t="n">
        <f aca="false">0.24*AH205/$AM$213</f>
        <v>0.00237461853151185</v>
      </c>
      <c r="AT205" s="43" t="n">
        <f aca="false">AS205*$J$213</f>
        <v>21571.2270843547</v>
      </c>
      <c r="AU205" s="44" t="n">
        <f aca="false">0.25*AJ205/$AM$213</f>
        <v>0.00171928940253146</v>
      </c>
      <c r="AV205" s="43" t="n">
        <f aca="false">AU205*$J$213</f>
        <v>15618.1641950374</v>
      </c>
      <c r="AW205" s="44" t="n">
        <f aca="false">0.35*AL205/$AM$213</f>
        <v>0.00163520189110414</v>
      </c>
      <c r="AX205" s="43" t="n">
        <f aca="false">AW205*$J$213</f>
        <v>14854.3064301432</v>
      </c>
    </row>
    <row r="206" customFormat="false" ht="13.8" hidden="false" customHeight="false" outlineLevel="0" collapsed="false">
      <c r="A206" s="13" t="s">
        <v>79</v>
      </c>
      <c r="B206" s="43"/>
      <c r="C206" s="43"/>
      <c r="D206" s="43"/>
      <c r="E206" s="43"/>
      <c r="F206" s="43"/>
      <c r="G206" s="43"/>
      <c r="H206" s="43"/>
      <c r="I206" s="15" t="n">
        <f aca="false">AO206+AQ206+AS206+AU206+AW206</f>
        <v>0.0052109986327129</v>
      </c>
      <c r="J206" s="43" t="n">
        <f aca="false">ROUND(AP206+AR206+AT206+AV206+AX206,0)</f>
        <v>47337</v>
      </c>
      <c r="K206" s="15" t="n">
        <f aca="false">I206-DatosMinisterio!J206</f>
        <v>-6.18749057078576E-006</v>
      </c>
      <c r="L206" s="43" t="n">
        <f aca="false">J206-DatosMinisterio!K206</f>
        <v>-56</v>
      </c>
      <c r="M206" s="44" t="n">
        <f aca="false">P240/P$247</f>
        <v>0.0235322529384715</v>
      </c>
      <c r="N206" s="43" t="n">
        <f aca="false">ROUND((N$213*M206),0)</f>
        <v>4061609</v>
      </c>
      <c r="O206" s="43" t="n">
        <f aca="false">N206-DatosMinisterio!L206</f>
        <v>-253</v>
      </c>
      <c r="P206" s="14" t="n">
        <f aca="false">N206+J206</f>
        <v>4108946</v>
      </c>
      <c r="Q206" s="43" t="n">
        <f aca="false">P206-DatosMinisterio!M206</f>
        <v>-309</v>
      </c>
      <c r="S206" s="14" t="n">
        <f aca="false">B206+DatosMinisterio!B206</f>
        <v>4694</v>
      </c>
      <c r="T206" s="14" t="n">
        <f aca="false">C206+DatosMinisterio!C206</f>
        <v>25</v>
      </c>
      <c r="U206" s="14" t="n">
        <f aca="false">D206+DatosMinisterio!D206</f>
        <v>257.833957290384</v>
      </c>
      <c r="V206" s="14" t="n">
        <f aca="false">E206+DatosMinisterio!E206</f>
        <v>119.735173551928</v>
      </c>
      <c r="W206" s="14" t="n">
        <f aca="false">F206+DatosMinisterio!F206</f>
        <v>9</v>
      </c>
      <c r="X206" s="14" t="n">
        <f aca="false">G206+DatosMinisterio!G206</f>
        <v>18</v>
      </c>
      <c r="Y206" s="14" t="n">
        <f aca="false">H206+DatosMinisterio!H206</f>
        <v>5</v>
      </c>
      <c r="Z206" s="14" t="n">
        <f aca="false">X206+0.33*Y206</f>
        <v>19.65</v>
      </c>
      <c r="AC206" s="49" t="n">
        <f aca="false">IF(T206&gt;0,S206/T206,0)</f>
        <v>187.76</v>
      </c>
      <c r="AD206" s="50" t="n">
        <f aca="false">EXP((((AC206-AC$213)/AC$214+2)/4-1.9)^3)</f>
        <v>0.0460766833946405</v>
      </c>
      <c r="AE206" s="51" t="n">
        <f aca="false">S206/U206</f>
        <v>18.205515089362</v>
      </c>
      <c r="AF206" s="50" t="n">
        <f aca="false">EXP((((AE206-AE$213)/AE$214+2)/4-1.9)^3)</f>
        <v>0.0340148688563527</v>
      </c>
      <c r="AG206" s="50" t="n">
        <f aca="false">V206/U206</f>
        <v>0.464388689566894</v>
      </c>
      <c r="AH206" s="50" t="n">
        <f aca="false">EXP((((AG206-AG$213)/AG$214+2)/4-1.9)^3)</f>
        <v>0.0114232709208836</v>
      </c>
      <c r="AI206" s="50" t="n">
        <f aca="false">W206/U206</f>
        <v>0.0349061857273664</v>
      </c>
      <c r="AJ206" s="50" t="n">
        <f aca="false">EXP((((AI206-AI$213)/AI$214+2)/4-1.9)^3)</f>
        <v>0.0135930634072343</v>
      </c>
      <c r="AK206" s="50" t="n">
        <f aca="false">Z206/U206</f>
        <v>0.0762118388380833</v>
      </c>
      <c r="AL206" s="50" t="n">
        <f aca="false">EXP((((AK206-AK$213)/AK$214+2)/4-1.9)^3)</f>
        <v>0.00877945304652362</v>
      </c>
      <c r="AM206" s="50" t="n">
        <f aca="false">0.01*AD206+0.15*AF206+0.24*AH206+0.25*AJ206+0.35*AL206</f>
        <v>0.0147756566015032</v>
      </c>
      <c r="AO206" s="44" t="n">
        <f aca="false">0.01*AD206/$AM$213</f>
        <v>0.000162500754210131</v>
      </c>
      <c r="AP206" s="43" t="n">
        <f aca="false">AO206*$J$213</f>
        <v>1476.17001380592</v>
      </c>
      <c r="AQ206" s="44" t="n">
        <f aca="false">0.15*AF206/$AM$213</f>
        <v>0.00179942698875727</v>
      </c>
      <c r="AR206" s="43" t="n">
        <f aca="false">AQ206*$J$213</f>
        <v>16346.1405194571</v>
      </c>
      <c r="AS206" s="44" t="n">
        <f aca="false">0.24*AH206/$AM$213</f>
        <v>0.000966887373012351</v>
      </c>
      <c r="AT206" s="43" t="n">
        <f aca="false">AS206*$J$213</f>
        <v>8783.28321432141</v>
      </c>
      <c r="AU206" s="44" t="n">
        <f aca="false">0.25*AJ206/$AM$213</f>
        <v>0.0011984820157209</v>
      </c>
      <c r="AV206" s="43" t="n">
        <f aca="false">AU206*$J$213</f>
        <v>10887.107707852</v>
      </c>
      <c r="AW206" s="44" t="n">
        <f aca="false">0.35*AL206/$AM$213</f>
        <v>0.00108370150101225</v>
      </c>
      <c r="AX206" s="43" t="n">
        <f aca="false">AW206*$J$213</f>
        <v>9844.43221501686</v>
      </c>
    </row>
    <row r="207" customFormat="false" ht="13.8" hidden="false" customHeight="false" outlineLevel="0" collapsed="false">
      <c r="A207" s="13" t="s">
        <v>80</v>
      </c>
      <c r="B207" s="43"/>
      <c r="C207" s="43"/>
      <c r="D207" s="43"/>
      <c r="E207" s="43"/>
      <c r="F207" s="43"/>
      <c r="G207" s="43"/>
      <c r="H207" s="43"/>
      <c r="I207" s="15" t="n">
        <f aca="false">AO207+AQ207+AS207+AU207+AW207</f>
        <v>0.015377325801723</v>
      </c>
      <c r="J207" s="43" t="n">
        <f aca="false">ROUND(AP207+AR207+AT207+AV207+AX207,0)</f>
        <v>139689</v>
      </c>
      <c r="K207" s="15" t="n">
        <f aca="false">I207-DatosMinisterio!J207</f>
        <v>-9.51180483665243E-008</v>
      </c>
      <c r="L207" s="43" t="n">
        <f aca="false">J207-DatosMinisterio!K207</f>
        <v>-1</v>
      </c>
      <c r="M207" s="44" t="n">
        <f aca="false">P241/P$247</f>
        <v>0.0117001902492584</v>
      </c>
      <c r="N207" s="43" t="n">
        <f aca="false">ROUND((N$213*M207),0)</f>
        <v>2019424</v>
      </c>
      <c r="O207" s="43" t="n">
        <f aca="false">N207-DatosMinisterio!L207</f>
        <v>-238</v>
      </c>
      <c r="P207" s="14" t="n">
        <f aca="false">N207+J207</f>
        <v>2159113</v>
      </c>
      <c r="Q207" s="43" t="n">
        <f aca="false">P207-DatosMinisterio!M207</f>
        <v>-239</v>
      </c>
      <c r="S207" s="14" t="n">
        <f aca="false">B207+DatosMinisterio!B207</f>
        <v>7566</v>
      </c>
      <c r="T207" s="14" t="n">
        <f aca="false">C207+DatosMinisterio!C207</f>
        <v>50</v>
      </c>
      <c r="U207" s="14" t="n">
        <f aca="false">D207+DatosMinisterio!D207</f>
        <v>330.994906999121</v>
      </c>
      <c r="V207" s="14" t="n">
        <f aca="false">E207+DatosMinisterio!E207</f>
        <v>202.183098923218</v>
      </c>
      <c r="W207" s="14" t="n">
        <f aca="false">F207+DatosMinisterio!F207</f>
        <v>2</v>
      </c>
      <c r="X207" s="14" t="n">
        <f aca="false">G207+DatosMinisterio!G207</f>
        <v>10</v>
      </c>
      <c r="Y207" s="14" t="n">
        <f aca="false">H207+DatosMinisterio!H207</f>
        <v>2</v>
      </c>
      <c r="Z207" s="14" t="n">
        <f aca="false">X207+0.33*Y207</f>
        <v>10.66</v>
      </c>
      <c r="AC207" s="49" t="n">
        <f aca="false">IF(T207&gt;0,S207/T207,0)</f>
        <v>151.32</v>
      </c>
      <c r="AD207" s="50" t="n">
        <f aca="false">EXP((((AC207-AC$213)/AC$214+2)/4-1.9)^3)</f>
        <v>0.0194944871475109</v>
      </c>
      <c r="AE207" s="51" t="n">
        <f aca="false">S207/U207</f>
        <v>22.8583577572089</v>
      </c>
      <c r="AF207" s="50" t="n">
        <f aca="false">EXP((((AE207-AE$213)/AE$214+2)/4-1.9)^3)</f>
        <v>0.140508820132998</v>
      </c>
      <c r="AG207" s="50" t="n">
        <f aca="false">V207/U207</f>
        <v>0.610834471008205</v>
      </c>
      <c r="AH207" s="50" t="n">
        <f aca="false">EXP((((AG207-AG$213)/AG$214+2)/4-1.9)^3)</f>
        <v>0.0763417660283647</v>
      </c>
      <c r="AI207" s="50" t="n">
        <f aca="false">W207/U207</f>
        <v>0.0060423890449931</v>
      </c>
      <c r="AJ207" s="50" t="n">
        <f aca="false">EXP((((AI207-AI$213)/AI$214+2)/4-1.9)^3)</f>
        <v>0.00744661048114238</v>
      </c>
      <c r="AK207" s="50" t="n">
        <f aca="false">Z207/U207</f>
        <v>0.0322059336098132</v>
      </c>
      <c r="AL207" s="50" t="n">
        <f aca="false">EXP((((AK207-AK$213)/AK$214+2)/4-1.9)^3)</f>
        <v>0.00613451219121219</v>
      </c>
      <c r="AM207" s="50" t="n">
        <f aca="false">0.01*AD207+0.15*AF207+0.24*AH207+0.25*AJ207+0.35*AL207</f>
        <v>0.0436020236254422</v>
      </c>
      <c r="AO207" s="44" t="n">
        <f aca="false">0.01*AD207/$AM$213</f>
        <v>6.87521026042142E-005</v>
      </c>
      <c r="AP207" s="43" t="n">
        <f aca="false">AO207*$J$213</f>
        <v>624.549668976993</v>
      </c>
      <c r="AQ207" s="44" t="n">
        <f aca="false">0.15*AF207/$AM$213</f>
        <v>0.00743308357805226</v>
      </c>
      <c r="AR207" s="43" t="n">
        <f aca="false">AQ207*$J$213</f>
        <v>67522.7333027966</v>
      </c>
      <c r="AS207" s="44" t="n">
        <f aca="false">0.24*AH207/$AM$213</f>
        <v>0.00646171224665129</v>
      </c>
      <c r="AT207" s="43" t="n">
        <f aca="false">AS207*$J$213</f>
        <v>58698.7174472723</v>
      </c>
      <c r="AU207" s="44" t="n">
        <f aca="false">0.25*AJ207/$AM$213</f>
        <v>0.000656557574430072</v>
      </c>
      <c r="AV207" s="43" t="n">
        <f aca="false">AU207*$J$213</f>
        <v>5964.2221872863</v>
      </c>
      <c r="AW207" s="44" t="n">
        <f aca="false">0.35*AL207/$AM$213</f>
        <v>0.0007572202999852</v>
      </c>
      <c r="AX207" s="43" t="n">
        <f aca="false">AW207*$J$213</f>
        <v>6878.65053990985</v>
      </c>
    </row>
    <row r="208" customFormat="false" ht="13.8" hidden="false" customHeight="false" outlineLevel="0" collapsed="false">
      <c r="A208" s="13" t="s">
        <v>81</v>
      </c>
      <c r="B208" s="43"/>
      <c r="C208" s="43"/>
      <c r="D208" s="43"/>
      <c r="E208" s="43"/>
      <c r="F208" s="43"/>
      <c r="G208" s="43"/>
      <c r="H208" s="43"/>
      <c r="I208" s="15" t="n">
        <f aca="false">AO208+AQ208+AS208+AU208+AW208</f>
        <v>0.0391011684892036</v>
      </c>
      <c r="J208" s="43" t="n">
        <f aca="false">ROUND(AP208+AR208+AT208+AV208+AX208,0)</f>
        <v>355198</v>
      </c>
      <c r="K208" s="15" t="n">
        <f aca="false">I208-DatosMinisterio!J208</f>
        <v>1.88946186745059E-005</v>
      </c>
      <c r="L208" s="43" t="n">
        <f aca="false">J208-DatosMinisterio!K208</f>
        <v>171</v>
      </c>
      <c r="M208" s="44" t="n">
        <f aca="false">P242/P$247</f>
        <v>0.017760582866746</v>
      </c>
      <c r="N208" s="43" t="n">
        <f aca="false">ROUND((N$213*M208),0)</f>
        <v>3065433</v>
      </c>
      <c r="O208" s="43" t="n">
        <f aca="false">N208-DatosMinisterio!L208</f>
        <v>-16</v>
      </c>
      <c r="P208" s="14" t="n">
        <f aca="false">N208+J208</f>
        <v>3420631</v>
      </c>
      <c r="Q208" s="43" t="n">
        <f aca="false">P208-DatosMinisterio!M208</f>
        <v>155</v>
      </c>
      <c r="S208" s="14" t="n">
        <f aca="false">B208+DatosMinisterio!B208</f>
        <v>6744</v>
      </c>
      <c r="T208" s="14" t="n">
        <f aca="false">C208+DatosMinisterio!C208</f>
        <v>32</v>
      </c>
      <c r="U208" s="14" t="n">
        <f aca="false">D208+DatosMinisterio!D208</f>
        <v>220.654458305825</v>
      </c>
      <c r="V208" s="14" t="n">
        <f aca="false">E208+DatosMinisterio!E208</f>
        <v>138.878834868835</v>
      </c>
      <c r="W208" s="14" t="n">
        <f aca="false">F208+DatosMinisterio!F208</f>
        <v>5</v>
      </c>
      <c r="X208" s="14" t="n">
        <f aca="false">G208+DatosMinisterio!G208</f>
        <v>9</v>
      </c>
      <c r="Y208" s="14" t="n">
        <f aca="false">H208+DatosMinisterio!H208</f>
        <v>0</v>
      </c>
      <c r="Z208" s="14" t="n">
        <f aca="false">X208+0.33*Y208</f>
        <v>9</v>
      </c>
      <c r="AC208" s="49" t="n">
        <f aca="false">IF(T208&gt;0,S208/T208,0)</f>
        <v>210.75</v>
      </c>
      <c r="AD208" s="50" t="n">
        <f aca="false">EXP((((AC208-AC$213)/AC$214+2)/4-1.9)^3)</f>
        <v>0.0738920929789707</v>
      </c>
      <c r="AE208" s="51" t="n">
        <f aca="false">S208/U208</f>
        <v>30.5636244641515</v>
      </c>
      <c r="AF208" s="50" t="n">
        <f aca="false">EXP((((AE208-AE$213)/AE$214+2)/4-1.9)^3)</f>
        <v>0.553034234922802</v>
      </c>
      <c r="AG208" s="50" t="n">
        <f aca="false">V208/U208</f>
        <v>0.62939510008155</v>
      </c>
      <c r="AH208" s="50" t="n">
        <f aca="false">EXP((((AG208-AG$213)/AG$214+2)/4-1.9)^3)</f>
        <v>0.0925882731123439</v>
      </c>
      <c r="AI208" s="50" t="n">
        <f aca="false">W208/U208</f>
        <v>0.0226598639265654</v>
      </c>
      <c r="AJ208" s="50" t="n">
        <f aca="false">EXP((((AI208-AI$213)/AI$214+2)/4-1.9)^3)</f>
        <v>0.0105977278965112</v>
      </c>
      <c r="AK208" s="50" t="n">
        <f aca="false">Z208/U208</f>
        <v>0.0407877550678178</v>
      </c>
      <c r="AL208" s="50" t="n">
        <f aca="false">EXP((((AK208-AK$213)/AK$214+2)/4-1.9)^3)</f>
        <v>0.00658775409748449</v>
      </c>
      <c r="AM208" s="50" t="n">
        <f aca="false">0.01*AD208+0.15*AF208+0.24*AH208+0.25*AJ208+0.35*AL208</f>
        <v>0.11087038762342</v>
      </c>
      <c r="AO208" s="44" t="n">
        <f aca="false">0.01*AD208/$AM$213</f>
        <v>0.00026059863589584</v>
      </c>
      <c r="AP208" s="43" t="n">
        <f aca="false">AO208*$J$213</f>
        <v>2367.29911696732</v>
      </c>
      <c r="AQ208" s="44" t="n">
        <f aca="false">0.15*AF208/$AM$213</f>
        <v>0.0292561683018502</v>
      </c>
      <c r="AR208" s="43" t="n">
        <f aca="false">AQ208*$J$213</f>
        <v>265765.40260364</v>
      </c>
      <c r="AS208" s="44" t="n">
        <f aca="false">0.24*AH208/$AM$213</f>
        <v>0.00783684750027968</v>
      </c>
      <c r="AT208" s="43" t="n">
        <f aca="false">AS208*$J$213</f>
        <v>71190.5574771882</v>
      </c>
      <c r="AU208" s="44" t="n">
        <f aca="false">0.25*AJ208/$AM$213</f>
        <v>0.000934387334992696</v>
      </c>
      <c r="AV208" s="43" t="n">
        <f aca="false">AU208*$J$213</f>
        <v>8488.05023644778</v>
      </c>
      <c r="AW208" s="44" t="n">
        <f aca="false">0.35*AL208/$AM$213</f>
        <v>0.000813166716185174</v>
      </c>
      <c r="AX208" s="43" t="n">
        <f aca="false">AW208*$J$213</f>
        <v>7386.87231633014</v>
      </c>
    </row>
    <row r="209" customFormat="false" ht="13.8" hidden="false" customHeight="false" outlineLevel="0" collapsed="false">
      <c r="A209" s="13" t="s">
        <v>82</v>
      </c>
      <c r="B209" s="43"/>
      <c r="C209" s="43"/>
      <c r="D209" s="43"/>
      <c r="E209" s="43"/>
      <c r="F209" s="43"/>
      <c r="G209" s="43"/>
      <c r="H209" s="43"/>
      <c r="I209" s="15" t="n">
        <f aca="false">AO209+AQ209+AS209+AU209+AW209</f>
        <v>0.00714791049094561</v>
      </c>
      <c r="J209" s="43" t="n">
        <f aca="false">ROUND(AP209+AR209+AT209+AV209+AX209,0)</f>
        <v>64932</v>
      </c>
      <c r="K209" s="15" t="n">
        <f aca="false">I209-DatosMinisterio!J209</f>
        <v>2.64777539107173E-005</v>
      </c>
      <c r="L209" s="43" t="n">
        <f aca="false">J209-DatosMinisterio!K209</f>
        <v>240</v>
      </c>
      <c r="M209" s="44" t="n">
        <f aca="false">P243/P$247</f>
        <v>0.0137440685960132</v>
      </c>
      <c r="N209" s="43" t="n">
        <f aca="false">ROUND((N$213*M209),0)</f>
        <v>2372193</v>
      </c>
      <c r="O209" s="43" t="n">
        <f aca="false">N209-DatosMinisterio!L209</f>
        <v>1622</v>
      </c>
      <c r="P209" s="14" t="n">
        <f aca="false">N209+J209</f>
        <v>2437125</v>
      </c>
      <c r="Q209" s="43" t="n">
        <f aca="false">P209-DatosMinisterio!M209</f>
        <v>1862</v>
      </c>
      <c r="S209" s="14" t="n">
        <f aca="false">B209+DatosMinisterio!B209</f>
        <v>3851</v>
      </c>
      <c r="T209" s="14" t="n">
        <f aca="false">C209+DatosMinisterio!C209</f>
        <v>35</v>
      </c>
      <c r="U209" s="14" t="n">
        <f aca="false">D209+DatosMinisterio!D209</f>
        <v>308.046666666667</v>
      </c>
      <c r="V209" s="14" t="n">
        <f aca="false">E209+DatosMinisterio!E209</f>
        <v>155.727272727273</v>
      </c>
      <c r="W209" s="14" t="n">
        <f aca="false">F209+DatosMinisterio!F209</f>
        <v>28</v>
      </c>
      <c r="X209" s="14" t="n">
        <f aca="false">G209+DatosMinisterio!G209</f>
        <v>42</v>
      </c>
      <c r="Y209" s="14" t="n">
        <f aca="false">H209+DatosMinisterio!H209</f>
        <v>11</v>
      </c>
      <c r="Z209" s="14" t="n">
        <f aca="false">X209+0.33*Y209</f>
        <v>45.63</v>
      </c>
      <c r="AC209" s="49" t="n">
        <f aca="false">IF(T209&gt;0,S209/T209,0)</f>
        <v>110.028571428571</v>
      </c>
      <c r="AD209" s="50" t="n">
        <f aca="false">EXP((((AC209-AC$213)/AC$214+2)/4-1.9)^3)</f>
        <v>0.00615448391495599</v>
      </c>
      <c r="AE209" s="51" t="n">
        <f aca="false">S209/U209</f>
        <v>12.5013526089121</v>
      </c>
      <c r="AF209" s="50" t="n">
        <f aca="false">EXP((((AE209-AE$213)/AE$214+2)/4-1.9)^3)</f>
        <v>0.00276535243201979</v>
      </c>
      <c r="AG209" s="50" t="n">
        <f aca="false">V209/U209</f>
        <v>0.505531432663686</v>
      </c>
      <c r="AH209" s="50" t="n">
        <f aca="false">EXP((((AG209-AG$213)/AG$214+2)/4-1.9)^3)</f>
        <v>0.0209177575732864</v>
      </c>
      <c r="AI209" s="50" t="n">
        <f aca="false">W209/U209</f>
        <v>0.090895318891077</v>
      </c>
      <c r="AJ209" s="50" t="n">
        <f aca="false">EXP((((AI209-AI$213)/AI$214+2)/4-1.9)^3)</f>
        <v>0.0378029233802546</v>
      </c>
      <c r="AK209" s="50" t="n">
        <f aca="false">Z209/U209</f>
        <v>0.148126907178566</v>
      </c>
      <c r="AL209" s="50" t="n">
        <f aca="false">EXP((((AK209-AK$213)/AK$214+2)/4-1.9)^3)</f>
        <v>0.0152010899437514</v>
      </c>
      <c r="AM209" s="50" t="n">
        <f aca="false">0.01*AD209+0.15*AF209+0.24*AH209+0.25*AJ209+0.35*AL209</f>
        <v>0.0202677218469179</v>
      </c>
      <c r="AO209" s="44" t="n">
        <f aca="false">0.01*AD209/$AM$213</f>
        <v>2.1705300908676E-005</v>
      </c>
      <c r="AP209" s="43" t="n">
        <f aca="false">AO209*$J$213</f>
        <v>197.172711583786</v>
      </c>
      <c r="AQ209" s="44" t="n">
        <f aca="false">0.15*AF209/$AM$213</f>
        <v>0.000146290430241439</v>
      </c>
      <c r="AR209" s="43" t="n">
        <f aca="false">AQ209*$J$213</f>
        <v>1328.91411783808</v>
      </c>
      <c r="AS209" s="44" t="n">
        <f aca="false">0.24*AH209/$AM$213</f>
        <v>0.00177051877780201</v>
      </c>
      <c r="AT209" s="43" t="n">
        <f aca="false">AS209*$J$213</f>
        <v>16083.5359895745</v>
      </c>
      <c r="AU209" s="44" t="n">
        <f aca="false">0.25*AJ209/$AM$213</f>
        <v>0.00333303262521369</v>
      </c>
      <c r="AV209" s="43" t="n">
        <f aca="false">AU209*$J$213</f>
        <v>30277.5383430838</v>
      </c>
      <c r="AW209" s="44" t="n">
        <f aca="false">0.35*AL209/$AM$213</f>
        <v>0.00187636335677979</v>
      </c>
      <c r="AX209" s="43" t="n">
        <f aca="false">AW209*$J$213</f>
        <v>17045.0367184195</v>
      </c>
    </row>
    <row r="210" customFormat="false" ht="13.8" hidden="false" customHeight="false" outlineLevel="0" collapsed="false">
      <c r="A210" s="13" t="s">
        <v>83</v>
      </c>
      <c r="B210" s="43"/>
      <c r="C210" s="43"/>
      <c r="D210" s="43"/>
      <c r="E210" s="43"/>
      <c r="F210" s="43"/>
      <c r="G210" s="43"/>
      <c r="H210" s="43"/>
      <c r="I210" s="15" t="n">
        <f aca="false">AO210+AQ210+AS210+AU210+AW210</f>
        <v>0.0153500985592852</v>
      </c>
      <c r="J210" s="43" t="n">
        <f aca="false">ROUND(AP210+AR210+AT210+AV210+AX210,0)</f>
        <v>139442</v>
      </c>
      <c r="K210" s="15" t="n">
        <f aca="false">I210-DatosMinisterio!J210</f>
        <v>2.18303577852359E-006</v>
      </c>
      <c r="L210" s="43" t="n">
        <f aca="false">J210-DatosMinisterio!K210</f>
        <v>20</v>
      </c>
      <c r="M210" s="44" t="n">
        <f aca="false">P244/P$247</f>
        <v>0.00977938451040875</v>
      </c>
      <c r="N210" s="43" t="n">
        <f aca="false">ROUND((N$213*M210),0)</f>
        <v>1687898</v>
      </c>
      <c r="O210" s="43" t="n">
        <f aca="false">N210-DatosMinisterio!L210</f>
        <v>-164</v>
      </c>
      <c r="P210" s="14" t="n">
        <f aca="false">N210+J210</f>
        <v>1827340</v>
      </c>
      <c r="Q210" s="43" t="n">
        <f aca="false">P210-DatosMinisterio!M210</f>
        <v>-144</v>
      </c>
      <c r="S210" s="14" t="n">
        <f aca="false">B210+DatosMinisterio!B210</f>
        <v>5548</v>
      </c>
      <c r="T210" s="14" t="n">
        <f aca="false">C210+DatosMinisterio!C210</f>
        <v>20</v>
      </c>
      <c r="U210" s="14" t="n">
        <f aca="false">D210+DatosMinisterio!D210</f>
        <v>295.712737210443</v>
      </c>
      <c r="V210" s="14" t="n">
        <f aca="false">E210+DatosMinisterio!E210</f>
        <v>189.940009937716</v>
      </c>
      <c r="W210" s="14" t="n">
        <f aca="false">F210+DatosMinisterio!F210</f>
        <v>11</v>
      </c>
      <c r="X210" s="14" t="n">
        <f aca="false">G210+DatosMinisterio!G210</f>
        <v>48</v>
      </c>
      <c r="Y210" s="14" t="n">
        <f aca="false">H210+DatosMinisterio!H210</f>
        <v>8</v>
      </c>
      <c r="Z210" s="14" t="n">
        <f aca="false">X210+0.33*Y210</f>
        <v>50.64</v>
      </c>
      <c r="AC210" s="49" t="n">
        <f aca="false">IF(T210&gt;0,S210/T210,0)</f>
        <v>277.4</v>
      </c>
      <c r="AD210" s="50" t="n">
        <f aca="false">EXP((((AC210-AC$213)/AC$214+2)/4-1.9)^3)</f>
        <v>0.220112204086237</v>
      </c>
      <c r="AE210" s="51" t="n">
        <f aca="false">S210/U210</f>
        <v>18.7614509010878</v>
      </c>
      <c r="AF210" s="50" t="n">
        <f aca="false">EXP((((AE210-AE$213)/AE$214+2)/4-1.9)^3)</f>
        <v>0.0414218893228391</v>
      </c>
      <c r="AG210" s="50" t="n">
        <f aca="false">V210/U210</f>
        <v>0.642312575810848</v>
      </c>
      <c r="AH210" s="50" t="n">
        <f aca="false">EXP((((AG210-AG$213)/AG$214+2)/4-1.9)^3)</f>
        <v>0.105276114958319</v>
      </c>
      <c r="AI210" s="50" t="n">
        <f aca="false">W210/U210</f>
        <v>0.0371982624210464</v>
      </c>
      <c r="AJ210" s="50" t="n">
        <f aca="false">EXP((((AI210-AI$213)/AI$214+2)/4-1.9)^3)</f>
        <v>0.0142266249518799</v>
      </c>
      <c r="AK210" s="50" t="n">
        <f aca="false">Z210/U210</f>
        <v>0.171247273545617</v>
      </c>
      <c r="AL210" s="50" t="n">
        <f aca="false">EXP((((AK210-AK$213)/AK$214+2)/4-1.9)^3)</f>
        <v>0.0179642634046057</v>
      </c>
      <c r="AM210" s="50" t="n">
        <f aca="false">0.01*AD210+0.15*AF210+0.24*AH210+0.25*AJ210+0.35*AL210</f>
        <v>0.0435248214588667</v>
      </c>
      <c r="AO210" s="44" t="n">
        <f aca="false">0.01*AD210/$AM$213</f>
        <v>0.000776279813121885</v>
      </c>
      <c r="AP210" s="43" t="n">
        <f aca="false">AO210*$J$213</f>
        <v>7051.78870106407</v>
      </c>
      <c r="AQ210" s="44" t="n">
        <f aca="false">0.15*AF210/$AM$213</f>
        <v>0.00219126717458776</v>
      </c>
      <c r="AR210" s="43" t="n">
        <f aca="false">AQ210*$J$213</f>
        <v>19905.6485065963</v>
      </c>
      <c r="AS210" s="44" t="n">
        <f aca="false">0.24*AH210/$AM$213</f>
        <v>0.00891077056107513</v>
      </c>
      <c r="AT210" s="43" t="n">
        <f aca="false">AS210*$J$213</f>
        <v>80946.161549222</v>
      </c>
      <c r="AU210" s="44" t="n">
        <f aca="false">0.25*AJ210/$AM$213</f>
        <v>0.00125434228020742</v>
      </c>
      <c r="AV210" s="43" t="n">
        <f aca="false">AU210*$J$213</f>
        <v>11394.5468751289</v>
      </c>
      <c r="AW210" s="44" t="n">
        <f aca="false">0.35*AL210/$AM$213</f>
        <v>0.00221743873029303</v>
      </c>
      <c r="AX210" s="43" t="n">
        <f aca="false">AW210*$J$213</f>
        <v>20143.393038519</v>
      </c>
    </row>
    <row r="211" customFormat="false" ht="13.8" hidden="false" customHeight="false" outlineLevel="0" collapsed="false">
      <c r="A211" s="13" t="s">
        <v>84</v>
      </c>
      <c r="B211" s="43"/>
      <c r="C211" s="43"/>
      <c r="D211" s="43"/>
      <c r="E211" s="43"/>
      <c r="F211" s="43"/>
      <c r="G211" s="43"/>
      <c r="H211" s="43"/>
      <c r="I211" s="15" t="n">
        <f aca="false">AO211+AQ211+AS211+AU211+AW211</f>
        <v>0.0127470727332062</v>
      </c>
      <c r="J211" s="43" t="n">
        <f aca="false">ROUND(AP211+AR211+AT211+AV211+AX211,0)</f>
        <v>115795</v>
      </c>
      <c r="K211" s="15" t="n">
        <f aca="false">I211-DatosMinisterio!J211</f>
        <v>2.49260961599201E-005</v>
      </c>
      <c r="L211" s="43" t="n">
        <f aca="false">J211-DatosMinisterio!K211</f>
        <v>226</v>
      </c>
      <c r="M211" s="44" t="n">
        <f aca="false">P245/P$247</f>
        <v>0.00655361829181109</v>
      </c>
      <c r="N211" s="43" t="n">
        <f aca="false">ROUND((N$213*M211),0)</f>
        <v>1131138</v>
      </c>
      <c r="O211" s="43" t="n">
        <f aca="false">N211-DatosMinisterio!L211</f>
        <v>896</v>
      </c>
      <c r="P211" s="14" t="n">
        <f aca="false">N211+J211</f>
        <v>1246933</v>
      </c>
      <c r="Q211" s="43" t="n">
        <f aca="false">P211-DatosMinisterio!M211</f>
        <v>1122</v>
      </c>
      <c r="S211" s="14" t="n">
        <f aca="false">B211+DatosMinisterio!B211</f>
        <v>6796</v>
      </c>
      <c r="T211" s="14" t="n">
        <f aca="false">C211+DatosMinisterio!C211</f>
        <v>40</v>
      </c>
      <c r="U211" s="14" t="n">
        <f aca="false">D211+DatosMinisterio!D211</f>
        <v>353.046566418288</v>
      </c>
      <c r="V211" s="14" t="n">
        <f aca="false">E211+DatosMinisterio!E211</f>
        <v>204.801998850664</v>
      </c>
      <c r="W211" s="14" t="n">
        <f aca="false">F211+DatosMinisterio!F211</f>
        <v>30</v>
      </c>
      <c r="X211" s="14" t="n">
        <f aca="false">G211+DatosMinisterio!G211</f>
        <v>61</v>
      </c>
      <c r="Y211" s="14" t="n">
        <f aca="false">H211+DatosMinisterio!H211</f>
        <v>13</v>
      </c>
      <c r="Z211" s="14" t="n">
        <f aca="false">X211+0.33*Y211</f>
        <v>65.29</v>
      </c>
      <c r="AC211" s="49" t="n">
        <f aca="false">IF(T211&gt;0,S211/T211,0)</f>
        <v>169.9</v>
      </c>
      <c r="AD211" s="50" t="n">
        <f aca="false">EXP((((AC211-AC$213)/AC$214+2)/4-1.9)^3)</f>
        <v>0.0307642566903263</v>
      </c>
      <c r="AE211" s="51" t="n">
        <f aca="false">S211/U211</f>
        <v>19.2495853137632</v>
      </c>
      <c r="AF211" s="50" t="n">
        <f aca="false">EXP((((AE211-AE$213)/AE$214+2)/4-1.9)^3)</f>
        <v>0.0489281308770418</v>
      </c>
      <c r="AG211" s="50" t="n">
        <f aca="false">V211/U211</f>
        <v>0.5800991096682</v>
      </c>
      <c r="AH211" s="50" t="n">
        <f aca="false">EXP((((AG211-AG$213)/AG$214+2)/4-1.9)^3)</f>
        <v>0.0542312227727175</v>
      </c>
      <c r="AI211" s="50" t="n">
        <f aca="false">W211/U211</f>
        <v>0.0849746261643461</v>
      </c>
      <c r="AJ211" s="50" t="n">
        <f aca="false">EXP((((AI211-AI$213)/AI$214+2)/4-1.9)^3)</f>
        <v>0.0342220895743496</v>
      </c>
      <c r="AK211" s="50" t="n">
        <f aca="false">Z211/U211</f>
        <v>0.184933111409005</v>
      </c>
      <c r="AL211" s="50" t="n">
        <f aca="false">EXP((((AK211-AK$213)/AK$214+2)/4-1.9)^3)</f>
        <v>0.0197889389159449</v>
      </c>
      <c r="AM211" s="50" t="n">
        <f aca="false">0.01*AD211+0.15*AF211+0.24*AH211+0.25*AJ211+0.35*AL211</f>
        <v>0.0361440066780799</v>
      </c>
      <c r="AO211" s="44" t="n">
        <f aca="false">0.01*AD211/$AM$213</f>
        <v>0.000108497716124107</v>
      </c>
      <c r="AP211" s="43" t="n">
        <f aca="false">AO211*$J$213</f>
        <v>985.602041586398</v>
      </c>
      <c r="AQ211" s="44" t="n">
        <f aca="false">0.15*AF211/$AM$213</f>
        <v>0.0025883562738815</v>
      </c>
      <c r="AR211" s="43" t="n">
        <f aca="false">AQ211*$J$213</f>
        <v>23512.8380487977</v>
      </c>
      <c r="AS211" s="44" t="n">
        <f aca="false">0.24*AH211/$AM$213</f>
        <v>0.00459023382051631</v>
      </c>
      <c r="AT211" s="43" t="n">
        <f aca="false">AS211*$J$213</f>
        <v>41698.0558345096</v>
      </c>
      <c r="AU211" s="44" t="n">
        <f aca="false">0.25*AJ211/$AM$213</f>
        <v>0.00301731535169766</v>
      </c>
      <c r="AV211" s="43" t="n">
        <f aca="false">AU211*$J$213</f>
        <v>27409.5370573651</v>
      </c>
      <c r="AW211" s="44" t="n">
        <f aca="false">0.35*AL211/$AM$213</f>
        <v>0.00244266957098664</v>
      </c>
      <c r="AX211" s="43" t="n">
        <f aca="false">AW211*$J$213</f>
        <v>22189.4082390779</v>
      </c>
    </row>
    <row r="212" customFormat="false" ht="13.8" hidden="false" customHeight="false" outlineLevel="0" collapsed="false">
      <c r="A212" s="16" t="s">
        <v>85</v>
      </c>
      <c r="B212" s="52"/>
      <c r="C212" s="52"/>
      <c r="D212" s="52"/>
      <c r="E212" s="52"/>
      <c r="F212" s="52"/>
      <c r="G212" s="52"/>
      <c r="H212" s="52"/>
      <c r="I212" s="18" t="n">
        <f aca="false">AO212+AQ212+AS212+AU212+AW212</f>
        <v>0.00918736549677817</v>
      </c>
      <c r="J212" s="52" t="n">
        <f aca="false">ROUND(AP212+AR212+AT212+AV212+AX212,0)</f>
        <v>83459</v>
      </c>
      <c r="K212" s="15" t="n">
        <f aca="false">I212-DatosMinisterio!J212</f>
        <v>-4.91330584510667E-006</v>
      </c>
      <c r="L212" s="43" t="n">
        <f aca="false">J212-DatosMinisterio!K212</f>
        <v>-44</v>
      </c>
      <c r="M212" s="44" t="n">
        <f aca="false">P246/P$247</f>
        <v>0.00665912641458339</v>
      </c>
      <c r="N212" s="43" t="n">
        <f aca="false">ROUND((N$213*M212),0)</f>
        <v>1149349</v>
      </c>
      <c r="O212" s="43" t="n">
        <f aca="false">N212-DatosMinisterio!L212</f>
        <v>-149</v>
      </c>
      <c r="P212" s="14" t="n">
        <f aca="false">N212+J212</f>
        <v>1232808</v>
      </c>
      <c r="Q212" s="43" t="n">
        <f aca="false">P212-DatosMinisterio!M212</f>
        <v>-193</v>
      </c>
      <c r="S212" s="17" t="n">
        <f aca="false">B212+DatosMinisterio!B212</f>
        <v>8097</v>
      </c>
      <c r="T212" s="17" t="n">
        <f aca="false">C212+DatosMinisterio!C212</f>
        <v>32</v>
      </c>
      <c r="U212" s="17" t="n">
        <f aca="false">D212+DatosMinisterio!D212</f>
        <v>385.386000903435</v>
      </c>
      <c r="V212" s="17" t="n">
        <f aca="false">E212+DatosMinisterio!E212</f>
        <v>193.597460747204</v>
      </c>
      <c r="W212" s="17" t="n">
        <f aca="false">F212+DatosMinisterio!F212</f>
        <v>6</v>
      </c>
      <c r="X212" s="17" t="n">
        <f aca="false">G212+DatosMinisterio!G212</f>
        <v>47</v>
      </c>
      <c r="Y212" s="17" t="n">
        <f aca="false">H212+DatosMinisterio!H212</f>
        <v>10</v>
      </c>
      <c r="Z212" s="17" t="n">
        <f aca="false">X212+0.33*Y212</f>
        <v>50.3</v>
      </c>
      <c r="AC212" s="49" t="n">
        <f aca="false">IF(T212&gt;0,S212/T212,0)</f>
        <v>253.03125</v>
      </c>
      <c r="AD212" s="50" t="n">
        <f aca="false">EXP((((AC212-AC$213)/AC$214+2)/4-1.9)^3)</f>
        <v>0.154509418056522</v>
      </c>
      <c r="AE212" s="51" t="n">
        <f aca="false">S212/U212</f>
        <v>21.0101041060618</v>
      </c>
      <c r="AF212" s="50" t="n">
        <f aca="false">EXP((((AE212-AE$213)/AE$214+2)/4-1.9)^3)</f>
        <v>0.0850021084237667</v>
      </c>
      <c r="AG212" s="50" t="n">
        <f aca="false">V212/U212</f>
        <v>0.502346894524882</v>
      </c>
      <c r="AH212" s="50" t="n">
        <f aca="false">EXP((((AG212-AG$213)/AG$214+2)/4-1.9)^3)</f>
        <v>0.020002396588298</v>
      </c>
      <c r="AI212" s="50" t="n">
        <f aca="false">W212/U212</f>
        <v>0.015568806303121</v>
      </c>
      <c r="AJ212" s="50" t="n">
        <f aca="false">EXP((((AI212-AI$213)/AI$214+2)/4-1.9)^3)</f>
        <v>0.00913585256454918</v>
      </c>
      <c r="AK212" s="50" t="n">
        <f aca="false">Z212/U212</f>
        <v>0.130518492841165</v>
      </c>
      <c r="AL212" s="50" t="n">
        <f aca="false">EXP((((AK212-AK$213)/AK$214+2)/4-1.9)^3)</f>
        <v>0.013344562463717</v>
      </c>
      <c r="AM212" s="50" t="n">
        <f aca="false">0.01*AD212+0.15*AF212+0.24*AH212+0.25*AJ212+0.35*AL212</f>
        <v>0.02605054562876</v>
      </c>
      <c r="AO212" s="44" t="n">
        <f aca="false">0.01*AD212/$AM$213</f>
        <v>0.000544915456516422</v>
      </c>
      <c r="AP212" s="43" t="n">
        <f aca="false">AO212*$J$213</f>
        <v>4950.05614514716</v>
      </c>
      <c r="AQ212" s="44" t="n">
        <f aca="false">0.15*AF212/$AM$213</f>
        <v>0.00449671255958499</v>
      </c>
      <c r="AR212" s="43" t="n">
        <f aca="false">AQ212*$J$213</f>
        <v>40848.5011249873</v>
      </c>
      <c r="AS212" s="44" t="n">
        <f aca="false">0.24*AH212/$AM$213</f>
        <v>0.00169304088340003</v>
      </c>
      <c r="AT212" s="43" t="n">
        <f aca="false">AS212*$J$213</f>
        <v>15379.7205211174</v>
      </c>
      <c r="AU212" s="44" t="n">
        <f aca="false">0.25*AJ212/$AM$213</f>
        <v>0.000805495764189746</v>
      </c>
      <c r="AV212" s="43" t="n">
        <f aca="false">AU212*$J$213</f>
        <v>7317.18876705655</v>
      </c>
      <c r="AW212" s="44" t="n">
        <f aca="false">0.35*AL212/$AM$213</f>
        <v>0.00164720083308699</v>
      </c>
      <c r="AX212" s="43" t="n">
        <f aca="false">AW212*$J$213</f>
        <v>14963.3057910297</v>
      </c>
    </row>
    <row r="213" customFormat="false" ht="13.8" hidden="false" customHeight="false" outlineLevel="0" collapsed="false">
      <c r="A213" s="19" t="s">
        <v>49</v>
      </c>
      <c r="B213" s="59"/>
      <c r="C213" s="59"/>
      <c r="D213" s="59"/>
      <c r="E213" s="59"/>
      <c r="F213" s="59"/>
      <c r="G213" s="59"/>
      <c r="H213" s="59"/>
      <c r="I213" s="21" t="n">
        <f aca="false">SUM(I186:I212)</f>
        <v>1</v>
      </c>
      <c r="J213" s="59" t="n">
        <f aca="false">DatosMinisterio!K213</f>
        <v>9084081</v>
      </c>
      <c r="K213" s="57" t="n">
        <f aca="false">I213-DatosMinisterio!J213</f>
        <v>0</v>
      </c>
      <c r="L213" s="59" t="n">
        <f aca="false">J213-DatosMinisterio!K213</f>
        <v>0</v>
      </c>
      <c r="M213" s="60"/>
      <c r="N213" s="59" t="n">
        <f aca="false">DatosMinisterio!L213</f>
        <v>172597546</v>
      </c>
      <c r="O213" s="59"/>
      <c r="P213" s="20" t="n">
        <f aca="false">DatosMinisterio!M213</f>
        <v>181681627</v>
      </c>
      <c r="Q213" s="59"/>
      <c r="S213" s="20"/>
      <c r="T213" s="20"/>
      <c r="U213" s="20"/>
      <c r="V213" s="20"/>
      <c r="W213" s="20"/>
      <c r="X213" s="20"/>
      <c r="Y213" s="20"/>
      <c r="Z213" s="20"/>
      <c r="AB213" s="62" t="s">
        <v>207</v>
      </c>
      <c r="AC213" s="62" t="n">
        <f aca="false">AVERAGE(AC188:AC212)</f>
        <v>203.72130055195</v>
      </c>
      <c r="AD213" s="20"/>
      <c r="AE213" s="62" t="n">
        <f aca="false">AVERAGE(AE188:AE212)</f>
        <v>20.0914540571291</v>
      </c>
      <c r="AF213" s="20"/>
      <c r="AG213" s="64" t="n">
        <f aca="false">AVERAGE(AG188:AG212)</f>
        <v>0.595103914495848</v>
      </c>
      <c r="AH213" s="20"/>
      <c r="AI213" s="64" t="n">
        <f aca="false">AVERAGE(AI188:AI212)</f>
        <v>0.124728932378349</v>
      </c>
      <c r="AJ213" s="20"/>
      <c r="AK213" s="64" t="n">
        <f aca="false">AVERAGE(AK188:AK212)</f>
        <v>0.373413118066336</v>
      </c>
      <c r="AL213" s="20"/>
      <c r="AM213" s="64" t="n">
        <f aca="false">SUM(AM188:AM212)</f>
        <v>2.83547504863014</v>
      </c>
      <c r="AO213" s="60" t="n">
        <f aca="false">SUM(AO186:AO212)</f>
        <v>0.00991227571157284</v>
      </c>
      <c r="AP213" s="59" t="n">
        <f aca="false">SUM(AP186:AP212)</f>
        <v>90043.9154582603</v>
      </c>
      <c r="AQ213" s="60" t="n">
        <f aca="false">SUM(AQ186:AQ212)</f>
        <v>0.148066985832009</v>
      </c>
      <c r="AR213" s="59" t="n">
        <f aca="false">SUM(AR186:AR212)</f>
        <v>1345052.49272383</v>
      </c>
      <c r="AS213" s="60" t="n">
        <f aca="false">SUM(AS186:AS212)</f>
        <v>0.234664469691532</v>
      </c>
      <c r="AT213" s="59" t="n">
        <f aca="false">SUM(AT186:AT212)</f>
        <v>2131711.05049992</v>
      </c>
      <c r="AU213" s="60" t="n">
        <f aca="false">SUM(AU186:AU212)</f>
        <v>0.250229521210615</v>
      </c>
      <c r="AV213" s="59" t="n">
        <f aca="false">SUM(AV186:AV212)</f>
        <v>2273105.23926844</v>
      </c>
      <c r="AW213" s="60" t="n">
        <f aca="false">SUM(AW186:AW212)</f>
        <v>0.357126747554271</v>
      </c>
      <c r="AX213" s="59" t="n">
        <f aca="false">SUM(AX186:AX212)</f>
        <v>3244168.30204955</v>
      </c>
    </row>
    <row r="214" s="23" customFormat="true" ht="13.8" hidden="false" customHeight="false" outlineLevel="0" collapsed="false">
      <c r="A214" s="23" t="s">
        <v>50</v>
      </c>
      <c r="B214" s="74"/>
      <c r="C214" s="74"/>
      <c r="D214" s="74"/>
      <c r="E214" s="74"/>
      <c r="F214" s="74"/>
      <c r="G214" s="74"/>
      <c r="H214" s="74"/>
      <c r="J214" s="74"/>
      <c r="K214" s="75"/>
      <c r="L214" s="74"/>
      <c r="M214" s="75"/>
      <c r="N214" s="74"/>
      <c r="O214" s="74"/>
      <c r="Q214" s="74"/>
      <c r="AB214" s="62" t="s">
        <v>208</v>
      </c>
      <c r="AC214" s="62" t="n">
        <f aca="false">_xlfn.STDEV.P(AC188:AC212)</f>
        <v>73.1426899345754</v>
      </c>
      <c r="AD214" s="20"/>
      <c r="AE214" s="62" t="n">
        <f aca="false">_xlfn.STDEV.P(AE188:AE212)</f>
        <v>4.67362240916886</v>
      </c>
      <c r="AF214" s="20"/>
      <c r="AG214" s="64" t="n">
        <f aca="false">_xlfn.STDEV.P(AG188:AG212)</f>
        <v>0.132011638297646</v>
      </c>
      <c r="AH214" s="20"/>
      <c r="AI214" s="64" t="n">
        <f aca="false">_xlfn.STDEV.P(AI188:AI212)</f>
        <v>0.099402855743362</v>
      </c>
      <c r="AJ214" s="20"/>
      <c r="AK214" s="64" t="n">
        <f aca="false">_xlfn.STDEV.P(AK188:AK212)</f>
        <v>0.266064585382024</v>
      </c>
      <c r="AL214" s="20"/>
      <c r="AM214" s="64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MI214" s="0"/>
      <c r="AMJ214" s="0"/>
    </row>
    <row r="215" s="23" customFormat="true" ht="13.8" hidden="false" customHeight="false" outlineLevel="0" collapsed="false">
      <c r="A215" s="23" t="s">
        <v>51</v>
      </c>
      <c r="B215" s="74"/>
      <c r="C215" s="74"/>
      <c r="D215" s="74"/>
      <c r="E215" s="74"/>
      <c r="F215" s="74"/>
      <c r="G215" s="74"/>
      <c r="H215" s="74"/>
      <c r="J215" s="74"/>
      <c r="K215" s="75"/>
      <c r="L215" s="74"/>
      <c r="M215" s="75"/>
      <c r="N215" s="74"/>
      <c r="O215" s="74"/>
      <c r="Q215" s="74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MI215" s="0"/>
      <c r="AMJ215" s="0"/>
    </row>
    <row r="216" customFormat="false" ht="13.8" hidden="false" customHeight="false" outlineLevel="0" collapsed="false">
      <c r="A216" s="30"/>
      <c r="I216" s="22"/>
      <c r="S216" s="22"/>
      <c r="T216" s="22"/>
      <c r="U216" s="22"/>
      <c r="V216" s="22"/>
      <c r="W216" s="22"/>
      <c r="X216" s="22"/>
      <c r="Y216" s="22"/>
      <c r="Z216" s="22"/>
    </row>
    <row r="217" customFormat="false" ht="13.8" hidden="false" customHeight="false" outlineLevel="0" collapsed="false">
      <c r="A217" s="6" t="s">
        <v>122</v>
      </c>
      <c r="B217" s="82"/>
      <c r="C217" s="82"/>
      <c r="D217" s="82"/>
      <c r="E217" s="82"/>
      <c r="F217" s="82"/>
      <c r="G217" s="82"/>
      <c r="H217" s="82"/>
      <c r="I217" s="6"/>
      <c r="J217" s="6"/>
      <c r="S217" s="24"/>
      <c r="T217" s="24"/>
      <c r="U217" s="24"/>
      <c r="V217" s="24"/>
      <c r="W217" s="24"/>
      <c r="X217" s="24"/>
      <c r="Y217" s="24"/>
      <c r="Z217" s="24"/>
    </row>
    <row r="218" customFormat="false" ht="13.8" hidden="false" customHeight="false" outlineLevel="0" collapsed="false">
      <c r="A218" s="6" t="s">
        <v>123</v>
      </c>
      <c r="B218" s="6"/>
      <c r="C218" s="6"/>
      <c r="D218" s="6"/>
      <c r="E218" s="6"/>
      <c r="F218" s="6"/>
      <c r="G218" s="6"/>
      <c r="H218" s="6"/>
      <c r="I218" s="6"/>
      <c r="J218" s="6"/>
      <c r="S218" s="24"/>
      <c r="T218" s="24"/>
      <c r="U218" s="24"/>
      <c r="V218" s="24"/>
      <c r="W218" s="24"/>
      <c r="X218" s="24"/>
      <c r="Y218" s="24"/>
      <c r="Z218" s="24"/>
    </row>
    <row r="219" customFormat="false" ht="9" hidden="false" customHeight="true" outlineLevel="0" collapsed="false">
      <c r="A219" s="29"/>
      <c r="B219" s="86"/>
      <c r="C219" s="86"/>
      <c r="D219" s="86"/>
      <c r="E219" s="86"/>
      <c r="F219" s="86"/>
      <c r="G219" s="86"/>
      <c r="H219" s="86"/>
      <c r="I219" s="29"/>
      <c r="J219" s="29"/>
      <c r="S219" s="73"/>
      <c r="T219" s="73"/>
      <c r="U219" s="73"/>
      <c r="V219" s="73"/>
      <c r="W219" s="73"/>
      <c r="X219" s="73"/>
      <c r="Y219" s="73"/>
      <c r="Z219" s="73"/>
    </row>
    <row r="220" customFormat="false" ht="15.8" hidden="false" customHeight="true" outlineLevel="0" collapsed="false">
      <c r="A220" s="7" t="s">
        <v>8</v>
      </c>
      <c r="B220" s="85" t="s">
        <v>188</v>
      </c>
      <c r="C220" s="85"/>
      <c r="D220" s="85"/>
      <c r="E220" s="85"/>
      <c r="F220" s="85"/>
      <c r="G220" s="85"/>
      <c r="H220" s="85"/>
      <c r="I220" s="7" t="s">
        <v>10</v>
      </c>
      <c r="J220" s="37" t="s">
        <v>11</v>
      </c>
      <c r="K220" s="38" t="s">
        <v>189</v>
      </c>
      <c r="L220" s="37" t="s">
        <v>190</v>
      </c>
      <c r="M220" s="38" t="s">
        <v>191</v>
      </c>
      <c r="N220" s="37" t="s">
        <v>12</v>
      </c>
      <c r="O220" s="37" t="s">
        <v>192</v>
      </c>
      <c r="P220" s="7" t="s">
        <v>193</v>
      </c>
      <c r="Q220" s="37" t="s">
        <v>194</v>
      </c>
      <c r="S220" s="8" t="s">
        <v>188</v>
      </c>
      <c r="T220" s="8"/>
      <c r="U220" s="8"/>
      <c r="V220" s="8"/>
      <c r="W220" s="8"/>
      <c r="X220" s="8"/>
      <c r="Y220" s="8"/>
      <c r="Z220" s="8"/>
      <c r="AC220" s="9" t="s">
        <v>196</v>
      </c>
      <c r="AD220" s="9"/>
      <c r="AE220" s="9" t="s">
        <v>197</v>
      </c>
      <c r="AF220" s="9"/>
      <c r="AG220" s="9" t="s">
        <v>198</v>
      </c>
      <c r="AH220" s="9"/>
      <c r="AI220" s="9" t="s">
        <v>199</v>
      </c>
      <c r="AJ220" s="9"/>
      <c r="AK220" s="9" t="s">
        <v>200</v>
      </c>
      <c r="AL220" s="9"/>
      <c r="AM220" s="39" t="s">
        <v>201</v>
      </c>
      <c r="AO220" s="9" t="s">
        <v>196</v>
      </c>
      <c r="AP220" s="9"/>
      <c r="AQ220" s="9" t="s">
        <v>197</v>
      </c>
      <c r="AR220" s="9"/>
      <c r="AS220" s="9" t="s">
        <v>198</v>
      </c>
      <c r="AT220" s="9"/>
      <c r="AU220" s="9" t="s">
        <v>199</v>
      </c>
      <c r="AV220" s="9"/>
      <c r="AW220" s="39" t="s">
        <v>200</v>
      </c>
      <c r="AX220" s="39"/>
    </row>
    <row r="221" customFormat="false" ht="55.8" hidden="false" customHeight="false" outlineLevel="0" collapsed="false">
      <c r="A221" s="7"/>
      <c r="B221" s="84" t="s">
        <v>124</v>
      </c>
      <c r="C221" s="84" t="s">
        <v>125</v>
      </c>
      <c r="D221" s="84" t="s">
        <v>126</v>
      </c>
      <c r="E221" s="84" t="s">
        <v>127</v>
      </c>
      <c r="F221" s="84" t="s">
        <v>128</v>
      </c>
      <c r="G221" s="84" t="s">
        <v>129</v>
      </c>
      <c r="H221" s="84" t="s">
        <v>130</v>
      </c>
      <c r="I221" s="7"/>
      <c r="J221" s="37"/>
      <c r="K221" s="38"/>
      <c r="L221" s="37"/>
      <c r="M221" s="38"/>
      <c r="N221" s="37"/>
      <c r="O221" s="37"/>
      <c r="P221" s="7"/>
      <c r="Q221" s="37"/>
      <c r="S221" s="9" t="s">
        <v>124</v>
      </c>
      <c r="T221" s="9" t="s">
        <v>125</v>
      </c>
      <c r="U221" s="9" t="s">
        <v>126</v>
      </c>
      <c r="V221" s="9" t="s">
        <v>127</v>
      </c>
      <c r="W221" s="9" t="s">
        <v>128</v>
      </c>
      <c r="X221" s="9" t="s">
        <v>129</v>
      </c>
      <c r="Y221" s="9" t="s">
        <v>130</v>
      </c>
      <c r="Z221" s="7" t="s">
        <v>21</v>
      </c>
      <c r="AC221" s="9" t="s">
        <v>202</v>
      </c>
      <c r="AD221" s="9" t="s">
        <v>203</v>
      </c>
      <c r="AE221" s="9" t="s">
        <v>202</v>
      </c>
      <c r="AF221" s="9" t="s">
        <v>203</v>
      </c>
      <c r="AG221" s="9" t="s">
        <v>202</v>
      </c>
      <c r="AH221" s="9" t="s">
        <v>203</v>
      </c>
      <c r="AI221" s="9" t="s">
        <v>202</v>
      </c>
      <c r="AJ221" s="9" t="s">
        <v>203</v>
      </c>
      <c r="AK221" s="9" t="s">
        <v>202</v>
      </c>
      <c r="AL221" s="9" t="s">
        <v>203</v>
      </c>
      <c r="AM221" s="40" t="s">
        <v>204</v>
      </c>
      <c r="AO221" s="9" t="s">
        <v>205</v>
      </c>
      <c r="AP221" s="9" t="s">
        <v>206</v>
      </c>
      <c r="AQ221" s="9" t="s">
        <v>205</v>
      </c>
      <c r="AR221" s="9" t="s">
        <v>206</v>
      </c>
      <c r="AS221" s="9" t="s">
        <v>205</v>
      </c>
      <c r="AT221" s="9" t="s">
        <v>206</v>
      </c>
      <c r="AU221" s="9" t="s">
        <v>205</v>
      </c>
      <c r="AV221" s="9" t="s">
        <v>206</v>
      </c>
      <c r="AW221" s="9" t="s">
        <v>205</v>
      </c>
      <c r="AX221" s="40" t="s">
        <v>206</v>
      </c>
    </row>
    <row r="222" customFormat="false" ht="13.8" hidden="false" customHeight="false" outlineLevel="0" collapsed="false">
      <c r="A222" s="10" t="s">
        <v>61</v>
      </c>
      <c r="B222" s="42"/>
      <c r="C222" s="42"/>
      <c r="D222" s="42"/>
      <c r="E222" s="42"/>
      <c r="F222" s="42"/>
      <c r="G222" s="42"/>
      <c r="H222" s="42"/>
      <c r="I222" s="12" t="n">
        <f aca="false">AO222+AQ222+AS222+AU222+AW222</f>
        <v>0.146909454501606</v>
      </c>
      <c r="J222" s="42" t="n">
        <f aca="false">AP222+AR222+AT222+AV222+AX222</f>
        <v>1235163.27514043</v>
      </c>
      <c r="K222" s="12" t="n">
        <f aca="false">I222-DatosMinisterio!J222</f>
        <v>0.00109797391582028</v>
      </c>
      <c r="L222" s="42" t="n">
        <f aca="false">J222-DatosMinisterio!K222</f>
        <v>9231.27514043031</v>
      </c>
      <c r="M222" s="44" t="n">
        <f aca="false">P256/P$281</f>
        <v>0.19910661881078</v>
      </c>
      <c r="N222" s="43" t="n">
        <f aca="false">ROUND((N$247*M222),0)</f>
        <v>31806358</v>
      </c>
      <c r="O222" s="43" t="n">
        <f aca="false">N222-DatosMinisterio!L222</f>
        <v>26320</v>
      </c>
      <c r="P222" s="14" t="n">
        <f aca="false">N222+J222</f>
        <v>33041521.2751404</v>
      </c>
      <c r="Q222" s="43" t="n">
        <f aca="false">P222-DatosMinisterio!M222</f>
        <v>35551.2751404308</v>
      </c>
      <c r="S222" s="11" t="n">
        <f aca="false">B222+DatosMinisterio!B222</f>
        <v>27024</v>
      </c>
      <c r="T222" s="11" t="n">
        <f aca="false">C222+DatosMinisterio!C222</f>
        <v>68</v>
      </c>
      <c r="U222" s="11" t="n">
        <f aca="false">D222+DatosMinisterio!D222</f>
        <v>1743.15519936718</v>
      </c>
      <c r="V222" s="11" t="n">
        <f aca="false">E222+DatosMinisterio!E222</f>
        <v>1065.9772287208</v>
      </c>
      <c r="W222" s="11" t="n">
        <f aca="false">F222+DatosMinisterio!F222</f>
        <v>657</v>
      </c>
      <c r="X222" s="11" t="n">
        <f aca="false">G222+DatosMinisterio!G222</f>
        <v>1384</v>
      </c>
      <c r="Y222" s="11" t="n">
        <f aca="false">H222+DatosMinisterio!H222</f>
        <v>174</v>
      </c>
      <c r="Z222" s="11" t="n">
        <f aca="false">X222+0.33*Y222</f>
        <v>1441.42</v>
      </c>
      <c r="AC222" s="45" t="n">
        <f aca="false">IF(T222&gt;0,S222/T222,0)</f>
        <v>397.411764705882</v>
      </c>
      <c r="AD222" s="46" t="n">
        <f aca="false">EXP((((AC222-AC$247)/AC$248+2)/4-1.9)^3)</f>
        <v>0.541702551126099</v>
      </c>
      <c r="AE222" s="47" t="n">
        <f aca="false">S222/U222</f>
        <v>15.5029225222232</v>
      </c>
      <c r="AF222" s="46" t="n">
        <f aca="false">EXP((((AE222-AE$247)/AE$248+2)/4-1.9)^3)</f>
        <v>0.016275480802633</v>
      </c>
      <c r="AG222" s="46" t="n">
        <f aca="false">V222/U222</f>
        <v>0.611521698760835</v>
      </c>
      <c r="AH222" s="46" t="n">
        <f aca="false">EXP((((AG222-AG$247)/AG$248+2)/4-1.9)^3)</f>
        <v>0.099674799462503</v>
      </c>
      <c r="AI222" s="46" t="n">
        <f aca="false">W222/U222</f>
        <v>0.376902756701475</v>
      </c>
      <c r="AJ222" s="46" t="n">
        <f aca="false">EXP((((AI222-AI$247)/AI$248+2)/4-1.9)^3)</f>
        <v>0.705814333599047</v>
      </c>
      <c r="AK222" s="46" t="n">
        <f aca="false">Z222/U222</f>
        <v>0.826902848652421</v>
      </c>
      <c r="AL222" s="46" t="n">
        <f aca="false">EXP((((AK222-AK$247)/AK$248+2)/4-1.9)^3)</f>
        <v>0.587701747931097</v>
      </c>
      <c r="AM222" s="46" t="n">
        <f aca="false">0.01*AD222+0.15*AF222+0.24*AH222+0.25*AJ222+0.35*AL222</f>
        <v>0.413929494678302</v>
      </c>
      <c r="AO222" s="48" t="n">
        <f aca="false">0.01*AD222/$AM$247</f>
        <v>0.00192257926316443</v>
      </c>
      <c r="AP222" s="42" t="n">
        <f aca="false">AO222*$J$247</f>
        <v>16164.3735419445</v>
      </c>
      <c r="AQ222" s="48" t="n">
        <f aca="false">0.15*AF222/$AM$247</f>
        <v>0.000866459881648845</v>
      </c>
      <c r="AR222" s="42" t="n">
        <f aca="false">AQ222*$J$247</f>
        <v>7284.89142394491</v>
      </c>
      <c r="AS222" s="48" t="n">
        <f aca="false">0.24*AH222/$AM$247</f>
        <v>0.00849024035533802</v>
      </c>
      <c r="AT222" s="42" t="n">
        <f aca="false">AS222*$J$247</f>
        <v>71382.9693235577</v>
      </c>
      <c r="AU222" s="48" t="n">
        <f aca="false">0.25*AJ222/$AM$247</f>
        <v>0.0626258819808414</v>
      </c>
      <c r="AV222" s="42" t="n">
        <f aca="false">AU222*$J$247</f>
        <v>526536.496636221</v>
      </c>
      <c r="AW222" s="48" t="n">
        <f aca="false">0.35*AL222/$AM$247</f>
        <v>0.0730042930206136</v>
      </c>
      <c r="AX222" s="42" t="n">
        <f aca="false">AW222*$J$247</f>
        <v>613794.544214762</v>
      </c>
    </row>
    <row r="223" customFormat="false" ht="13.8" hidden="false" customHeight="false" outlineLevel="0" collapsed="false">
      <c r="A223" s="13" t="s">
        <v>62</v>
      </c>
      <c r="B223" s="43"/>
      <c r="C223" s="43"/>
      <c r="D223" s="43"/>
      <c r="E223" s="43"/>
      <c r="F223" s="43" t="n">
        <v>-32</v>
      </c>
      <c r="G223" s="43"/>
      <c r="H223" s="43"/>
      <c r="I223" s="15" t="n">
        <f aca="false">AO223+AQ223+AS223+AU223+AW223</f>
        <v>0.0947009124024768</v>
      </c>
      <c r="J223" s="43" t="n">
        <f aca="false">AP223+AR223+AT223+AV223+AX223</f>
        <v>796212.126160684</v>
      </c>
      <c r="K223" s="15" t="n">
        <f aca="false">I223-DatosMinisterio!J223</f>
        <v>-0.00391839302091287</v>
      </c>
      <c r="L223" s="43" t="n">
        <f aca="false">J223-DatosMinisterio!K223</f>
        <v>-32944.8738393157</v>
      </c>
      <c r="M223" s="44" t="n">
        <f aca="false">P257/P$281</f>
        <v>0.125422709945067</v>
      </c>
      <c r="N223" s="43" t="n">
        <f aca="false">ROUND((N$247*M223),0)</f>
        <v>20035695</v>
      </c>
      <c r="O223" s="43" t="n">
        <f aca="false">N223-DatosMinisterio!L223</f>
        <v>-95503</v>
      </c>
      <c r="P223" s="14" t="n">
        <f aca="false">N223+J223</f>
        <v>20831907.1261607</v>
      </c>
      <c r="Q223" s="43" t="n">
        <f aca="false">P223-DatosMinisterio!M223</f>
        <v>-128447.873839315</v>
      </c>
      <c r="S223" s="14" t="n">
        <f aca="false">B223+DatosMinisterio!B223</f>
        <v>19836</v>
      </c>
      <c r="T223" s="14" t="n">
        <f aca="false">C223+DatosMinisterio!C223</f>
        <v>43</v>
      </c>
      <c r="U223" s="14" t="n">
        <f aca="false">D223+DatosMinisterio!D223</f>
        <v>1802.94024678234</v>
      </c>
      <c r="V223" s="14" t="n">
        <f aca="false">E223+DatosMinisterio!E223</f>
        <v>1100.49545322856</v>
      </c>
      <c r="W223" s="14" t="n">
        <f aca="false">F223+DatosMinisterio!F223</f>
        <v>489</v>
      </c>
      <c r="X223" s="14" t="n">
        <f aca="false">G223+DatosMinisterio!G223</f>
        <v>1195</v>
      </c>
      <c r="Y223" s="14" t="n">
        <f aca="false">H223+DatosMinisterio!H223</f>
        <v>134</v>
      </c>
      <c r="Z223" s="14" t="n">
        <f aca="false">X223+0.33*Y223</f>
        <v>1239.22</v>
      </c>
      <c r="AC223" s="49" t="n">
        <f aca="false">IF(T223&gt;0,S223/T223,0)</f>
        <v>461.302325581395</v>
      </c>
      <c r="AD223" s="50" t="n">
        <f aca="false">EXP((((AC223-AC$247)/AC$248+2)/4-1.9)^3)</f>
        <v>0.746086389772055</v>
      </c>
      <c r="AE223" s="51" t="n">
        <f aca="false">S223/U223</f>
        <v>11.0020285117051</v>
      </c>
      <c r="AF223" s="50" t="n">
        <f aca="false">EXP((((AE223-AE$247)/AE$248+2)/4-1.9)^3)</f>
        <v>0.00299813235314852</v>
      </c>
      <c r="AG223" s="50" t="n">
        <f aca="false">V223/U223</f>
        <v>0.610389310013233</v>
      </c>
      <c r="AH223" s="50" t="n">
        <f aca="false">EXP((((AG223-AG$247)/AG$248+2)/4-1.9)^3)</f>
        <v>0.0986957006208901</v>
      </c>
      <c r="AI223" s="50" t="n">
        <f aca="false">W223/U223</f>
        <v>0.271223630884443</v>
      </c>
      <c r="AJ223" s="50" t="n">
        <f aca="false">EXP((((AI223-AI$247)/AI$248+2)/4-1.9)^3)</f>
        <v>0.384702552803149</v>
      </c>
      <c r="AK223" s="50" t="n">
        <f aca="false">Z223/U223</f>
        <v>0.687332817719058</v>
      </c>
      <c r="AL223" s="50" t="n">
        <f aca="false">EXP((((AK223-AK$247)/AK$248+2)/4-1.9)^3)</f>
        <v>0.397298385069744</v>
      </c>
      <c r="AM223" s="50" t="n">
        <f aca="false">0.01*AD223+0.15*AF223+0.24*AH223+0.25*AJ223+0.35*AL223</f>
        <v>0.266827624874904</v>
      </c>
      <c r="AO223" s="44" t="n">
        <f aca="false">0.01*AD223/$AM$247</f>
        <v>0.00264796652429105</v>
      </c>
      <c r="AP223" s="43" t="n">
        <f aca="false">AO223*$J$247</f>
        <v>22263.1757479556</v>
      </c>
      <c r="AQ223" s="44" t="n">
        <f aca="false">0.15*AF223/$AM$247</f>
        <v>0.000159611960800345</v>
      </c>
      <c r="AR223" s="43" t="n">
        <f aca="false">AQ223*$J$247</f>
        <v>1341.96150222302</v>
      </c>
      <c r="AS223" s="44" t="n">
        <f aca="false">0.24*AH223/$AM$247</f>
        <v>0.0084068412961801</v>
      </c>
      <c r="AT223" s="43" t="n">
        <f aca="false">AS223*$J$247</f>
        <v>70681.7792238287</v>
      </c>
      <c r="AU223" s="44" t="n">
        <f aca="false">0.25*AJ223/$AM$247</f>
        <v>0.0341340994688053</v>
      </c>
      <c r="AV223" s="43" t="n">
        <f aca="false">AU223*$J$247</f>
        <v>286987.561398901</v>
      </c>
      <c r="AW223" s="44" t="n">
        <f aca="false">0.35*AL223/$AM$247</f>
        <v>0.0493523931524</v>
      </c>
      <c r="AX223" s="43" t="n">
        <f aca="false">AW223*$J$247</f>
        <v>414937.648287776</v>
      </c>
    </row>
    <row r="224" customFormat="false" ht="13.8" hidden="false" customHeight="false" outlineLevel="0" collapsed="false">
      <c r="A224" s="13" t="s">
        <v>63</v>
      </c>
      <c r="B224" s="43"/>
      <c r="C224" s="43"/>
      <c r="D224" s="43"/>
      <c r="E224" s="43"/>
      <c r="F224" s="43"/>
      <c r="G224" s="43"/>
      <c r="H224" s="43"/>
      <c r="I224" s="15" t="n">
        <f aca="false">AO224+AQ224+AS224+AU224+AW224</f>
        <v>0.0655158051114656</v>
      </c>
      <c r="J224" s="43" t="n">
        <f aca="false">AP224+AR224+AT224+AV224+AX224</f>
        <v>550833.958845414</v>
      </c>
      <c r="K224" s="15" t="n">
        <f aca="false">I224-DatosMinisterio!J224</f>
        <v>0.00043732447021852</v>
      </c>
      <c r="L224" s="43" t="n">
        <f aca="false">J224-DatosMinisterio!K224</f>
        <v>3676.95884541399</v>
      </c>
      <c r="M224" s="44" t="n">
        <f aca="false">P258/P$281</f>
        <v>0.0744865892801935</v>
      </c>
      <c r="N224" s="43" t="n">
        <f aca="false">ROUND((N$247*M224),0)</f>
        <v>11898887</v>
      </c>
      <c r="O224" s="43" t="n">
        <f aca="false">N224-DatosMinisterio!L224</f>
        <v>10468</v>
      </c>
      <c r="P224" s="14" t="n">
        <f aca="false">N224+J224</f>
        <v>12449720.9588454</v>
      </c>
      <c r="Q224" s="43" t="n">
        <f aca="false">P224-DatosMinisterio!M224</f>
        <v>14144.9588454142</v>
      </c>
      <c r="S224" s="14" t="n">
        <f aca="false">B224+DatosMinisterio!B224</f>
        <v>23130</v>
      </c>
      <c r="T224" s="14" t="n">
        <f aca="false">C224+DatosMinisterio!C224</f>
        <v>104</v>
      </c>
      <c r="U224" s="14" t="n">
        <f aca="false">D224+DatosMinisterio!D224</f>
        <v>1294.59564182884</v>
      </c>
      <c r="V224" s="14" t="n">
        <f aca="false">E224+DatosMinisterio!E224</f>
        <v>908.902460010657</v>
      </c>
      <c r="W224" s="14" t="n">
        <f aca="false">F224+DatosMinisterio!F224</f>
        <v>274</v>
      </c>
      <c r="X224" s="14" t="n">
        <f aca="false">G224+DatosMinisterio!G224</f>
        <v>673</v>
      </c>
      <c r="Y224" s="14" t="n">
        <f aca="false">H224+DatosMinisterio!H224</f>
        <v>43</v>
      </c>
      <c r="Z224" s="14" t="n">
        <f aca="false">X224+0.33*Y224</f>
        <v>687.19</v>
      </c>
      <c r="AC224" s="49" t="n">
        <f aca="false">IF(T224&gt;0,S224/T224,0)</f>
        <v>222.403846153846</v>
      </c>
      <c r="AD224" s="50" t="n">
        <f aca="false">EXP((((AC224-AC$247)/AC$248+2)/4-1.9)^3)</f>
        <v>0.0820513591390768</v>
      </c>
      <c r="AE224" s="51" t="n">
        <f aca="false">S224/U224</f>
        <v>17.8665826244594</v>
      </c>
      <c r="AF224" s="50" t="n">
        <f aca="false">EXP((((AE224-AE$247)/AE$248+2)/4-1.9)^3)</f>
        <v>0.0340907776352111</v>
      </c>
      <c r="AG224" s="50" t="n">
        <f aca="false">V224/U224</f>
        <v>0.702074401182655</v>
      </c>
      <c r="AH224" s="50" t="n">
        <f aca="false">EXP((((AG224-AG$247)/AG$248+2)/4-1.9)^3)</f>
        <v>0.201091993747138</v>
      </c>
      <c r="AI224" s="50" t="n">
        <f aca="false">W224/U224</f>
        <v>0.211649098102113</v>
      </c>
      <c r="AJ224" s="50" t="n">
        <f aca="false">EXP((((AI224-AI$247)/AI$248+2)/4-1.9)^3)</f>
        <v>0.224289796330225</v>
      </c>
      <c r="AK224" s="50" t="n">
        <f aca="false">Z224/U224</f>
        <v>0.530814393156172</v>
      </c>
      <c r="AL224" s="50" t="n">
        <f aca="false">EXP((((AK224-AK$247)/AK$248+2)/4-1.9)^3)</f>
        <v>0.212364349018909</v>
      </c>
      <c r="AM224" s="50" t="n">
        <f aca="false">0.01*AD224+0.15*AF224+0.24*AH224+0.25*AJ224+0.35*AL224</f>
        <v>0.18459617997516</v>
      </c>
      <c r="AO224" s="44" t="n">
        <f aca="false">0.01*AD224/$AM$247</f>
        <v>0.000291211922977496</v>
      </c>
      <c r="AP224" s="43" t="n">
        <f aca="false">AO224*$J$247</f>
        <v>2448.40792422174</v>
      </c>
      <c r="AQ224" s="44" t="n">
        <f aca="false">0.15*AF224/$AM$247</f>
        <v>0.00181489514892509</v>
      </c>
      <c r="AR224" s="43" t="n">
        <f aca="false">AQ224*$J$247</f>
        <v>15259.00319886</v>
      </c>
      <c r="AS224" s="44" t="n">
        <f aca="false">0.24*AH224/$AM$247</f>
        <v>0.0171288968691591</v>
      </c>
      <c r="AT224" s="43" t="n">
        <f aca="false">AS224*$J$247</f>
        <v>144013.769761986</v>
      </c>
      <c r="AU224" s="44" t="n">
        <f aca="false">0.25*AJ224/$AM$247</f>
        <v>0.0199009082783277</v>
      </c>
      <c r="AV224" s="43" t="n">
        <f aca="false">AU224*$J$247</f>
        <v>167319.871486282</v>
      </c>
      <c r="AW224" s="44" t="n">
        <f aca="false">0.35*AL224/$AM$247</f>
        <v>0.0263798928920762</v>
      </c>
      <c r="AX224" s="43" t="n">
        <f aca="false">AW224*$J$247</f>
        <v>221792.906474065</v>
      </c>
    </row>
    <row r="225" customFormat="false" ht="13.8" hidden="false" customHeight="false" outlineLevel="0" collapsed="false">
      <c r="A225" s="13" t="s">
        <v>64</v>
      </c>
      <c r="B225" s="43"/>
      <c r="C225" s="43"/>
      <c r="D225" s="43"/>
      <c r="E225" s="43"/>
      <c r="F225" s="43"/>
      <c r="G225" s="43"/>
      <c r="H225" s="43"/>
      <c r="I225" s="15" t="n">
        <f aca="false">AO225+AQ225+AS225+AU225+AW225</f>
        <v>0.0553897277098194</v>
      </c>
      <c r="J225" s="43" t="n">
        <f aca="false">AP225+AR225+AT225+AV225+AX225</f>
        <v>465697.444179463</v>
      </c>
      <c r="K225" s="15" t="n">
        <f aca="false">I225-DatosMinisterio!J225</f>
        <v>0.000256372193458108</v>
      </c>
      <c r="L225" s="43" t="n">
        <f aca="false">J225-DatosMinisterio!K225</f>
        <v>2155.44417946308</v>
      </c>
      <c r="M225" s="44" t="n">
        <f aca="false">P259/P$281</f>
        <v>0.0561145594362208</v>
      </c>
      <c r="N225" s="43" t="n">
        <f aca="false">ROUND((N$247*M225),0)</f>
        <v>8964040</v>
      </c>
      <c r="O225" s="43" t="n">
        <f aca="false">N225-DatosMinisterio!L225</f>
        <v>8243</v>
      </c>
      <c r="P225" s="14" t="n">
        <f aca="false">N225+J225</f>
        <v>9429737.44417946</v>
      </c>
      <c r="Q225" s="43" t="n">
        <f aca="false">P225-DatosMinisterio!M225</f>
        <v>10398.4441794623</v>
      </c>
      <c r="S225" s="14" t="n">
        <f aca="false">B225+DatosMinisterio!B225</f>
        <v>13293</v>
      </c>
      <c r="T225" s="14" t="n">
        <f aca="false">C225+DatosMinisterio!C225</f>
        <v>58</v>
      </c>
      <c r="U225" s="14" t="n">
        <f aca="false">D225+DatosMinisterio!D225</f>
        <v>550.409533711333</v>
      </c>
      <c r="V225" s="14" t="n">
        <f aca="false">E225+DatosMinisterio!E225</f>
        <v>394.908055118092</v>
      </c>
      <c r="W225" s="14" t="n">
        <f aca="false">F225+DatosMinisterio!F225</f>
        <v>95</v>
      </c>
      <c r="X225" s="14" t="n">
        <f aca="false">G225+DatosMinisterio!G225</f>
        <v>220</v>
      </c>
      <c r="Y225" s="14" t="n">
        <f aca="false">H225+DatosMinisterio!H225</f>
        <v>39</v>
      </c>
      <c r="Z225" s="14" t="n">
        <f aca="false">X225+0.33*Y225</f>
        <v>232.87</v>
      </c>
      <c r="AC225" s="49" t="n">
        <f aca="false">IF(T225&gt;0,S225/T225,0)</f>
        <v>229.189655172414</v>
      </c>
      <c r="AD225" s="50" t="n">
        <f aca="false">EXP((((AC225-AC$247)/AC$248+2)/4-1.9)^3)</f>
        <v>0.0913399936005098</v>
      </c>
      <c r="AE225" s="51" t="n">
        <f aca="false">S225/U225</f>
        <v>24.151107831231</v>
      </c>
      <c r="AF225" s="50" t="n">
        <f aca="false">EXP((((AE225-AE$247)/AE$248+2)/4-1.9)^3)</f>
        <v>0.156596551607744</v>
      </c>
      <c r="AG225" s="50" t="n">
        <f aca="false">V225/U225</f>
        <v>0.717480404918286</v>
      </c>
      <c r="AH225" s="50" t="n">
        <f aca="false">EXP((((AG225-AG$247)/AG$248+2)/4-1.9)^3)</f>
        <v>0.222908726249728</v>
      </c>
      <c r="AI225" s="50" t="n">
        <f aca="false">W225/U225</f>
        <v>0.172598754529974</v>
      </c>
      <c r="AJ225" s="50" t="n">
        <f aca="false">EXP((((AI225-AI$247)/AI$248+2)/4-1.9)^3)</f>
        <v>0.143628315091861</v>
      </c>
      <c r="AK225" s="50" t="n">
        <f aca="false">Z225/U225</f>
        <v>0.423084968077843</v>
      </c>
      <c r="AL225" s="50" t="n">
        <f aca="false">EXP((((AK225-AK$247)/AK$248+2)/4-1.9)^3)</f>
        <v>0.120734476196809</v>
      </c>
      <c r="AM225" s="50" t="n">
        <f aca="false">0.01*AD225+0.15*AF225+0.24*AH225+0.25*AJ225+0.35*AL225</f>
        <v>0.15606512241895</v>
      </c>
      <c r="AO225" s="44" t="n">
        <f aca="false">0.01*AD225/$AM$247</f>
        <v>0.000324178605452116</v>
      </c>
      <c r="AP225" s="43" t="n">
        <f aca="false">AO225*$J$247</f>
        <v>2725.58025212948</v>
      </c>
      <c r="AQ225" s="44" t="n">
        <f aca="false">0.15*AF225/$AM$247</f>
        <v>0.00833675092109797</v>
      </c>
      <c r="AR225" s="43" t="n">
        <f aca="false">AQ225*$J$247</f>
        <v>70092.4838817693</v>
      </c>
      <c r="AS225" s="44" t="n">
        <f aca="false">0.24*AH225/$AM$247</f>
        <v>0.0189872332160989</v>
      </c>
      <c r="AT225" s="43" t="n">
        <f aca="false">AS225*$J$247</f>
        <v>159638.011349334</v>
      </c>
      <c r="AU225" s="44" t="n">
        <f aca="false">0.25*AJ225/$AM$247</f>
        <v>0.012743932053893</v>
      </c>
      <c r="AV225" s="43" t="n">
        <f aca="false">AU225*$J$247</f>
        <v>107146.520332913</v>
      </c>
      <c r="AW225" s="44" t="n">
        <f aca="false">0.35*AL225/$AM$247</f>
        <v>0.0149976329132775</v>
      </c>
      <c r="AX225" s="43" t="n">
        <f aca="false">AW225*$J$247</f>
        <v>126094.848363317</v>
      </c>
    </row>
    <row r="226" customFormat="false" ht="13.8" hidden="false" customHeight="false" outlineLevel="0" collapsed="false">
      <c r="A226" s="13" t="s">
        <v>65</v>
      </c>
      <c r="B226" s="43"/>
      <c r="C226" s="43"/>
      <c r="D226" s="43"/>
      <c r="E226" s="43"/>
      <c r="F226" s="43"/>
      <c r="G226" s="43"/>
      <c r="H226" s="43"/>
      <c r="I226" s="15" t="n">
        <f aca="false">AO226+AQ226+AS226+AU226+AW226</f>
        <v>0.0797509426470469</v>
      </c>
      <c r="J226" s="43" t="n">
        <f aca="false">AP226+AR226+AT226+AV226+AX226</f>
        <v>670518.012946444</v>
      </c>
      <c r="K226" s="15" t="n">
        <f aca="false">I226-DatosMinisterio!J226</f>
        <v>0.000422626926591382</v>
      </c>
      <c r="L226" s="43" t="n">
        <f aca="false">J226-DatosMinisterio!K226</f>
        <v>3553.01294644363</v>
      </c>
      <c r="M226" s="44" t="n">
        <f aca="false">P260/P$281</f>
        <v>0.0540766102741835</v>
      </c>
      <c r="N226" s="43" t="n">
        <f aca="false">ROUND((N$247*M226),0)</f>
        <v>8638487</v>
      </c>
      <c r="O226" s="43" t="n">
        <f aca="false">N226-DatosMinisterio!L226</f>
        <v>16132</v>
      </c>
      <c r="P226" s="14" t="n">
        <f aca="false">N226+J226</f>
        <v>9309005.01294644</v>
      </c>
      <c r="Q226" s="43" t="n">
        <f aca="false">P226-DatosMinisterio!M226</f>
        <v>19685.0129464436</v>
      </c>
      <c r="S226" s="14" t="n">
        <f aca="false">B226+DatosMinisterio!B226</f>
        <v>16506</v>
      </c>
      <c r="T226" s="14" t="n">
        <f aca="false">C226+DatosMinisterio!C226</f>
        <v>103</v>
      </c>
      <c r="U226" s="14" t="n">
        <f aca="false">D226+DatosMinisterio!D226</f>
        <v>492.310418314822</v>
      </c>
      <c r="V226" s="14" t="n">
        <f aca="false">E226+DatosMinisterio!E226</f>
        <v>258.781512298075</v>
      </c>
      <c r="W226" s="14" t="n">
        <f aca="false">F226+DatosMinisterio!F226</f>
        <v>102</v>
      </c>
      <c r="X226" s="14" t="n">
        <f aca="false">G226+DatosMinisterio!G226</f>
        <v>260</v>
      </c>
      <c r="Y226" s="14" t="n">
        <f aca="false">H226+DatosMinisterio!H226</f>
        <v>5</v>
      </c>
      <c r="Z226" s="14" t="n">
        <f aca="false">X226+0.33*Y226</f>
        <v>261.65</v>
      </c>
      <c r="AC226" s="49" t="n">
        <f aca="false">IF(T226&gt;0,S226/T226,0)</f>
        <v>160.252427184466</v>
      </c>
      <c r="AD226" s="50" t="n">
        <f aca="false">EXP((((AC226-AC$247)/AC$248+2)/4-1.9)^3)</f>
        <v>0.0263754474551936</v>
      </c>
      <c r="AE226" s="51" t="n">
        <f aca="false">S226/U226</f>
        <v>33.5276268507581</v>
      </c>
      <c r="AF226" s="50" t="n">
        <f aca="false">EXP((((AE226-AE$247)/AE$248+2)/4-1.9)^3)</f>
        <v>0.573130347673605</v>
      </c>
      <c r="AG226" s="50" t="n">
        <f aca="false">V226/U226</f>
        <v>0.525647036241654</v>
      </c>
      <c r="AH226" s="50" t="n">
        <f aca="false">EXP((((AG226-AG$247)/AG$248+2)/4-1.9)^3)</f>
        <v>0.0434096509263839</v>
      </c>
      <c r="AI226" s="50" t="n">
        <f aca="false">W226/U226</f>
        <v>0.207186352767317</v>
      </c>
      <c r="AJ226" s="50" t="n">
        <f aca="false">EXP((((AI226-AI$247)/AI$248+2)/4-1.9)^3)</f>
        <v>0.213979027272017</v>
      </c>
      <c r="AK226" s="50" t="n">
        <f aca="false">Z226/U226</f>
        <v>0.53147361962322</v>
      </c>
      <c r="AL226" s="50" t="n">
        <f aca="false">EXP((((AK226-AK$247)/AK$248+2)/4-1.9)^3)</f>
        <v>0.213024209757678</v>
      </c>
      <c r="AM226" s="50" t="n">
        <f aca="false">0.01*AD226+0.15*AF226+0.24*AH226+0.25*AJ226+0.35*AL226</f>
        <v>0.224704853081116</v>
      </c>
      <c r="AO226" s="44" t="n">
        <f aca="false">0.01*AD226/$AM$247</f>
        <v>9.36102077212372E-005</v>
      </c>
      <c r="AP226" s="43" t="n">
        <f aca="false">AO226*$J$247</f>
        <v>787.04186294746</v>
      </c>
      <c r="AQ226" s="44" t="n">
        <f aca="false">0.15*AF226/$AM$247</f>
        <v>0.0305118146269629</v>
      </c>
      <c r="AR226" s="43" t="n">
        <f aca="false">AQ226*$J$247</f>
        <v>256532.658248385</v>
      </c>
      <c r="AS226" s="44" t="n">
        <f aca="false">0.24*AH226/$AM$247</f>
        <v>0.00369760834327006</v>
      </c>
      <c r="AT226" s="43" t="n">
        <f aca="false">AS226*$J$247</f>
        <v>31088.1967872945</v>
      </c>
      <c r="AU226" s="44" t="n">
        <f aca="false">0.25*AJ226/$AM$247</f>
        <v>0.0189860486963772</v>
      </c>
      <c r="AV226" s="43" t="n">
        <f aca="false">AU226*$J$247</f>
        <v>159628.052322096</v>
      </c>
      <c r="AW226" s="44" t="n">
        <f aca="false">0.35*AL226/$AM$247</f>
        <v>0.0264618607727154</v>
      </c>
      <c r="AX226" s="43" t="n">
        <f aca="false">AW226*$J$247</f>
        <v>222482.063725721</v>
      </c>
    </row>
    <row r="227" customFormat="false" ht="13.8" hidden="false" customHeight="false" outlineLevel="0" collapsed="false">
      <c r="A227" s="13" t="s">
        <v>66</v>
      </c>
      <c r="B227" s="43"/>
      <c r="C227" s="43"/>
      <c r="D227" s="43"/>
      <c r="E227" s="43"/>
      <c r="F227" s="43"/>
      <c r="G227" s="43"/>
      <c r="H227" s="43"/>
      <c r="I227" s="15" t="n">
        <f aca="false">AO227+AQ227+AS227+AU227+AW227</f>
        <v>0.0450441740657962</v>
      </c>
      <c r="J227" s="43" t="n">
        <f aca="false">AP227+AR227+AT227+AV227+AX227</f>
        <v>378715.650084292</v>
      </c>
      <c r="K227" s="15" t="n">
        <f aca="false">I227-DatosMinisterio!J227</f>
        <v>0.000263601226599346</v>
      </c>
      <c r="L227" s="43" t="n">
        <f aca="false">J227-DatosMinisterio!K227</f>
        <v>2216.65008429176</v>
      </c>
      <c r="M227" s="44" t="n">
        <f aca="false">P261/P$281</f>
        <v>0.0637261406676546</v>
      </c>
      <c r="N227" s="43" t="n">
        <f aca="false">ROUND((N$247*M227),0)</f>
        <v>10179955</v>
      </c>
      <c r="O227" s="43" t="n">
        <f aca="false">N227-DatosMinisterio!L227</f>
        <v>8370</v>
      </c>
      <c r="P227" s="14" t="n">
        <f aca="false">N227+J227</f>
        <v>10558670.6500843</v>
      </c>
      <c r="Q227" s="43" t="n">
        <f aca="false">P227-DatosMinisterio!M227</f>
        <v>10586.6500842925</v>
      </c>
      <c r="S227" s="14" t="n">
        <f aca="false">B227+DatosMinisterio!B227</f>
        <v>19664</v>
      </c>
      <c r="T227" s="14" t="n">
        <f aca="false">C227+DatosMinisterio!C227</f>
        <v>64</v>
      </c>
      <c r="U227" s="14" t="n">
        <f aca="false">D227+DatosMinisterio!D227</f>
        <v>875.963553819899</v>
      </c>
      <c r="V227" s="14" t="n">
        <f aca="false">E227+DatosMinisterio!E227</f>
        <v>593.486216691619</v>
      </c>
      <c r="W227" s="14" t="n">
        <f aca="false">F227+DatosMinisterio!F227</f>
        <v>154</v>
      </c>
      <c r="X227" s="14" t="n">
        <f aca="false">G227+DatosMinisterio!G227</f>
        <v>313</v>
      </c>
      <c r="Y227" s="14" t="n">
        <f aca="false">H227+DatosMinisterio!H227</f>
        <v>25</v>
      </c>
      <c r="Z227" s="14" t="n">
        <f aca="false">X227+0.33*Y227</f>
        <v>321.25</v>
      </c>
      <c r="AC227" s="49" t="n">
        <f aca="false">IF(T227&gt;0,S227/T227,0)</f>
        <v>307.25</v>
      </c>
      <c r="AD227" s="50" t="n">
        <f aca="false">EXP((((AC227-AC$247)/AC$248+2)/4-1.9)^3)</f>
        <v>0.253672982733765</v>
      </c>
      <c r="AE227" s="51" t="n">
        <f aca="false">S227/U227</f>
        <v>22.4484225562231</v>
      </c>
      <c r="AF227" s="50" t="n">
        <f aca="false">EXP((((AE227-AE$247)/AE$248+2)/4-1.9)^3)</f>
        <v>0.109895473141503</v>
      </c>
      <c r="AG227" s="50" t="n">
        <f aca="false">V227/U227</f>
        <v>0.677523869690179</v>
      </c>
      <c r="AH227" s="50" t="n">
        <f aca="false">EXP((((AG227-AG$247)/AG$248+2)/4-1.9)^3)</f>
        <v>0.169027694500965</v>
      </c>
      <c r="AI227" s="50" t="n">
        <f aca="false">W227/U227</f>
        <v>0.175806401223472</v>
      </c>
      <c r="AJ227" s="50" t="n">
        <f aca="false">EXP((((AI227-AI$247)/AI$248+2)/4-1.9)^3)</f>
        <v>0.149425023437513</v>
      </c>
      <c r="AK227" s="50" t="n">
        <f aca="false">Z227/U227</f>
        <v>0.366739002552211</v>
      </c>
      <c r="AL227" s="50" t="n">
        <f aca="false">EXP((((AK227-AK$247)/AK$248+2)/4-1.9)^3)</f>
        <v>0.0856334832140378</v>
      </c>
      <c r="AM227" s="50" t="n">
        <f aca="false">0.01*AD227+0.15*AF227+0.24*AH227+0.25*AJ227+0.35*AL227</f>
        <v>0.126915672463086</v>
      </c>
      <c r="AO227" s="44" t="n">
        <f aca="false">0.01*AD227/$AM$247</f>
        <v>0.000900321431411307</v>
      </c>
      <c r="AP227" s="43" t="n">
        <f aca="false">AO227*$J$247</f>
        <v>7569.58748280527</v>
      </c>
      <c r="AQ227" s="44" t="n">
        <f aca="false">0.15*AF227/$AM$247</f>
        <v>0.00585051955187254</v>
      </c>
      <c r="AR227" s="43" t="n">
        <f aca="false">AQ227*$J$247</f>
        <v>49189.1207103012</v>
      </c>
      <c r="AS227" s="44" t="n">
        <f aca="false">0.24*AH227/$AM$247</f>
        <v>0.0143976788592558</v>
      </c>
      <c r="AT227" s="43" t="n">
        <f aca="false">AS227*$J$247</f>
        <v>121050.644661022</v>
      </c>
      <c r="AU227" s="44" t="n">
        <f aca="false">0.25*AJ227/$AM$247</f>
        <v>0.0132582655768196</v>
      </c>
      <c r="AV227" s="43" t="n">
        <f aca="false">AU227*$J$247</f>
        <v>111470.856576948</v>
      </c>
      <c r="AW227" s="44" t="n">
        <f aca="false">0.35*AL227/$AM$247</f>
        <v>0.010637388646437</v>
      </c>
      <c r="AX227" s="43" t="n">
        <f aca="false">AW227*$J$247</f>
        <v>89435.4406532158</v>
      </c>
    </row>
    <row r="228" customFormat="false" ht="13.8" hidden="false" customHeight="false" outlineLevel="0" collapsed="false">
      <c r="A228" s="13" t="s">
        <v>67</v>
      </c>
      <c r="B228" s="43"/>
      <c r="C228" s="43"/>
      <c r="D228" s="43"/>
      <c r="E228" s="43"/>
      <c r="F228" s="43"/>
      <c r="G228" s="43"/>
      <c r="H228" s="43"/>
      <c r="I228" s="15" t="n">
        <f aca="false">AO228+AQ228+AS228+AU228+AW228</f>
        <v>0.033236378955594</v>
      </c>
      <c r="J228" s="43" t="n">
        <f aca="false">AP228+AR228+AT228+AV228+AX228</f>
        <v>279439.841526</v>
      </c>
      <c r="K228" s="15" t="n">
        <f aca="false">I228-DatosMinisterio!J228</f>
        <v>0.000267323633968988</v>
      </c>
      <c r="L228" s="43" t="n">
        <f aca="false">J228-DatosMinisterio!K228</f>
        <v>2247.84152599983</v>
      </c>
      <c r="M228" s="44" t="n">
        <f aca="false">P262/P$281</f>
        <v>0.0490185803057446</v>
      </c>
      <c r="N228" s="43" t="n">
        <f aca="false">ROUND((N$247*M228),0)</f>
        <v>7830491</v>
      </c>
      <c r="O228" s="43" t="n">
        <f aca="false">N228-DatosMinisterio!L228</f>
        <v>5876</v>
      </c>
      <c r="P228" s="14" t="n">
        <f aca="false">N228+J228</f>
        <v>8109930.841526</v>
      </c>
      <c r="Q228" s="43" t="n">
        <f aca="false">P228-DatosMinisterio!M228</f>
        <v>8123.84152599983</v>
      </c>
      <c r="S228" s="14" t="n">
        <f aca="false">B228+DatosMinisterio!B228</f>
        <v>11850</v>
      </c>
      <c r="T228" s="14" t="n">
        <f aca="false">C228+DatosMinisterio!C228</f>
        <v>60</v>
      </c>
      <c r="U228" s="14" t="n">
        <f aca="false">D228+DatosMinisterio!D228</f>
        <v>802.196793743891</v>
      </c>
      <c r="V228" s="14" t="n">
        <f aca="false">E228+DatosMinisterio!E228</f>
        <v>409.698005865103</v>
      </c>
      <c r="W228" s="14" t="n">
        <f aca="false">F228+DatosMinisterio!F228</f>
        <v>143</v>
      </c>
      <c r="X228" s="14" t="n">
        <f aca="false">G228+DatosMinisterio!G228</f>
        <v>335</v>
      </c>
      <c r="Y228" s="14" t="n">
        <f aca="false">H228+DatosMinisterio!H228</f>
        <v>29</v>
      </c>
      <c r="Z228" s="14" t="n">
        <f aca="false">X228+0.33*Y228</f>
        <v>344.57</v>
      </c>
      <c r="AC228" s="49" t="n">
        <f aca="false">IF(T228&gt;0,S228/T228,0)</f>
        <v>197.5</v>
      </c>
      <c r="AD228" s="50" t="n">
        <f aca="false">EXP((((AC228-AC$247)/AC$248+2)/4-1.9)^3)</f>
        <v>0.0538585360005932</v>
      </c>
      <c r="AE228" s="51" t="n">
        <f aca="false">S228/U228</f>
        <v>14.771936378224</v>
      </c>
      <c r="AF228" s="50" t="n">
        <f aca="false">EXP((((AE228-AE$247)/AE$248+2)/4-1.9)^3)</f>
        <v>0.012691322263047</v>
      </c>
      <c r="AG228" s="50" t="n">
        <f aca="false">V228/U228</f>
        <v>0.51072007400207</v>
      </c>
      <c r="AH228" s="50" t="n">
        <f aca="false">EXP((((AG228-AG$247)/AG$248+2)/4-1.9)^3)</f>
        <v>0.0369077567349862</v>
      </c>
      <c r="AI228" s="50" t="n">
        <f aca="false">W228/U228</f>
        <v>0.178260498066331</v>
      </c>
      <c r="AJ228" s="50" t="n">
        <f aca="false">EXP((((AI228-AI$247)/AI$248+2)/4-1.9)^3)</f>
        <v>0.153961090923168</v>
      </c>
      <c r="AK228" s="50" t="n">
        <f aca="false">Z228/U228</f>
        <v>0.429533005725285</v>
      </c>
      <c r="AL228" s="50" t="n">
        <f aca="false">EXP((((AK228-AK$247)/AK$248+2)/4-1.9)^3)</f>
        <v>0.125302338937613</v>
      </c>
      <c r="AM228" s="50" t="n">
        <f aca="false">0.01*AD228+0.15*AF228+0.24*AH228+0.25*AJ228+0.35*AL228</f>
        <v>0.0936462366748163</v>
      </c>
      <c r="AO228" s="44" t="n">
        <f aca="false">0.01*AD228/$AM$247</f>
        <v>0.000191151590931001</v>
      </c>
      <c r="AP228" s="43" t="n">
        <f aca="false">AO228*$J$247</f>
        <v>1607.13567349103</v>
      </c>
      <c r="AQ228" s="44" t="n">
        <f aca="false">0.15*AF228/$AM$247</f>
        <v>0.000675649568781282</v>
      </c>
      <c r="AR228" s="43" t="n">
        <f aca="false">AQ228*$J$247</f>
        <v>5680.62509696394</v>
      </c>
      <c r="AS228" s="44" t="n">
        <f aca="false">0.24*AH228/$AM$247</f>
        <v>0.00314378084878175</v>
      </c>
      <c r="AT228" s="43" t="n">
        <f aca="false">AS228*$J$247</f>
        <v>26431.8090532599</v>
      </c>
      <c r="AU228" s="44" t="n">
        <f aca="false">0.25*AJ228/$AM$247</f>
        <v>0.0136607442648979</v>
      </c>
      <c r="AV228" s="43" t="n">
        <f aca="false">AU228*$J$247</f>
        <v>114854.756518769</v>
      </c>
      <c r="AW228" s="44" t="n">
        <f aca="false">0.35*AL228/$AM$247</f>
        <v>0.015565052682202</v>
      </c>
      <c r="AX228" s="43" t="n">
        <f aca="false">AW228*$J$247</f>
        <v>130865.515183516</v>
      </c>
    </row>
    <row r="229" customFormat="false" ht="13.8" hidden="false" customHeight="false" outlineLevel="0" collapsed="false">
      <c r="A229" s="13" t="s">
        <v>68</v>
      </c>
      <c r="B229" s="43"/>
      <c r="C229" s="43"/>
      <c r="D229" s="43"/>
      <c r="E229" s="43"/>
      <c r="F229" s="43"/>
      <c r="G229" s="43"/>
      <c r="H229" s="43"/>
      <c r="I229" s="15" t="n">
        <f aca="false">AO229+AQ229+AS229+AU229+AW229</f>
        <v>0.0314420836639888</v>
      </c>
      <c r="J229" s="43" t="n">
        <f aca="false">AP229+AR229+AT229+AV229+AX229</f>
        <v>264354.034717536</v>
      </c>
      <c r="K229" s="15" t="n">
        <f aca="false">I229-DatosMinisterio!J229</f>
        <v>7.21775478587441E-005</v>
      </c>
      <c r="L229" s="43" t="n">
        <f aca="false">J229-DatosMinisterio!K229</f>
        <v>607.034717535833</v>
      </c>
      <c r="M229" s="44" t="n">
        <f aca="false">P263/P$281</f>
        <v>0.0477557965161078</v>
      </c>
      <c r="N229" s="43" t="n">
        <f aca="false">ROUND((N$247*M229),0)</f>
        <v>7628767</v>
      </c>
      <c r="O229" s="43" t="n">
        <f aca="false">N229-DatosMinisterio!L229</f>
        <v>4020</v>
      </c>
      <c r="P229" s="14" t="n">
        <f aca="false">N229+J229</f>
        <v>7893121.03471754</v>
      </c>
      <c r="Q229" s="43" t="n">
        <f aca="false">P229-DatosMinisterio!M229</f>
        <v>4627.0347175356</v>
      </c>
      <c r="S229" s="14" t="n">
        <f aca="false">B229+DatosMinisterio!B229</f>
        <v>9342</v>
      </c>
      <c r="T229" s="14" t="n">
        <f aca="false">C229+DatosMinisterio!C229</f>
        <v>46</v>
      </c>
      <c r="U229" s="14" t="n">
        <f aca="false">D229+DatosMinisterio!D229</f>
        <v>483.823716682601</v>
      </c>
      <c r="V229" s="14" t="n">
        <f aca="false">E229+DatosMinisterio!E229</f>
        <v>283.780832479891</v>
      </c>
      <c r="W229" s="14" t="n">
        <f aca="false">F229+DatosMinisterio!F229</f>
        <v>54</v>
      </c>
      <c r="X229" s="14" t="n">
        <f aca="false">G229+DatosMinisterio!G229</f>
        <v>206</v>
      </c>
      <c r="Y229" s="14" t="n">
        <f aca="false">H229+DatosMinisterio!H229</f>
        <v>18</v>
      </c>
      <c r="Z229" s="14" t="n">
        <f aca="false">X229+0.33*Y229</f>
        <v>211.94</v>
      </c>
      <c r="AC229" s="49" t="n">
        <f aca="false">IF(T229&gt;0,S229/T229,0)</f>
        <v>203.086956521739</v>
      </c>
      <c r="AD229" s="50" t="n">
        <f aca="false">EXP((((AC229-AC$247)/AC$248+2)/4-1.9)^3)</f>
        <v>0.0594194222649933</v>
      </c>
      <c r="AE229" s="51" t="n">
        <f aca="false">S229/U229</f>
        <v>19.3086855354149</v>
      </c>
      <c r="AF229" s="50" t="n">
        <f aca="false">EXP((((AE229-AE$247)/AE$248+2)/4-1.9)^3)</f>
        <v>0.0510812483959005</v>
      </c>
      <c r="AG229" s="50" t="n">
        <f aca="false">V229/U229</f>
        <v>0.586537663812081</v>
      </c>
      <c r="AH229" s="50" t="n">
        <f aca="false">EXP((((AG229-AG$247)/AG$248+2)/4-1.9)^3)</f>
        <v>0.0796400818780655</v>
      </c>
      <c r="AI229" s="50" t="n">
        <f aca="false">W229/U229</f>
        <v>0.111610899048641</v>
      </c>
      <c r="AJ229" s="50" t="n">
        <f aca="false">EXP((((AI229-AI$247)/AI$248+2)/4-1.9)^3)</f>
        <v>0.0607612982064151</v>
      </c>
      <c r="AK229" s="50" t="n">
        <f aca="false">Z229/U229</f>
        <v>0.438052110080906</v>
      </c>
      <c r="AL229" s="50" t="n">
        <f aca="false">EXP((((AK229-AK$247)/AK$248+2)/4-1.9)^3)</f>
        <v>0.131515246116477</v>
      </c>
      <c r="AM229" s="50" t="n">
        <f aca="false">0.01*AD229+0.15*AF229+0.24*AH229+0.25*AJ229+0.35*AL229</f>
        <v>0.0885906618251415</v>
      </c>
      <c r="AO229" s="44" t="n">
        <f aca="false">0.01*AD229/$AM$247</f>
        <v>0.000210887965800431</v>
      </c>
      <c r="AP229" s="43" t="n">
        <f aca="false">AO229*$J$247</f>
        <v>1773.07220566199</v>
      </c>
      <c r="AQ229" s="44" t="n">
        <f aca="false">0.15*AF229/$AM$247</f>
        <v>0.00271941904367131</v>
      </c>
      <c r="AR229" s="43" t="n">
        <f aca="false">AQ229*$J$247</f>
        <v>22863.9235225231</v>
      </c>
      <c r="AS229" s="44" t="n">
        <f aca="false">0.24*AH229/$AM$247</f>
        <v>0.00678369498318322</v>
      </c>
      <c r="AT229" s="43" t="n">
        <f aca="false">AS229*$J$247</f>
        <v>57034.9331253604</v>
      </c>
      <c r="AU229" s="44" t="n">
        <f aca="false">0.25*AJ229/$AM$247</f>
        <v>0.00539126185079617</v>
      </c>
      <c r="AV229" s="43" t="n">
        <f aca="false">AU229*$J$247</f>
        <v>45327.8426998464</v>
      </c>
      <c r="AW229" s="44" t="n">
        <f aca="false">0.35*AL229/$AM$247</f>
        <v>0.0163368198205377</v>
      </c>
      <c r="AX229" s="43" t="n">
        <f aca="false">AW229*$J$247</f>
        <v>137354.263164144</v>
      </c>
    </row>
    <row r="230" customFormat="false" ht="13.8" hidden="false" customHeight="false" outlineLevel="0" collapsed="false">
      <c r="A230" s="13" t="s">
        <v>69</v>
      </c>
      <c r="B230" s="43"/>
      <c r="C230" s="43"/>
      <c r="D230" s="43"/>
      <c r="E230" s="43"/>
      <c r="F230" s="43"/>
      <c r="G230" s="43"/>
      <c r="H230" s="43"/>
      <c r="I230" s="15" t="n">
        <f aca="false">AO230+AQ230+AS230+AU230+AW230</f>
        <v>0.0141308618655108</v>
      </c>
      <c r="J230" s="43" t="n">
        <f aca="false">AP230+AR230+AT230+AV230+AX230</f>
        <v>118807.340763562</v>
      </c>
      <c r="K230" s="15" t="n">
        <f aca="false">I230-DatosMinisterio!J230</f>
        <v>3.78839844620178E-005</v>
      </c>
      <c r="L230" s="43" t="n">
        <f aca="false">J230-DatosMinisterio!K230</f>
        <v>318.340763562039</v>
      </c>
      <c r="M230" s="44" t="n">
        <f aca="false">P264/P$281</f>
        <v>0.0203863222327793</v>
      </c>
      <c r="N230" s="43" t="n">
        <f aca="false">ROUND((N$247*M230),0)</f>
        <v>3256620</v>
      </c>
      <c r="O230" s="43" t="n">
        <f aca="false">N230-DatosMinisterio!L230</f>
        <v>323</v>
      </c>
      <c r="P230" s="14" t="n">
        <f aca="false">N230+J230</f>
        <v>3375427.34076356</v>
      </c>
      <c r="Q230" s="43" t="n">
        <f aca="false">P230-DatosMinisterio!M230</f>
        <v>641.340763561893</v>
      </c>
      <c r="S230" s="14" t="n">
        <f aca="false">B230+DatosMinisterio!B230</f>
        <v>15169</v>
      </c>
      <c r="T230" s="14" t="n">
        <f aca="false">C230+DatosMinisterio!C230</f>
        <v>66</v>
      </c>
      <c r="U230" s="14" t="n">
        <f aca="false">D230+DatosMinisterio!D230</f>
        <v>714.724093585078</v>
      </c>
      <c r="V230" s="14" t="n">
        <f aca="false">E230+DatosMinisterio!E230</f>
        <v>282.043782193336</v>
      </c>
      <c r="W230" s="14" t="n">
        <f aca="false">F230+DatosMinisterio!F230</f>
        <v>68</v>
      </c>
      <c r="X230" s="14" t="n">
        <f aca="false">G230+DatosMinisterio!G230</f>
        <v>169</v>
      </c>
      <c r="Y230" s="14" t="n">
        <f aca="false">H230+DatosMinisterio!H230</f>
        <v>22</v>
      </c>
      <c r="Z230" s="14" t="n">
        <f aca="false">X230+0.33*Y230</f>
        <v>176.26</v>
      </c>
      <c r="AC230" s="49" t="n">
        <f aca="false">IF(T230&gt;0,S230/T230,0)</f>
        <v>229.833333333333</v>
      </c>
      <c r="AD230" s="50" t="n">
        <f aca="false">EXP((((AC230-AC$247)/AC$248+2)/4-1.9)^3)</f>
        <v>0.0922589407497531</v>
      </c>
      <c r="AE230" s="51" t="n">
        <f aca="false">S230/U230</f>
        <v>21.2235744340335</v>
      </c>
      <c r="AF230" s="50" t="n">
        <f aca="false">EXP((((AE230-AE$247)/AE$248+2)/4-1.9)^3)</f>
        <v>0.0829850947636177</v>
      </c>
      <c r="AG230" s="50" t="n">
        <f aca="false">V230/U230</f>
        <v>0.394619105085147</v>
      </c>
      <c r="AH230" s="50" t="n">
        <f aca="false">EXP((((AG230-AG$247)/AG$248+2)/4-1.9)^3)</f>
        <v>0.00859791824331301</v>
      </c>
      <c r="AI230" s="50" t="n">
        <f aca="false">W230/U230</f>
        <v>0.0951416086435675</v>
      </c>
      <c r="AJ230" s="50" t="n">
        <f aca="false">EXP((((AI230-AI$247)/AI$248+2)/4-1.9)^3)</f>
        <v>0.046409988987501</v>
      </c>
      <c r="AK230" s="50" t="n">
        <f aca="false">Z230/U230</f>
        <v>0.246612646169341</v>
      </c>
      <c r="AL230" s="50" t="n">
        <f aca="false">EXP((((AK230-AK$247)/AK$248+2)/4-1.9)^3)</f>
        <v>0.0365100473285652</v>
      </c>
      <c r="AM230" s="50" t="n">
        <f aca="false">0.01*AD230+0.15*AF230+0.24*AH230+0.25*AJ230+0.35*AL230</f>
        <v>0.0398148678123084</v>
      </c>
      <c r="AO230" s="44" t="n">
        <f aca="false">0.01*AD230/$AM$247</f>
        <v>0.000327440079353995</v>
      </c>
      <c r="AP230" s="43" t="n">
        <f aca="false">AO230*$J$247</f>
        <v>2753.00158318062</v>
      </c>
      <c r="AQ230" s="44" t="n">
        <f aca="false">0.15*AF230/$AM$247</f>
        <v>0.00441788824916741</v>
      </c>
      <c r="AR230" s="43" t="n">
        <f aca="false">AQ230*$J$247</f>
        <v>37144.0581381124</v>
      </c>
      <c r="AS230" s="44" t="n">
        <f aca="false">0.24*AH230/$AM$247</f>
        <v>0.000732365581219299</v>
      </c>
      <c r="AT230" s="43" t="n">
        <f aca="false">AS230*$J$247</f>
        <v>6157.47347893844</v>
      </c>
      <c r="AU230" s="44" t="n">
        <f aca="false">0.25*AJ230/$AM$247</f>
        <v>0.00411789100150872</v>
      </c>
      <c r="AV230" s="43" t="n">
        <f aca="false">AU230*$J$247</f>
        <v>34621.7862788348</v>
      </c>
      <c r="AW230" s="44" t="n">
        <f aca="false">0.35*AL230/$AM$247</f>
        <v>0.00453527695426139</v>
      </c>
      <c r="AX230" s="43" t="n">
        <f aca="false">AW230*$J$247</f>
        <v>38131.0212844958</v>
      </c>
    </row>
    <row r="231" customFormat="false" ht="13.8" hidden="false" customHeight="false" outlineLevel="0" collapsed="false">
      <c r="A231" s="13" t="s">
        <v>70</v>
      </c>
      <c r="B231" s="43"/>
      <c r="C231" s="43"/>
      <c r="D231" s="43"/>
      <c r="E231" s="43"/>
      <c r="F231" s="43"/>
      <c r="G231" s="43"/>
      <c r="H231" s="43"/>
      <c r="I231" s="15" t="n">
        <f aca="false">AO231+AQ231+AS231+AU231+AW231</f>
        <v>0.0131203235791803</v>
      </c>
      <c r="J231" s="43" t="n">
        <f aca="false">AP231+AR231+AT231+AV231+AX231</f>
        <v>110311.088540496</v>
      </c>
      <c r="K231" s="15" t="n">
        <f aca="false">I231-DatosMinisterio!J231</f>
        <v>1.61254251436361E-005</v>
      </c>
      <c r="L231" s="43" t="n">
        <f aca="false">J231-DatosMinisterio!K231</f>
        <v>135.088540495563</v>
      </c>
      <c r="M231" s="44" t="n">
        <f aca="false">P265/P$281</f>
        <v>0.0196331380792505</v>
      </c>
      <c r="N231" s="43" t="n">
        <f aca="false">ROUND((N$247*M231),0)</f>
        <v>3136303</v>
      </c>
      <c r="O231" s="43" t="n">
        <f aca="false">N231-DatosMinisterio!L231</f>
        <v>250</v>
      </c>
      <c r="P231" s="14" t="n">
        <f aca="false">N231+J231</f>
        <v>3246614.0885405</v>
      </c>
      <c r="Q231" s="43" t="n">
        <f aca="false">P231-DatosMinisterio!M231</f>
        <v>385.088540495373</v>
      </c>
      <c r="S231" s="14" t="n">
        <f aca="false">B231+DatosMinisterio!B231</f>
        <v>6546</v>
      </c>
      <c r="T231" s="14" t="n">
        <f aca="false">C231+DatosMinisterio!C231</f>
        <v>46</v>
      </c>
      <c r="U231" s="14" t="n">
        <f aca="false">D231+DatosMinisterio!D231</f>
        <v>334.063185195971</v>
      </c>
      <c r="V231" s="14" t="n">
        <f aca="false">E231+DatosMinisterio!E231</f>
        <v>164.164233836771</v>
      </c>
      <c r="W231" s="14" t="n">
        <f aca="false">F231+DatosMinisterio!F231</f>
        <v>25</v>
      </c>
      <c r="X231" s="14" t="n">
        <f aca="false">G231+DatosMinisterio!G231</f>
        <v>82</v>
      </c>
      <c r="Y231" s="14" t="n">
        <f aca="false">H231+DatosMinisterio!H231</f>
        <v>6</v>
      </c>
      <c r="Z231" s="14" t="n">
        <f aca="false">X231+0.33*Y231</f>
        <v>83.98</v>
      </c>
      <c r="AC231" s="49" t="n">
        <f aca="false">IF(T231&gt;0,S231/T231,0)</f>
        <v>142.304347826087</v>
      </c>
      <c r="AD231" s="50" t="n">
        <f aca="false">EXP((((AC231-AC$247)/AC$248+2)/4-1.9)^3)</f>
        <v>0.018000815385285</v>
      </c>
      <c r="AE231" s="51" t="n">
        <f aca="false">S231/U231</f>
        <v>19.5950954492634</v>
      </c>
      <c r="AF231" s="50" t="n">
        <f aca="false">EXP((((AE231-AE$247)/AE$248+2)/4-1.9)^3)</f>
        <v>0.0551293854537675</v>
      </c>
      <c r="AG231" s="50" t="n">
        <f aca="false">V231/U231</f>
        <v>0.491416717290975</v>
      </c>
      <c r="AH231" s="50" t="n">
        <f aca="false">EXP((((AG231-AG$247)/AG$248+2)/4-1.9)^3)</f>
        <v>0.0296783991521079</v>
      </c>
      <c r="AI231" s="50" t="n">
        <f aca="false">W231/U231</f>
        <v>0.0748361421068721</v>
      </c>
      <c r="AJ231" s="50" t="n">
        <f aca="false">EXP((((AI231-AI$247)/AI$248+2)/4-1.9)^3)</f>
        <v>0.0325314616363954</v>
      </c>
      <c r="AK231" s="50" t="n">
        <f aca="false">Z231/U231</f>
        <v>0.251389568565405</v>
      </c>
      <c r="AL231" s="50" t="n">
        <f aca="false">EXP((((AK231-AK$247)/AK$248+2)/4-1.9)^3)</f>
        <v>0.0378928449596667</v>
      </c>
      <c r="AM231" s="50" t="n">
        <f aca="false">0.01*AD231+0.15*AF231+0.24*AH231+0.25*AJ231+0.35*AL231</f>
        <v>0.0369675929134061</v>
      </c>
      <c r="AO231" s="44" t="n">
        <f aca="false">0.01*AD231/$AM$247</f>
        <v>6.38874495013114E-005</v>
      </c>
      <c r="AP231" s="43" t="n">
        <f aca="false">AO231*$J$247</f>
        <v>537.143314799701</v>
      </c>
      <c r="AQ231" s="44" t="n">
        <f aca="false">0.15*AF231/$AM$247</f>
        <v>0.00293493024107264</v>
      </c>
      <c r="AR231" s="43" t="n">
        <f aca="false">AQ231*$J$247</f>
        <v>24675.8662413544</v>
      </c>
      <c r="AS231" s="44" t="n">
        <f aca="false">0.24*AH231/$AM$247</f>
        <v>0.00252798845366976</v>
      </c>
      <c r="AT231" s="43" t="n">
        <f aca="false">AS231*$J$247</f>
        <v>21254.4421224965</v>
      </c>
      <c r="AU231" s="44" t="n">
        <f aca="false">0.25*AJ231/$AM$247</f>
        <v>0.0028864694015445</v>
      </c>
      <c r="AV231" s="43" t="n">
        <f aca="false">AU231*$J$247</f>
        <v>24268.4244638956</v>
      </c>
      <c r="AW231" s="44" t="n">
        <f aca="false">0.35*AL231/$AM$247</f>
        <v>0.00470704803339213</v>
      </c>
      <c r="AX231" s="43" t="n">
        <f aca="false">AW231*$J$247</f>
        <v>39575.2123979493</v>
      </c>
    </row>
    <row r="232" customFormat="false" ht="13.8" hidden="false" customHeight="false" outlineLevel="0" collapsed="false">
      <c r="A232" s="13" t="s">
        <v>71</v>
      </c>
      <c r="B232" s="43"/>
      <c r="C232" s="43"/>
      <c r="D232" s="43"/>
      <c r="E232" s="43"/>
      <c r="F232" s="43"/>
      <c r="G232" s="43"/>
      <c r="H232" s="43"/>
      <c r="I232" s="15" t="n">
        <f aca="false">AO232+AQ232+AS232+AU232+AW232</f>
        <v>0.0224961235368944</v>
      </c>
      <c r="J232" s="43" t="n">
        <f aca="false">AP232+AR232+AT232+AV232+AX232</f>
        <v>189139.53305497</v>
      </c>
      <c r="K232" s="15" t="n">
        <f aca="false">I232-DatosMinisterio!J232</f>
        <v>1.08313364903627E-005</v>
      </c>
      <c r="L232" s="43" t="n">
        <f aca="false">J232-DatosMinisterio!K232</f>
        <v>91.5330549699138</v>
      </c>
      <c r="M232" s="44" t="n">
        <f aca="false">P266/P$281</f>
        <v>0.0205778425898467</v>
      </c>
      <c r="N232" s="43" t="n">
        <f aca="false">ROUND((N$247*M232),0)</f>
        <v>3287215</v>
      </c>
      <c r="O232" s="43" t="n">
        <f aca="false">N232-DatosMinisterio!L232</f>
        <v>7</v>
      </c>
      <c r="P232" s="14" t="n">
        <f aca="false">N232+J232</f>
        <v>3476354.53305497</v>
      </c>
      <c r="Q232" s="43" t="n">
        <f aca="false">P232-DatosMinisterio!M232</f>
        <v>98.5330549697392</v>
      </c>
      <c r="S232" s="14" t="n">
        <f aca="false">B232+DatosMinisterio!B232</f>
        <v>7922</v>
      </c>
      <c r="T232" s="14" t="n">
        <f aca="false">C232+DatosMinisterio!C232</f>
        <v>36</v>
      </c>
      <c r="U232" s="14" t="n">
        <f aca="false">D232+DatosMinisterio!D232</f>
        <v>303.046995606922</v>
      </c>
      <c r="V232" s="14" t="n">
        <f aca="false">E232+DatosMinisterio!E232</f>
        <v>121.311558441558</v>
      </c>
      <c r="W232" s="14" t="n">
        <f aca="false">F232+DatosMinisterio!F232</f>
        <v>18</v>
      </c>
      <c r="X232" s="14" t="n">
        <f aca="false">G232+DatosMinisterio!G232</f>
        <v>92</v>
      </c>
      <c r="Y232" s="14" t="n">
        <f aca="false">H232+DatosMinisterio!H232</f>
        <v>6</v>
      </c>
      <c r="Z232" s="14" t="n">
        <f aca="false">X232+0.33*Y232</f>
        <v>93.98</v>
      </c>
      <c r="AC232" s="49" t="n">
        <f aca="false">IF(T232&gt;0,S232/T232,0)</f>
        <v>220.055555555556</v>
      </c>
      <c r="AD232" s="50" t="n">
        <f aca="false">EXP((((AC232-AC$247)/AC$248+2)/4-1.9)^3)</f>
        <v>0.0790041113387522</v>
      </c>
      <c r="AE232" s="51" t="n">
        <f aca="false">S232/U232</f>
        <v>26.1411600010565</v>
      </c>
      <c r="AF232" s="50" t="n">
        <f aca="false">EXP((((AE232-AE$247)/AE$248+2)/4-1.9)^3)</f>
        <v>0.225203440597597</v>
      </c>
      <c r="AG232" s="50" t="n">
        <f aca="false">V232/U232</f>
        <v>0.400306091794784</v>
      </c>
      <c r="AH232" s="50" t="n">
        <f aca="false">EXP((((AG232-AG$247)/AG$248+2)/4-1.9)^3)</f>
        <v>0.00931185441272943</v>
      </c>
      <c r="AI232" s="50" t="n">
        <f aca="false">W232/U232</f>
        <v>0.0593967281013653</v>
      </c>
      <c r="AJ232" s="50" t="n">
        <f aca="false">EXP((((AI232-AI$247)/AI$248+2)/4-1.9)^3)</f>
        <v>0.0243961549428718</v>
      </c>
      <c r="AK232" s="50" t="n">
        <f aca="false">Z232/U232</f>
        <v>0.310116917053684</v>
      </c>
      <c r="AL232" s="50" t="n">
        <f aca="false">EXP((((AK232-AK$247)/AK$248+2)/4-1.9)^3)</f>
        <v>0.0585149741260972</v>
      </c>
      <c r="AM232" s="50" t="n">
        <f aca="false">0.01*AD232+0.15*AF232+0.24*AH232+0.25*AJ232+0.35*AL232</f>
        <v>0.0633846819419341</v>
      </c>
      <c r="AO232" s="44" t="n">
        <f aca="false">0.01*AD232/$AM$247</f>
        <v>0.000280396807895522</v>
      </c>
      <c r="AP232" s="43" t="n">
        <f aca="false">AO232*$J$247</f>
        <v>2357.47822190279</v>
      </c>
      <c r="AQ232" s="44" t="n">
        <f aca="false">0.15*AF232/$AM$247</f>
        <v>0.0119891847653151</v>
      </c>
      <c r="AR232" s="43" t="n">
        <f aca="false">AQ232*$J$247</f>
        <v>100800.869292101</v>
      </c>
      <c r="AS232" s="44" t="n">
        <f aca="false">0.24*AH232/$AM$247</f>
        <v>0.00079317824108319</v>
      </c>
      <c r="AT232" s="43" t="n">
        <f aca="false">AS232*$J$247</f>
        <v>6668.76503864308</v>
      </c>
      <c r="AU232" s="44" t="n">
        <f aca="false">0.25*AJ232/$AM$247</f>
        <v>0.00216463543953264</v>
      </c>
      <c r="AV232" s="43" t="n">
        <f aca="false">AU232*$J$247</f>
        <v>18199.4971531866</v>
      </c>
      <c r="AW232" s="44" t="n">
        <f aca="false">0.35*AL232/$AM$247</f>
        <v>0.00726872828306793</v>
      </c>
      <c r="AX232" s="43" t="n">
        <f aca="false">AW232*$J$247</f>
        <v>61112.923349136</v>
      </c>
    </row>
    <row r="233" customFormat="false" ht="13.8" hidden="false" customHeight="false" outlineLevel="0" collapsed="false">
      <c r="A233" s="13" t="s">
        <v>72</v>
      </c>
      <c r="B233" s="43"/>
      <c r="C233" s="43"/>
      <c r="D233" s="43"/>
      <c r="E233" s="43"/>
      <c r="F233" s="43"/>
      <c r="G233" s="43"/>
      <c r="H233" s="43"/>
      <c r="I233" s="15" t="n">
        <f aca="false">AO233+AQ233+AS233+AU233+AW233</f>
        <v>0.0357762320842177</v>
      </c>
      <c r="J233" s="43" t="n">
        <f aca="false">AP233+AR233+AT233+AV233+AX233</f>
        <v>300794.037682873</v>
      </c>
      <c r="K233" s="15" t="n">
        <f aca="false">I233-DatosMinisterio!J233</f>
        <v>2.28363487666111E-005</v>
      </c>
      <c r="L233" s="43" t="n">
        <f aca="false">J233-DatosMinisterio!K233</f>
        <v>192.037682872964</v>
      </c>
      <c r="M233" s="44" t="n">
        <f aca="false">P267/P$281</f>
        <v>0.0223602472430037</v>
      </c>
      <c r="N233" s="43" t="n">
        <f aca="false">ROUND((N$247*M233),0)</f>
        <v>3571946</v>
      </c>
      <c r="O233" s="43" t="n">
        <f aca="false">N233-DatosMinisterio!L233</f>
        <v>279</v>
      </c>
      <c r="P233" s="14" t="n">
        <f aca="false">N233+J233</f>
        <v>3872740.03768287</v>
      </c>
      <c r="Q233" s="43" t="n">
        <f aca="false">P233-DatosMinisterio!M233</f>
        <v>471.037682873197</v>
      </c>
      <c r="S233" s="14" t="n">
        <f aca="false">B233+DatosMinisterio!B233</f>
        <v>10284</v>
      </c>
      <c r="T233" s="14" t="n">
        <f aca="false">C233+DatosMinisterio!C233</f>
        <v>41</v>
      </c>
      <c r="U233" s="14" t="n">
        <f aca="false">D233+DatosMinisterio!D233</f>
        <v>427.436413251261</v>
      </c>
      <c r="V233" s="14" t="n">
        <f aca="false">E233+DatosMinisterio!E233</f>
        <v>314.096467598249</v>
      </c>
      <c r="W233" s="14" t="n">
        <f aca="false">F233+DatosMinisterio!F233</f>
        <v>29</v>
      </c>
      <c r="X233" s="14" t="n">
        <f aca="false">G233+DatosMinisterio!G233</f>
        <v>88</v>
      </c>
      <c r="Y233" s="14" t="n">
        <f aca="false">H233+DatosMinisterio!H233</f>
        <v>6</v>
      </c>
      <c r="Z233" s="14" t="n">
        <f aca="false">X233+0.33*Y233</f>
        <v>89.98</v>
      </c>
      <c r="AC233" s="49" t="n">
        <f aca="false">IF(T233&gt;0,S233/T233,0)</f>
        <v>250.829268292683</v>
      </c>
      <c r="AD233" s="50" t="n">
        <f aca="false">EXP((((AC233-AC$247)/AC$248+2)/4-1.9)^3)</f>
        <v>0.125967725395801</v>
      </c>
      <c r="AE233" s="51" t="n">
        <f aca="false">S233/U233</f>
        <v>24.0597190159247</v>
      </c>
      <c r="AF233" s="50" t="n">
        <f aca="false">EXP((((AE233-AE$247)/AE$248+2)/4-1.9)^3)</f>
        <v>0.153807702049791</v>
      </c>
      <c r="AG233" s="50" t="n">
        <f aca="false">V233/U233</f>
        <v>0.73483787964881</v>
      </c>
      <c r="AH233" s="50" t="n">
        <f aca="false">EXP((((AG233-AG$247)/AG$248+2)/4-1.9)^3)</f>
        <v>0.248990650450547</v>
      </c>
      <c r="AI233" s="50" t="n">
        <f aca="false">W233/U233</f>
        <v>0.0678463488391497</v>
      </c>
      <c r="AJ233" s="50" t="n">
        <f aca="false">EXP((((AI233-AI$247)/AI$248+2)/4-1.9)^3)</f>
        <v>0.0286123376745302</v>
      </c>
      <c r="AK233" s="50" t="n">
        <f aca="false">Z233/U233</f>
        <v>0.210510843742989</v>
      </c>
      <c r="AL233" s="50" t="n">
        <f aca="false">EXP((((AK233-AK$247)/AK$248+2)/4-1.9)^3)</f>
        <v>0.0273165973787638</v>
      </c>
      <c r="AM233" s="50" t="n">
        <f aca="false">0.01*AD233+0.15*AF233+0.24*AH233+0.25*AJ233+0.35*AL233</f>
        <v>0.100802482170758</v>
      </c>
      <c r="AO233" s="44" t="n">
        <f aca="false">0.01*AD233/$AM$247</f>
        <v>0.000447077341929634</v>
      </c>
      <c r="AP233" s="43" t="n">
        <f aca="false">AO233*$J$247</f>
        <v>3758.86981387469</v>
      </c>
      <c r="AQ233" s="44" t="n">
        <f aca="false">0.15*AF233/$AM$247</f>
        <v>0.00818828057559948</v>
      </c>
      <c r="AR233" s="43" t="n">
        <f aca="false">AQ233*$J$247</f>
        <v>68844.1971814389</v>
      </c>
      <c r="AS233" s="44" t="n">
        <f aca="false">0.24*AH233/$AM$247</f>
        <v>0.0212088760645299</v>
      </c>
      <c r="AT233" s="43" t="n">
        <f aca="false">AS233*$J$247</f>
        <v>178316.806843944</v>
      </c>
      <c r="AU233" s="44" t="n">
        <f aca="false">0.25*AJ233/$AM$247</f>
        <v>0.00253873121740685</v>
      </c>
      <c r="AV233" s="43" t="n">
        <f aca="false">AU233*$J$247</f>
        <v>21344.7635200307</v>
      </c>
      <c r="AW233" s="44" t="n">
        <f aca="false">0.35*AL233/$AM$247</f>
        <v>0.00339326688475189</v>
      </c>
      <c r="AX233" s="43" t="n">
        <f aca="false">AW233*$J$247</f>
        <v>28529.4003235842</v>
      </c>
    </row>
    <row r="234" customFormat="false" ht="13.8" hidden="false" customHeight="false" outlineLevel="0" collapsed="false">
      <c r="A234" s="13" t="s">
        <v>73</v>
      </c>
      <c r="B234" s="43"/>
      <c r="C234" s="43"/>
      <c r="D234" s="43"/>
      <c r="E234" s="43"/>
      <c r="F234" s="43"/>
      <c r="G234" s="43"/>
      <c r="H234" s="43"/>
      <c r="I234" s="15" t="n">
        <f aca="false">AO234+AQ234+AS234+AU234+AW234</f>
        <v>0.0956172104816598</v>
      </c>
      <c r="J234" s="43" t="n">
        <f aca="false">AP234+AR234+AT234+AV234+AX234</f>
        <v>803916.039706127</v>
      </c>
      <c r="K234" s="15" t="n">
        <f aca="false">I234-DatosMinisterio!J234</f>
        <v>0.000598428824438793</v>
      </c>
      <c r="L234" s="43" t="n">
        <f aca="false">J234-DatosMinisterio!K234</f>
        <v>5031.03970612714</v>
      </c>
      <c r="M234" s="44" t="n">
        <f aca="false">P268/P$281</f>
        <v>0.0251022694825276</v>
      </c>
      <c r="N234" s="43" t="n">
        <f aca="false">ROUND((N$247*M234),0)</f>
        <v>4009971</v>
      </c>
      <c r="O234" s="43" t="n">
        <f aca="false">N234-DatosMinisterio!L234</f>
        <v>6038</v>
      </c>
      <c r="P234" s="14" t="n">
        <f aca="false">N234+J234</f>
        <v>4813887.03970613</v>
      </c>
      <c r="Q234" s="43" t="n">
        <f aca="false">P234-DatosMinisterio!M234</f>
        <v>11069.0397061268</v>
      </c>
      <c r="S234" s="14" t="n">
        <f aca="false">B234+DatosMinisterio!B234</f>
        <v>7536</v>
      </c>
      <c r="T234" s="14" t="n">
        <f aca="false">C234+DatosMinisterio!C234</f>
        <v>48</v>
      </c>
      <c r="U234" s="14" t="n">
        <f aca="false">D234+DatosMinisterio!D234</f>
        <v>309.103207570185</v>
      </c>
      <c r="V234" s="14" t="n">
        <f aca="false">E234+DatosMinisterio!E234</f>
        <v>193.135497835498</v>
      </c>
      <c r="W234" s="14" t="n">
        <f aca="false">F234+DatosMinisterio!F234</f>
        <v>74</v>
      </c>
      <c r="X234" s="14" t="n">
        <f aca="false">G234+DatosMinisterio!G234</f>
        <v>206</v>
      </c>
      <c r="Y234" s="14" t="n">
        <f aca="false">H234+DatosMinisterio!H234</f>
        <v>30</v>
      </c>
      <c r="Z234" s="14" t="n">
        <f aca="false">X234+0.33*Y234</f>
        <v>215.9</v>
      </c>
      <c r="AC234" s="49" t="n">
        <f aca="false">IF(T234&gt;0,S234/T234,0)</f>
        <v>157</v>
      </c>
      <c r="AD234" s="50" t="n">
        <f aca="false">EXP((((AC234-AC$247)/AC$248+2)/4-1.9)^3)</f>
        <v>0.024657670918035</v>
      </c>
      <c r="AE234" s="51" t="n">
        <f aca="false">S234/U234</f>
        <v>24.3802064017368</v>
      </c>
      <c r="AF234" s="50" t="n">
        <f aca="false">EXP((((AE234-AE$247)/AE$248+2)/4-1.9)^3)</f>
        <v>0.16372918721342</v>
      </c>
      <c r="AG234" s="50" t="n">
        <f aca="false">V234/U234</f>
        <v>0.624825278759505</v>
      </c>
      <c r="AH234" s="50" t="n">
        <f aca="false">EXP((((AG234-AG$247)/AG$248+2)/4-1.9)^3)</f>
        <v>0.11169730600125</v>
      </c>
      <c r="AI234" s="50" t="n">
        <f aca="false">W234/U234</f>
        <v>0.239402239082872</v>
      </c>
      <c r="AJ234" s="50" t="n">
        <f aca="false">EXP((((AI234-AI$247)/AI$248+2)/4-1.9)^3)</f>
        <v>0.294205935974211</v>
      </c>
      <c r="AK234" s="50" t="n">
        <f aca="false">Z234/U234</f>
        <v>0.698472208351244</v>
      </c>
      <c r="AL234" s="50" t="n">
        <f aca="false">EXP((((AK234-AK$247)/AK$248+2)/4-1.9)^3)</f>
        <v>0.412127365711164</v>
      </c>
      <c r="AM234" s="50" t="n">
        <f aca="false">0.01*AD234+0.15*AF234+0.24*AH234+0.25*AJ234+0.35*AL234</f>
        <v>0.269409370223954</v>
      </c>
      <c r="AO234" s="44" t="n">
        <f aca="false">0.01*AD234/$AM$247</f>
        <v>8.75135749063724E-005</v>
      </c>
      <c r="AP234" s="43" t="n">
        <f aca="false">AO234*$J$247</f>
        <v>735.783508061562</v>
      </c>
      <c r="AQ234" s="44" t="n">
        <f aca="false">0.15*AF234/$AM$247</f>
        <v>0.00871647196760238</v>
      </c>
      <c r="AR234" s="43" t="n">
        <f aca="false">AQ234*$J$247</f>
        <v>73285.0455384121</v>
      </c>
      <c r="AS234" s="44" t="n">
        <f aca="false">0.24*AH234/$AM$247</f>
        <v>0.00951431033830285</v>
      </c>
      <c r="AT234" s="43" t="n">
        <f aca="false">AS234*$J$247</f>
        <v>79992.991315832</v>
      </c>
      <c r="AU234" s="44" t="n">
        <f aca="false">0.25*AJ234/$AM$247</f>
        <v>0.0261044659300594</v>
      </c>
      <c r="AV234" s="43" t="n">
        <f aca="false">AU234*$J$247</f>
        <v>219477.212976864</v>
      </c>
      <c r="AW234" s="44" t="n">
        <f aca="false">0.35*AL234/$AM$247</f>
        <v>0.0511944486707888</v>
      </c>
      <c r="AX234" s="43" t="n">
        <f aca="false">AW234*$J$247</f>
        <v>430425.006366958</v>
      </c>
    </row>
    <row r="235" customFormat="false" ht="13.8" hidden="false" customHeight="false" outlineLevel="0" collapsed="false">
      <c r="A235" s="13" t="s">
        <v>74</v>
      </c>
      <c r="B235" s="43"/>
      <c r="C235" s="43"/>
      <c r="D235" s="43"/>
      <c r="E235" s="43"/>
      <c r="F235" s="43"/>
      <c r="G235" s="43"/>
      <c r="H235" s="43"/>
      <c r="I235" s="15" t="n">
        <f aca="false">AO235+AQ235+AS235+AU235+AW235</f>
        <v>0.00746185998628383</v>
      </c>
      <c r="J235" s="43" t="n">
        <f aca="false">AP235+AR235+AT235+AV235+AX235</f>
        <v>62736.7071136792</v>
      </c>
      <c r="K235" s="15" t="n">
        <f aca="false">I235-DatosMinisterio!J235</f>
        <v>-7.44459316573062E-007</v>
      </c>
      <c r="L235" s="43" t="n">
        <f aca="false">J235-DatosMinisterio!K235</f>
        <v>-6.2928863207926</v>
      </c>
      <c r="M235" s="44" t="n">
        <f aca="false">P269/P$281</f>
        <v>0.0102851882111693</v>
      </c>
      <c r="N235" s="43" t="n">
        <f aca="false">ROUND((N$247*M235),0)</f>
        <v>1643011</v>
      </c>
      <c r="O235" s="43" t="n">
        <f aca="false">N235-DatosMinisterio!L235</f>
        <v>132</v>
      </c>
      <c r="P235" s="14" t="n">
        <f aca="false">N235+J235</f>
        <v>1705747.70711368</v>
      </c>
      <c r="Q235" s="43" t="n">
        <f aca="false">P235-DatosMinisterio!M235</f>
        <v>125.707113679266</v>
      </c>
      <c r="S235" s="14" t="n">
        <f aca="false">B235+DatosMinisterio!B235</f>
        <v>2104</v>
      </c>
      <c r="T235" s="14" t="n">
        <f aca="false">C235+DatosMinisterio!C235</f>
        <v>23</v>
      </c>
      <c r="U235" s="14" t="n">
        <f aca="false">D235+DatosMinisterio!D235</f>
        <v>194.694993412385</v>
      </c>
      <c r="V235" s="14" t="n">
        <f aca="false">E235+DatosMinisterio!E235</f>
        <v>64.7404479578393</v>
      </c>
      <c r="W235" s="14" t="n">
        <f aca="false">F235+DatosMinisterio!F235</f>
        <v>10</v>
      </c>
      <c r="X235" s="14" t="n">
        <f aca="false">G235+DatosMinisterio!G235</f>
        <v>43</v>
      </c>
      <c r="Y235" s="14" t="n">
        <f aca="false">H235+DatosMinisterio!H235</f>
        <v>25</v>
      </c>
      <c r="Z235" s="14" t="n">
        <f aca="false">X235+0.33*Y235</f>
        <v>51.25</v>
      </c>
      <c r="AC235" s="49" t="n">
        <f aca="false">IF(T235&gt;0,S235/T235,0)</f>
        <v>91.4782608695652</v>
      </c>
      <c r="AD235" s="50" t="n">
        <f aca="false">EXP((((AC235-AC$247)/AC$248+2)/4-1.9)^3)</f>
        <v>0.0052880921420175</v>
      </c>
      <c r="AE235" s="51" t="n">
        <f aca="false">S235/U235</f>
        <v>10.8066466585687</v>
      </c>
      <c r="AF235" s="50" t="n">
        <f aca="false">EXP((((AE235-AE$247)/AE$248+2)/4-1.9)^3)</f>
        <v>0.00276102558108433</v>
      </c>
      <c r="AG235" s="50" t="n">
        <f aca="false">V235/U235</f>
        <v>0.332522407603528</v>
      </c>
      <c r="AH235" s="50" t="n">
        <f aca="false">EXP((((AG235-AG$247)/AG$248+2)/4-1.9)^3)</f>
        <v>0.00338969563176378</v>
      </c>
      <c r="AI235" s="50" t="n">
        <f aca="false">W235/U235</f>
        <v>0.0513623890616382</v>
      </c>
      <c r="AJ235" s="50" t="n">
        <f aca="false">EXP((((AI235-AI$247)/AI$248+2)/4-1.9)^3)</f>
        <v>0.0208737497945625</v>
      </c>
      <c r="AK235" s="50" t="n">
        <f aca="false">Z235/U235</f>
        <v>0.263232243940896</v>
      </c>
      <c r="AL235" s="50" t="n">
        <f aca="false">EXP((((AK235-AK$247)/AK$248+2)/4-1.9)^3)</f>
        <v>0.0415011607852412</v>
      </c>
      <c r="AM235" s="50" t="n">
        <f aca="false">0.01*AD235+0.15*AF235+0.24*AH235+0.25*AJ235+0.35*AL235</f>
        <v>0.0210244054336812</v>
      </c>
      <c r="AO235" s="44" t="n">
        <f aca="false">0.01*AD235/$AM$247</f>
        <v>1.87681897986465E-005</v>
      </c>
      <c r="AP235" s="43" t="n">
        <f aca="false">AO235*$J$247</f>
        <v>157.79637096059</v>
      </c>
      <c r="AQ235" s="44" t="n">
        <f aca="false">0.15*AF235/$AM$247</f>
        <v>0.000146989076834445</v>
      </c>
      <c r="AR235" s="43" t="n">
        <f aca="false">AQ235*$J$247</f>
        <v>1235.83271184712</v>
      </c>
      <c r="AS235" s="44" t="n">
        <f aca="false">0.24*AH235/$AM$247</f>
        <v>0.000288732265329918</v>
      </c>
      <c r="AT235" s="43" t="n">
        <f aca="false">AS235*$J$247</f>
        <v>2427.55983060109</v>
      </c>
      <c r="AU235" s="44" t="n">
        <f aca="false">0.25*AJ235/$AM$247</f>
        <v>0.00185209754024986</v>
      </c>
      <c r="AV235" s="43" t="n">
        <f aca="false">AU235*$J$247</f>
        <v>15571.7878842817</v>
      </c>
      <c r="AW235" s="44" t="n">
        <f aca="false">0.35*AL235/$AM$247</f>
        <v>0.00515527291407096</v>
      </c>
      <c r="AX235" s="43" t="n">
        <f aca="false">AW235*$J$247</f>
        <v>43343.7303159887</v>
      </c>
    </row>
    <row r="236" customFormat="false" ht="13.8" hidden="false" customHeight="false" outlineLevel="0" collapsed="false">
      <c r="A236" s="13" t="s">
        <v>75</v>
      </c>
      <c r="B236" s="43"/>
      <c r="C236" s="43"/>
      <c r="D236" s="43"/>
      <c r="E236" s="43"/>
      <c r="F236" s="43"/>
      <c r="G236" s="43"/>
      <c r="H236" s="43"/>
      <c r="I236" s="15" t="n">
        <f aca="false">AO236+AQ236+AS236+AU236+AW236</f>
        <v>0.0900791178581271</v>
      </c>
      <c r="J236" s="43" t="n">
        <f aca="false">AP236+AR236+AT236+AV236+AX236</f>
        <v>757353.695259882</v>
      </c>
      <c r="K236" s="15" t="n">
        <f aca="false">I236-DatosMinisterio!J236</f>
        <v>0.000337238252604385</v>
      </c>
      <c r="L236" s="43" t="n">
        <f aca="false">J236-DatosMinisterio!K236</f>
        <v>2835.69525988225</v>
      </c>
      <c r="M236" s="44" t="n">
        <f aca="false">P270/P$281</f>
        <v>0.0606593433514022</v>
      </c>
      <c r="N236" s="43" t="n">
        <f aca="false">ROUND((N$247*M236),0)</f>
        <v>9690048</v>
      </c>
      <c r="O236" s="43" t="n">
        <f aca="false">N236-DatosMinisterio!L236</f>
        <v>7379</v>
      </c>
      <c r="P236" s="14" t="n">
        <f aca="false">N236+J236</f>
        <v>10447401.6952599</v>
      </c>
      <c r="Q236" s="43" t="n">
        <f aca="false">P236-DatosMinisterio!M236</f>
        <v>10214.6952598821</v>
      </c>
      <c r="S236" s="14" t="n">
        <f aca="false">B236+DatosMinisterio!B236</f>
        <v>7221</v>
      </c>
      <c r="T236" s="14" t="n">
        <f aca="false">C236+DatosMinisterio!C236</f>
        <v>26</v>
      </c>
      <c r="U236" s="14" t="n">
        <f aca="false">D236+DatosMinisterio!D236</f>
        <v>324.954338406309</v>
      </c>
      <c r="V236" s="14" t="n">
        <f aca="false">E236+DatosMinisterio!E236</f>
        <v>290.590702042672</v>
      </c>
      <c r="W236" s="14" t="n">
        <f aca="false">F236+DatosMinisterio!F236</f>
        <v>61</v>
      </c>
      <c r="X236" s="14" t="n">
        <f aca="false">G236+DatosMinisterio!G236</f>
        <v>147</v>
      </c>
      <c r="Y236" s="14" t="n">
        <f aca="false">H236+DatosMinisterio!H236</f>
        <v>46</v>
      </c>
      <c r="Z236" s="14" t="n">
        <f aca="false">X236+0.33*Y236</f>
        <v>162.18</v>
      </c>
      <c r="AC236" s="49" t="n">
        <f aca="false">IF(T236&gt;0,S236/T236,0)</f>
        <v>277.730769230769</v>
      </c>
      <c r="AD236" s="50" t="n">
        <f aca="false">EXP((((AC236-AC$247)/AC$248+2)/4-1.9)^3)</f>
        <v>0.180142459206891</v>
      </c>
      <c r="AE236" s="51" t="n">
        <f aca="false">S236/U236</f>
        <v>22.2215836089905</v>
      </c>
      <c r="AF236" s="50" t="n">
        <f aca="false">EXP((((AE236-AE$247)/AE$248+2)/4-1.9)^3)</f>
        <v>0.104501082679785</v>
      </c>
      <c r="AG236" s="50" t="n">
        <f aca="false">V236/U236</f>
        <v>0.894250876808821</v>
      </c>
      <c r="AH236" s="50" t="n">
        <f aca="false">EXP((((AG236-AG$247)/AG$248+2)/4-1.9)^3)</f>
        <v>0.539839991898233</v>
      </c>
      <c r="AI236" s="50" t="n">
        <f aca="false">W236/U236</f>
        <v>0.187718681643598</v>
      </c>
      <c r="AJ236" s="50" t="n">
        <f aca="false">EXP((((AI236-AI$247)/AI$248+2)/4-1.9)^3)</f>
        <v>0.172262801537143</v>
      </c>
      <c r="AK236" s="50" t="n">
        <f aca="false">Z236/U236</f>
        <v>0.499085504737029</v>
      </c>
      <c r="AL236" s="50" t="n">
        <f aca="false">EXP((((AK236-AK$247)/AK$248+2)/4-1.9)^3)</f>
        <v>0.182004149817515</v>
      </c>
      <c r="AM236" s="50" t="n">
        <f aca="false">0.01*AD236+0.15*AF236+0.24*AH236+0.25*AJ236+0.35*AL236</f>
        <v>0.253805337870029</v>
      </c>
      <c r="AO236" s="44" t="n">
        <f aca="false">0.01*AD236/$AM$247</f>
        <v>0.000639351163782857</v>
      </c>
      <c r="AP236" s="43" t="n">
        <f aca="false">AO236*$J$247</f>
        <v>5375.44081217893</v>
      </c>
      <c r="AQ236" s="44" t="n">
        <f aca="false">0.15*AF236/$AM$247</f>
        <v>0.00556333768746506</v>
      </c>
      <c r="AR236" s="43" t="n">
        <f aca="false">AQ236*$J$247</f>
        <v>46774.5961080156</v>
      </c>
      <c r="AS236" s="44" t="n">
        <f aca="false">0.24*AH236/$AM$247</f>
        <v>0.045983250624587</v>
      </c>
      <c r="AT236" s="43" t="n">
        <f aca="false">AS236*$J$247</f>
        <v>386611.077113809</v>
      </c>
      <c r="AU236" s="44" t="n">
        <f aca="false">0.25*AJ236/$AM$247</f>
        <v>0.0152846284996001</v>
      </c>
      <c r="AV236" s="43" t="n">
        <f aca="false">AU236*$J$247</f>
        <v>128507.806804663</v>
      </c>
      <c r="AW236" s="44" t="n">
        <f aca="false">0.35*AL236/$AM$247</f>
        <v>0.0226085498826921</v>
      </c>
      <c r="AX236" s="43" t="n">
        <f aca="false">AW236*$J$247</f>
        <v>190084.774421216</v>
      </c>
    </row>
    <row r="237" customFormat="false" ht="13.8" hidden="false" customHeight="false" outlineLevel="0" collapsed="false">
      <c r="A237" s="13" t="s">
        <v>76</v>
      </c>
      <c r="B237" s="43"/>
      <c r="C237" s="43"/>
      <c r="D237" s="43"/>
      <c r="E237" s="43"/>
      <c r="F237" s="43"/>
      <c r="G237" s="43"/>
      <c r="H237" s="43"/>
      <c r="I237" s="15" t="n">
        <f aca="false">AO237+AQ237+AS237+AU237+AW237</f>
        <v>0.00211587786836594</v>
      </c>
      <c r="J237" s="43" t="n">
        <f aca="false">AP237+AR237+AT237+AV237+AX237</f>
        <v>17789.5605599669</v>
      </c>
      <c r="K237" s="15" t="n">
        <f aca="false">I237-DatosMinisterio!J237</f>
        <v>-1.05517262095523E-005</v>
      </c>
      <c r="L237" s="43" t="n">
        <f aca="false">J237-DatosMinisterio!K237</f>
        <v>-89.4394400331221</v>
      </c>
      <c r="M237" s="44" t="n">
        <f aca="false">P271/P$281</f>
        <v>0.00926531486536035</v>
      </c>
      <c r="N237" s="43" t="n">
        <f aca="false">ROUND((N$247*M237),0)</f>
        <v>1480091</v>
      </c>
      <c r="O237" s="43" t="n">
        <f aca="false">N237-DatosMinisterio!L237</f>
        <v>-245</v>
      </c>
      <c r="P237" s="14" t="n">
        <f aca="false">N237+J237</f>
        <v>1497880.56055997</v>
      </c>
      <c r="Q237" s="43" t="n">
        <f aca="false">P237-DatosMinisterio!M237</f>
        <v>-334.439440033166</v>
      </c>
      <c r="S237" s="14" t="n">
        <f aca="false">B237+DatosMinisterio!B237</f>
        <v>2907</v>
      </c>
      <c r="T237" s="14" t="n">
        <f aca="false">C237+DatosMinisterio!C237</f>
        <v>27</v>
      </c>
      <c r="U237" s="14" t="n">
        <f aca="false">D237+DatosMinisterio!D237</f>
        <v>226.662878787879</v>
      </c>
      <c r="V237" s="14" t="n">
        <f aca="false">E237+DatosMinisterio!E237</f>
        <v>41.8787878787879</v>
      </c>
      <c r="W237" s="14" t="n">
        <f aca="false">F237+DatosMinisterio!F237</f>
        <v>2</v>
      </c>
      <c r="X237" s="14" t="n">
        <f aca="false">G237+DatosMinisterio!G237</f>
        <v>16</v>
      </c>
      <c r="Y237" s="14" t="n">
        <f aca="false">H237+DatosMinisterio!H237</f>
        <v>3</v>
      </c>
      <c r="Z237" s="14" t="n">
        <f aca="false">X237+0.33*Y237</f>
        <v>16.99</v>
      </c>
      <c r="AC237" s="49" t="n">
        <f aca="false">IF(T237&gt;0,S237/T237,0)</f>
        <v>107.666666666667</v>
      </c>
      <c r="AD237" s="50" t="n">
        <f aca="false">EXP((((AC237-AC$247)/AC$248+2)/4-1.9)^3)</f>
        <v>0.00799884965849854</v>
      </c>
      <c r="AE237" s="51" t="n">
        <f aca="false">S237/U237</f>
        <v>12.8252143251057</v>
      </c>
      <c r="AF237" s="50" t="n">
        <f aca="false">EXP((((AE237-AE$247)/AE$248+2)/4-1.9)^3)</f>
        <v>0.00623433189341675</v>
      </c>
      <c r="AG237" s="50" t="n">
        <f aca="false">V237/U237</f>
        <v>0.184762445896489</v>
      </c>
      <c r="AH237" s="50" t="n">
        <f aca="false">EXP((((AG237-AG$247)/AG$248+2)/4-1.9)^3)</f>
        <v>0.000231030810437748</v>
      </c>
      <c r="AI237" s="50" t="n">
        <f aca="false">W237/U237</f>
        <v>0.00882367686625778</v>
      </c>
      <c r="AJ237" s="50" t="n">
        <f aca="false">EXP((((AI237-AI$247)/AI$248+2)/4-1.9)^3)</f>
        <v>0.00849726225113194</v>
      </c>
      <c r="AK237" s="50" t="n">
        <f aca="false">Z237/U237</f>
        <v>0.0749571349788599</v>
      </c>
      <c r="AL237" s="50" t="n">
        <f aca="false">EXP((((AK237-AK$247)/AK$248+2)/4-1.9)^3)</f>
        <v>0.00790502578006063</v>
      </c>
      <c r="AM237" s="50" t="n">
        <f aca="false">0.01*AD237+0.15*AF237+0.24*AH237+0.25*AJ237+0.35*AL237</f>
        <v>0.00596166026090676</v>
      </c>
      <c r="AO237" s="44" t="n">
        <f aca="false">0.01*AD237/$AM$247</f>
        <v>2.83890530894313E-005</v>
      </c>
      <c r="AP237" s="43" t="n">
        <f aca="false">AO237*$J$247</f>
        <v>238.685222207357</v>
      </c>
      <c r="AQ237" s="44" t="n">
        <f aca="false">0.15*AF237/$AM$247</f>
        <v>0.000331897935307422</v>
      </c>
      <c r="AR237" s="43" t="n">
        <f aca="false">AQ237*$J$247</f>
        <v>2790.48167578745</v>
      </c>
      <c r="AS237" s="44" t="n">
        <f aca="false">0.24*AH237/$AM$247</f>
        <v>1.96790675344466E-005</v>
      </c>
      <c r="AT237" s="43" t="n">
        <f aca="false">AS237*$J$247</f>
        <v>165.45471215599</v>
      </c>
      <c r="AU237" s="44" t="n">
        <f aca="false">0.25*AJ237/$AM$247</f>
        <v>0.000753949753593338</v>
      </c>
      <c r="AV237" s="43" t="n">
        <f aca="false">AU237*$J$247</f>
        <v>6338.94564579903</v>
      </c>
      <c r="AW237" s="44" t="n">
        <f aca="false">0.35*AL237/$AM$247</f>
        <v>0.0009819620588413</v>
      </c>
      <c r="AX237" s="43" t="n">
        <f aca="false">AW237*$J$247</f>
        <v>8255.99330401706</v>
      </c>
    </row>
    <row r="238" customFormat="false" ht="13.8" hidden="false" customHeight="false" outlineLevel="0" collapsed="false">
      <c r="A238" s="13" t="s">
        <v>77</v>
      </c>
      <c r="B238" s="43"/>
      <c r="C238" s="43"/>
      <c r="D238" s="43"/>
      <c r="E238" s="43"/>
      <c r="F238" s="43"/>
      <c r="G238" s="43"/>
      <c r="H238" s="43"/>
      <c r="I238" s="15" t="n">
        <f aca="false">AO238+AQ238+AS238+AU238+AW238</f>
        <v>0.0560517283285494</v>
      </c>
      <c r="J238" s="43" t="n">
        <f aca="false">AP238+AR238+AT238+AV238+AX238</f>
        <v>471263.313681529</v>
      </c>
      <c r="K238" s="15" t="n">
        <f aca="false">I238-DatosMinisterio!J238</f>
        <v>3.34073722746478E-005</v>
      </c>
      <c r="L238" s="43" t="n">
        <f aca="false">J238-DatosMinisterio!K238</f>
        <v>281.313681528729</v>
      </c>
      <c r="M238" s="44" t="n">
        <f aca="false">P272/P$281</f>
        <v>0.039637864041308</v>
      </c>
      <c r="N238" s="43" t="n">
        <f aca="false">ROUND((N$247*M238),0)</f>
        <v>6331965</v>
      </c>
      <c r="O238" s="43" t="n">
        <f aca="false">N238-DatosMinisterio!L238</f>
        <v>641</v>
      </c>
      <c r="P238" s="14" t="n">
        <f aca="false">N238+J238</f>
        <v>6803228.31368153</v>
      </c>
      <c r="Q238" s="43" t="n">
        <f aca="false">P238-DatosMinisterio!M238</f>
        <v>922.313681528904</v>
      </c>
      <c r="S238" s="14" t="n">
        <f aca="false">B238+DatosMinisterio!B238</f>
        <v>8820</v>
      </c>
      <c r="T238" s="14" t="n">
        <f aca="false">C238+DatosMinisterio!C238</f>
        <v>84</v>
      </c>
      <c r="U238" s="14" t="n">
        <f aca="false">D238+DatosMinisterio!D238</f>
        <v>324.775974025974</v>
      </c>
      <c r="V238" s="14" t="n">
        <f aca="false">E238+DatosMinisterio!E238</f>
        <v>258.957792207792</v>
      </c>
      <c r="W238" s="14" t="n">
        <f aca="false">F238+DatosMinisterio!F238</f>
        <v>22</v>
      </c>
      <c r="X238" s="14" t="n">
        <f aca="false">G238+DatosMinisterio!G238</f>
        <v>105</v>
      </c>
      <c r="Y238" s="14" t="n">
        <f aca="false">H238+DatosMinisterio!H238</f>
        <v>20</v>
      </c>
      <c r="Z238" s="14" t="n">
        <f aca="false">X238+0.33*Y238</f>
        <v>111.6</v>
      </c>
      <c r="AC238" s="49" t="n">
        <f aca="false">IF(T238&gt;0,S238/T238,0)</f>
        <v>105</v>
      </c>
      <c r="AD238" s="50" t="n">
        <f aca="false">EXP((((AC238-AC$247)/AC$248+2)/4-1.9)^3)</f>
        <v>0.00748336784531907</v>
      </c>
      <c r="AE238" s="51" t="n">
        <f aca="false">S238/U238</f>
        <v>27.1571812738051</v>
      </c>
      <c r="AF238" s="50" t="n">
        <f aca="false">EXP((((AE238-AE$247)/AE$248+2)/4-1.9)^3)</f>
        <v>0.265774279808345</v>
      </c>
      <c r="AG238" s="50" t="n">
        <f aca="false">V238/U238</f>
        <v>0.797342823724645</v>
      </c>
      <c r="AH238" s="50" t="n">
        <f aca="false">EXP((((AG238-AG$247)/AG$248+2)/4-1.9)^3)</f>
        <v>0.354504213430323</v>
      </c>
      <c r="AI238" s="50" t="n">
        <f aca="false">W238/U238</f>
        <v>0.067739000909718</v>
      </c>
      <c r="AJ238" s="50" t="n">
        <f aca="false">EXP((((AI238-AI$247)/AI$248+2)/4-1.9)^3)</f>
        <v>0.0285552822435312</v>
      </c>
      <c r="AK238" s="50" t="n">
        <f aca="false">Z238/U238</f>
        <v>0.343621477342024</v>
      </c>
      <c r="AL238" s="50" t="n">
        <f aca="false">EXP((((AK238-AK$247)/AK$248+2)/4-1.9)^3)</f>
        <v>0.0736273036656558</v>
      </c>
      <c r="AM238" s="50" t="n">
        <f aca="false">0.01*AD238+0.15*AF238+0.24*AH238+0.25*AJ238+0.35*AL238</f>
        <v>0.157930363716845</v>
      </c>
      <c r="AO238" s="44" t="n">
        <f aca="false">0.01*AD238/$AM$247</f>
        <v>2.6559534947977E-005</v>
      </c>
      <c r="AP238" s="43" t="n">
        <f aca="false">AO238*$J$247</f>
        <v>223.303274005359</v>
      </c>
      <c r="AQ238" s="44" t="n">
        <f aca="false">0.15*AF238/$AM$247</f>
        <v>0.0141490597924942</v>
      </c>
      <c r="AR238" s="43" t="n">
        <f aca="false">AQ238*$J$247</f>
        <v>118960.342564364</v>
      </c>
      <c r="AS238" s="44" t="n">
        <f aca="false">0.24*AH238/$AM$247</f>
        <v>0.0301964588364762</v>
      </c>
      <c r="AT238" s="43" t="n">
        <f aca="false">AS238*$J$247</f>
        <v>253881.257136499</v>
      </c>
      <c r="AU238" s="44" t="n">
        <f aca="false">0.25*AJ238/$AM$247</f>
        <v>0.00253366877177771</v>
      </c>
      <c r="AV238" s="43" t="n">
        <f aca="false">AU238*$J$247</f>
        <v>21302.2002490369</v>
      </c>
      <c r="AW238" s="44" t="n">
        <f aca="false">0.35*AL238/$AM$247</f>
        <v>0.0091459813928534</v>
      </c>
      <c r="AX238" s="43" t="n">
        <f aca="false">AW238*$J$247</f>
        <v>76896.2104576239</v>
      </c>
    </row>
    <row r="239" customFormat="false" ht="13.8" hidden="false" customHeight="false" outlineLevel="0" collapsed="false">
      <c r="A239" s="13" t="s">
        <v>78</v>
      </c>
      <c r="B239" s="43"/>
      <c r="C239" s="43"/>
      <c r="D239" s="43"/>
      <c r="E239" s="43"/>
      <c r="F239" s="43"/>
      <c r="G239" s="43"/>
      <c r="H239" s="43"/>
      <c r="I239" s="15" t="n">
        <f aca="false">AO239+AQ239+AS239+AU239+AW239</f>
        <v>0.00774648212446129</v>
      </c>
      <c r="J239" s="43" t="n">
        <f aca="false">AP239+AR239+AT239+AV239+AX239</f>
        <v>65129.7104337269</v>
      </c>
      <c r="K239" s="15" t="n">
        <f aca="false">I239-DatosMinisterio!J239</f>
        <v>-1.7365865020531E-006</v>
      </c>
      <c r="L239" s="43" t="n">
        <f aca="false">J239-DatosMinisterio!K239</f>
        <v>-14.2895662730589</v>
      </c>
      <c r="M239" s="44" t="n">
        <f aca="false">P273/P$281</f>
        <v>0.0133758926708441</v>
      </c>
      <c r="N239" s="43" t="n">
        <f aca="false">ROUND((N$247*M239),0)</f>
        <v>2136737</v>
      </c>
      <c r="O239" s="43" t="n">
        <f aca="false">N239-DatosMinisterio!L239</f>
        <v>93</v>
      </c>
      <c r="P239" s="14" t="n">
        <f aca="false">N239+J239</f>
        <v>2201866.71043373</v>
      </c>
      <c r="Q239" s="43" t="n">
        <f aca="false">P239-DatosMinisterio!M239</f>
        <v>78.7104337271303</v>
      </c>
      <c r="S239" s="14" t="n">
        <f aca="false">B239+DatosMinisterio!B239</f>
        <v>4666</v>
      </c>
      <c r="T239" s="14" t="n">
        <f aca="false">C239+DatosMinisterio!C239</f>
        <v>46</v>
      </c>
      <c r="U239" s="14" t="n">
        <f aca="false">D239+DatosMinisterio!D239</f>
        <v>331.068770378558</v>
      </c>
      <c r="V239" s="14" t="n">
        <f aca="false">E239+DatosMinisterio!E239</f>
        <v>171.442077922078</v>
      </c>
      <c r="W239" s="14" t="n">
        <f aca="false">F239+DatosMinisterio!F239</f>
        <v>16</v>
      </c>
      <c r="X239" s="14" t="n">
        <f aca="false">G239+DatosMinisterio!G239</f>
        <v>49</v>
      </c>
      <c r="Y239" s="14" t="n">
        <f aca="false">H239+DatosMinisterio!H239</f>
        <v>4</v>
      </c>
      <c r="Z239" s="14" t="n">
        <f aca="false">X239+0.33*Y239</f>
        <v>50.32</v>
      </c>
      <c r="AC239" s="49" t="n">
        <f aca="false">IF(T239&gt;0,S239/T239,0)</f>
        <v>101.434782608696</v>
      </c>
      <c r="AD239" s="50" t="n">
        <f aca="false">EXP((((AC239-AC$247)/AC$248+2)/4-1.9)^3)</f>
        <v>0.00683918506633874</v>
      </c>
      <c r="AE239" s="51" t="n">
        <f aca="false">S239/U239</f>
        <v>14.09374854253</v>
      </c>
      <c r="AF239" s="50" t="n">
        <f aca="false">EXP((((AE239-AE$247)/AE$248+2)/4-1.9)^3)</f>
        <v>0.00998781665324886</v>
      </c>
      <c r="AG239" s="50" t="n">
        <f aca="false">V239/U239</f>
        <v>0.517844306867253</v>
      </c>
      <c r="AH239" s="50" t="n">
        <f aca="false">EXP((((AG239-AG$247)/AG$248+2)/4-1.9)^3)</f>
        <v>0.0399067143794263</v>
      </c>
      <c r="AI239" s="50" t="n">
        <f aca="false">W239/U239</f>
        <v>0.0483283276211916</v>
      </c>
      <c r="AJ239" s="50" t="n">
        <f aca="false">EXP((((AI239-AI$247)/AI$248+2)/4-1.9)^3)</f>
        <v>0.0196581011330709</v>
      </c>
      <c r="AK239" s="50" t="n">
        <f aca="false">Z239/U239</f>
        <v>0.151992590368648</v>
      </c>
      <c r="AL239" s="50" t="n">
        <f aca="false">EXP((((AK239-AK$247)/AK$248+2)/4-1.9)^3)</f>
        <v>0.0164790019438896</v>
      </c>
      <c r="AM239" s="50" t="n">
        <f aca="false">0.01*AD239+0.15*AF239+0.24*AH239+0.25*AJ239+0.35*AL239</f>
        <v>0.0218263517633421</v>
      </c>
      <c r="AO239" s="44" t="n">
        <f aca="false">0.01*AD239/$AM$247</f>
        <v>2.42732388063388E-005</v>
      </c>
      <c r="AP239" s="43" t="n">
        <f aca="false">AO239*$J$247</f>
        <v>204.080896250114</v>
      </c>
      <c r="AQ239" s="44" t="n">
        <f aca="false">0.15*AF239/$AM$247</f>
        <v>0.000531722690115816</v>
      </c>
      <c r="AR239" s="43" t="n">
        <f aca="false">AQ239*$J$247</f>
        <v>4470.53827555224</v>
      </c>
      <c r="AS239" s="44" t="n">
        <f aca="false">0.24*AH239/$AM$247</f>
        <v>0.00339923028388549</v>
      </c>
      <c r="AT239" s="43" t="n">
        <f aca="false">AS239*$J$247</f>
        <v>28579.5384963098</v>
      </c>
      <c r="AU239" s="44" t="n">
        <f aca="false">0.25*AJ239/$AM$247</f>
        <v>0.00174423479791004</v>
      </c>
      <c r="AV239" s="43" t="n">
        <f aca="false">AU239*$J$247</f>
        <v>14664.9156986484</v>
      </c>
      <c r="AW239" s="44" t="n">
        <f aca="false">0.35*AL239/$AM$247</f>
        <v>0.0020470211137436</v>
      </c>
      <c r="AX239" s="43" t="n">
        <f aca="false">AW239*$J$247</f>
        <v>17210.6370669664</v>
      </c>
    </row>
    <row r="240" customFormat="false" ht="13.8" hidden="false" customHeight="false" outlineLevel="0" collapsed="false">
      <c r="A240" s="13" t="s">
        <v>79</v>
      </c>
      <c r="B240" s="43"/>
      <c r="C240" s="43"/>
      <c r="D240" s="43"/>
      <c r="E240" s="43"/>
      <c r="F240" s="43"/>
      <c r="G240" s="43"/>
      <c r="H240" s="43"/>
      <c r="I240" s="15" t="n">
        <f aca="false">AO240+AQ240+AS240+AU240+AW240</f>
        <v>0.0107956499169286</v>
      </c>
      <c r="J240" s="43" t="n">
        <f aca="false">AP240+AR240+AT240+AV240+AX240</f>
        <v>90766.046024065</v>
      </c>
      <c r="K240" s="15" t="n">
        <f aca="false">I240-DatosMinisterio!J240</f>
        <v>-4.8360934286739E-006</v>
      </c>
      <c r="L240" s="43" t="n">
        <f aca="false">J240-DatosMinisterio!K240</f>
        <v>-40.95397593503</v>
      </c>
      <c r="M240" s="44" t="n">
        <f aca="false">P274/P$281</f>
        <v>0.0242025995076746</v>
      </c>
      <c r="N240" s="43" t="n">
        <f aca="false">ROUND((N$247*M240),0)</f>
        <v>3866253</v>
      </c>
      <c r="O240" s="43" t="n">
        <f aca="false">N240-DatosMinisterio!L240</f>
        <v>-205</v>
      </c>
      <c r="P240" s="14" t="n">
        <f aca="false">N240+J240</f>
        <v>3957019.04602406</v>
      </c>
      <c r="Q240" s="43" t="n">
        <f aca="false">P240-DatosMinisterio!M240</f>
        <v>-245.953975935001</v>
      </c>
      <c r="S240" s="14" t="n">
        <f aca="false">B240+DatosMinisterio!B240</f>
        <v>4895</v>
      </c>
      <c r="T240" s="14" t="n">
        <f aca="false">C240+DatosMinisterio!C240</f>
        <v>26</v>
      </c>
      <c r="U240" s="14" t="n">
        <f aca="false">D240+DatosMinisterio!D240</f>
        <v>246.245346145179</v>
      </c>
      <c r="V240" s="14" t="n">
        <f aca="false">E240+DatosMinisterio!E240</f>
        <v>137.863822477058</v>
      </c>
      <c r="W240" s="14" t="n">
        <f aca="false">F240+DatosMinisterio!F240</f>
        <v>7</v>
      </c>
      <c r="X240" s="14" t="n">
        <f aca="false">G240+DatosMinisterio!G240</f>
        <v>17</v>
      </c>
      <c r="Y240" s="14" t="n">
        <f aca="false">H240+DatosMinisterio!H240</f>
        <v>10</v>
      </c>
      <c r="Z240" s="14" t="n">
        <f aca="false">X240+0.33*Y240</f>
        <v>20.3</v>
      </c>
      <c r="AC240" s="49" t="n">
        <f aca="false">IF(T240&gt;0,S240/T240,0)</f>
        <v>188.269230769231</v>
      </c>
      <c r="AD240" s="50" t="n">
        <f aca="false">EXP((((AC240-AC$247)/AC$248+2)/4-1.9)^3)</f>
        <v>0.0455615802686389</v>
      </c>
      <c r="AE240" s="51" t="n">
        <f aca="false">S240/U240</f>
        <v>19.8785482715846</v>
      </c>
      <c r="AF240" s="50" t="n">
        <f aca="false">EXP((((AE240-AE$247)/AE$248+2)/4-1.9)^3)</f>
        <v>0.0593745794896398</v>
      </c>
      <c r="AG240" s="50" t="n">
        <f aca="false">V240/U240</f>
        <v>0.55986366701029</v>
      </c>
      <c r="AH240" s="50" t="n">
        <f aca="false">EXP((((AG240-AG$247)/AG$248+2)/4-1.9)^3)</f>
        <v>0.0617049472777506</v>
      </c>
      <c r="AI240" s="50" t="n">
        <f aca="false">W240/U240</f>
        <v>0.0284269331769341</v>
      </c>
      <c r="AJ240" s="50" t="n">
        <f aca="false">EXP((((AI240-AI$247)/AI$248+2)/4-1.9)^3)</f>
        <v>0.0130588479585303</v>
      </c>
      <c r="AK240" s="50" t="n">
        <f aca="false">Z240/U240</f>
        <v>0.0824381062131088</v>
      </c>
      <c r="AL240" s="50" t="n">
        <f aca="false">EXP((((AK240-AK$247)/AK$248+2)/4-1.9)^3)</f>
        <v>0.00851980352630588</v>
      </c>
      <c r="AM240" s="50" t="n">
        <f aca="false">0.01*AD240+0.15*AF240+0.24*AH240+0.25*AJ240+0.35*AL240</f>
        <v>0.0304176332966321</v>
      </c>
      <c r="AO240" s="44" t="n">
        <f aca="false">0.01*AD240/$AM$247</f>
        <v>0.000161704517062716</v>
      </c>
      <c r="AP240" s="43" t="n">
        <f aca="false">AO240*$J$247</f>
        <v>1359.55498288234</v>
      </c>
      <c r="AQ240" s="44" t="n">
        <f aca="false">0.15*AF240/$AM$247</f>
        <v>0.00316093218636099</v>
      </c>
      <c r="AR240" s="43" t="n">
        <f aca="false">AQ240*$J$247</f>
        <v>26576.011496658</v>
      </c>
      <c r="AS240" s="44" t="n">
        <f aca="false">0.24*AH240/$AM$247</f>
        <v>0.00525599084549598</v>
      </c>
      <c r="AT240" s="43" t="n">
        <f aca="false">AS240*$J$247</f>
        <v>44190.5314321342</v>
      </c>
      <c r="AU240" s="44" t="n">
        <f aca="false">0.25*AJ240/$AM$247</f>
        <v>0.00115869263647067</v>
      </c>
      <c r="AV240" s="43" t="n">
        <f aca="false">AU240*$J$247</f>
        <v>9741.88214502267</v>
      </c>
      <c r="AW240" s="44" t="n">
        <f aca="false">0.35*AL240/$AM$247</f>
        <v>0.00105832973153827</v>
      </c>
      <c r="AX240" s="43" t="n">
        <f aca="false">AW240*$J$247</f>
        <v>8898.06596736776</v>
      </c>
    </row>
    <row r="241" customFormat="false" ht="13.8" hidden="false" customHeight="false" outlineLevel="0" collapsed="false">
      <c r="A241" s="13" t="s">
        <v>80</v>
      </c>
      <c r="B241" s="43"/>
      <c r="C241" s="43"/>
      <c r="D241" s="43"/>
      <c r="E241" s="43"/>
      <c r="F241" s="43"/>
      <c r="G241" s="43"/>
      <c r="H241" s="43"/>
      <c r="I241" s="15" t="n">
        <f aca="false">AO241+AQ241+AS241+AU241+AW241</f>
        <v>0.0120778278692026</v>
      </c>
      <c r="J241" s="43" t="n">
        <f aca="false">AP241+AR241+AT241+AV241+AX241</f>
        <v>101546.149484502</v>
      </c>
      <c r="K241" s="15" t="n">
        <f aca="false">I241-DatosMinisterio!J241</f>
        <v>-5.22664907075775E-006</v>
      </c>
      <c r="L241" s="43" t="n">
        <f aca="false">J241-DatosMinisterio!K241</f>
        <v>-43.8505154984159</v>
      </c>
      <c r="M241" s="44" t="n">
        <f aca="false">P275/P$281</f>
        <v>0.0116803151161799</v>
      </c>
      <c r="N241" s="43" t="n">
        <f aca="false">ROUND((N$247*M241),0)</f>
        <v>1865876</v>
      </c>
      <c r="O241" s="43" t="n">
        <f aca="false">N241-DatosMinisterio!L241</f>
        <v>-188</v>
      </c>
      <c r="P241" s="14" t="n">
        <f aca="false">N241+J241</f>
        <v>1967422.1494845</v>
      </c>
      <c r="Q241" s="43" t="n">
        <f aca="false">P241-DatosMinisterio!M241</f>
        <v>-231.850515498314</v>
      </c>
      <c r="S241" s="14" t="n">
        <f aca="false">B241+DatosMinisterio!B241</f>
        <v>6984</v>
      </c>
      <c r="T241" s="14" t="n">
        <f aca="false">C241+DatosMinisterio!C241</f>
        <v>45</v>
      </c>
      <c r="U241" s="14" t="n">
        <f aca="false">D241+DatosMinisterio!D241</f>
        <v>331.969091871413</v>
      </c>
      <c r="V241" s="14" t="n">
        <f aca="false">E241+DatosMinisterio!E241</f>
        <v>193.070677979999</v>
      </c>
      <c r="W241" s="14" t="n">
        <f aca="false">F241+DatosMinisterio!F241</f>
        <v>1</v>
      </c>
      <c r="X241" s="14" t="n">
        <f aca="false">G241+DatosMinisterio!G241</f>
        <v>8</v>
      </c>
      <c r="Y241" s="14" t="n">
        <f aca="false">H241+DatosMinisterio!H241</f>
        <v>8</v>
      </c>
      <c r="Z241" s="14" t="n">
        <f aca="false">X241+0.33*Y241</f>
        <v>10.64</v>
      </c>
      <c r="AC241" s="49" t="n">
        <f aca="false">IF(T241&gt;0,S241/T241,0)</f>
        <v>155.2</v>
      </c>
      <c r="AD241" s="50" t="n">
        <f aca="false">EXP((((AC241-AC$247)/AC$248+2)/4-1.9)^3)</f>
        <v>0.0237471331136842</v>
      </c>
      <c r="AE241" s="51" t="n">
        <f aca="false">S241/U241</f>
        <v>21.0381031578242</v>
      </c>
      <c r="AF241" s="50" t="n">
        <f aca="false">EXP((((AE241-AE$247)/AE$248+2)/4-1.9)^3)</f>
        <v>0.0793731359663516</v>
      </c>
      <c r="AG241" s="50" t="n">
        <f aca="false">V241/U241</f>
        <v>0.581592331055881</v>
      </c>
      <c r="AH241" s="50" t="n">
        <f aca="false">EXP((((AG241-AG$247)/AG$248+2)/4-1.9)^3)</f>
        <v>0.0760538805340605</v>
      </c>
      <c r="AI241" s="50" t="n">
        <f aca="false">W241/U241</f>
        <v>0.00301232863084539</v>
      </c>
      <c r="AJ241" s="50" t="n">
        <f aca="false">EXP((((AI241-AI$247)/AI$248+2)/4-1.9)^3)</f>
        <v>0.0074417915161318</v>
      </c>
      <c r="AK241" s="50" t="n">
        <f aca="false">Z241/U241</f>
        <v>0.0320511766321949</v>
      </c>
      <c r="AL241" s="50" t="n">
        <f aca="false">EXP((((AK241-AK$247)/AK$248+2)/4-1.9)^3)</f>
        <v>0.00506701259002951</v>
      </c>
      <c r="AM241" s="50" t="n">
        <f aca="false">0.01*AD241+0.15*AF241+0.24*AH241+0.25*AJ241+0.35*AL241</f>
        <v>0.0340302753398074</v>
      </c>
      <c r="AO241" s="44" t="n">
        <f aca="false">0.01*AD241/$AM$247</f>
        <v>8.42819469634485E-005</v>
      </c>
      <c r="AP241" s="43" t="n">
        <f aca="false">AO241*$J$247</f>
        <v>708.613111387237</v>
      </c>
      <c r="AQ241" s="44" t="n">
        <f aca="false">0.15*AF241/$AM$247</f>
        <v>0.00422559793037736</v>
      </c>
      <c r="AR241" s="43" t="n">
        <f aca="false">AQ241*$J$247</f>
        <v>35527.3484393372</v>
      </c>
      <c r="AS241" s="44" t="n">
        <f aca="false">0.24*AH241/$AM$247</f>
        <v>0.0064782244777252</v>
      </c>
      <c r="AT241" s="43" t="n">
        <f aca="false">AS241*$J$247</f>
        <v>54466.6440301463</v>
      </c>
      <c r="AU241" s="44" t="n">
        <f aca="false">0.25*AJ241/$AM$247</f>
        <v>0.000660299366320387</v>
      </c>
      <c r="AV241" s="43" t="n">
        <f aca="false">AU241*$J$247</f>
        <v>5551.5659672436</v>
      </c>
      <c r="AW241" s="44" t="n">
        <f aca="false">0.35*AL241/$AM$247</f>
        <v>0.000629424147816251</v>
      </c>
      <c r="AX241" s="43" t="n">
        <f aca="false">AW241*$J$247</f>
        <v>5291.97793638731</v>
      </c>
    </row>
    <row r="242" customFormat="false" ht="13.8" hidden="false" customHeight="false" outlineLevel="0" collapsed="false">
      <c r="A242" s="13" t="s">
        <v>81</v>
      </c>
      <c r="B242" s="43"/>
      <c r="C242" s="43"/>
      <c r="D242" s="43"/>
      <c r="E242" s="43"/>
      <c r="F242" s="43"/>
      <c r="G242" s="43"/>
      <c r="H242" s="43"/>
      <c r="I242" s="15" t="n">
        <f aca="false">AO242+AQ242+AS242+AU242+AW242</f>
        <v>0.0250247547881809</v>
      </c>
      <c r="J242" s="43" t="n">
        <f aca="false">AP242+AR242+AT242+AV242+AX242</f>
        <v>210399.379594849</v>
      </c>
      <c r="K242" s="15" t="n">
        <f aca="false">I242-DatosMinisterio!J242</f>
        <v>1.47872504633814E-006</v>
      </c>
      <c r="L242" s="43" t="n">
        <f aca="false">J242-DatosMinisterio!K242</f>
        <v>12.3795948494226</v>
      </c>
      <c r="M242" s="44" t="n">
        <f aca="false">P276/P$281</f>
        <v>0.0173782591955739</v>
      </c>
      <c r="N242" s="43" t="n">
        <f aca="false">ROUND((N$247*M242),0)</f>
        <v>2776096</v>
      </c>
      <c r="O242" s="43" t="n">
        <f aca="false">N242-DatosMinisterio!L242</f>
        <v>-28</v>
      </c>
      <c r="P242" s="14" t="n">
        <f aca="false">N242+J242</f>
        <v>2986495.37959485</v>
      </c>
      <c r="Q242" s="43" t="n">
        <f aca="false">P242-DatosMinisterio!M242</f>
        <v>-15.6204051505774</v>
      </c>
      <c r="S242" s="14" t="n">
        <f aca="false">B242+DatosMinisterio!B242</f>
        <v>7010</v>
      </c>
      <c r="T242" s="14" t="n">
        <f aca="false">C242+DatosMinisterio!C242</f>
        <v>28</v>
      </c>
      <c r="U242" s="14" t="n">
        <f aca="false">D242+DatosMinisterio!D242</f>
        <v>255.557132404213</v>
      </c>
      <c r="V242" s="14" t="n">
        <f aca="false">E242+DatosMinisterio!E242</f>
        <v>156.013133725444</v>
      </c>
      <c r="W242" s="14" t="n">
        <f aca="false">F242+DatosMinisterio!F242</f>
        <v>2</v>
      </c>
      <c r="X242" s="14" t="n">
        <f aca="false">G242+DatosMinisterio!G242</f>
        <v>9</v>
      </c>
      <c r="Y242" s="14" t="n">
        <f aca="false">H242+DatosMinisterio!H242</f>
        <v>2</v>
      </c>
      <c r="Z242" s="14" t="n">
        <f aca="false">X242+0.33*Y242</f>
        <v>9.66</v>
      </c>
      <c r="AC242" s="49" t="n">
        <f aca="false">IF(T242&gt;0,S242/T242,0)</f>
        <v>250.357142857143</v>
      </c>
      <c r="AD242" s="50" t="n">
        <f aca="false">EXP((((AC242-AC$247)/AC$248+2)/4-1.9)^3)</f>
        <v>0.125128334743806</v>
      </c>
      <c r="AE242" s="51" t="n">
        <f aca="false">S242/U242</f>
        <v>27.4302655302624</v>
      </c>
      <c r="AF242" s="50" t="n">
        <f aca="false">EXP((((AE242-AE$247)/AE$248+2)/4-1.9)^3)</f>
        <v>0.277264990943849</v>
      </c>
      <c r="AG242" s="50" t="n">
        <f aca="false">V242/U242</f>
        <v>0.610482408601608</v>
      </c>
      <c r="AH242" s="50" t="n">
        <f aca="false">EXP((((AG242-AG$247)/AG$248+2)/4-1.9)^3)</f>
        <v>0.0987759372279418</v>
      </c>
      <c r="AI242" s="50" t="n">
        <f aca="false">W242/U242</f>
        <v>0.00782603866769257</v>
      </c>
      <c r="AJ242" s="50" t="n">
        <f aca="false">EXP((((AI242-AI$247)/AI$248+2)/4-1.9)^3)</f>
        <v>0.00830740463937314</v>
      </c>
      <c r="AK242" s="50" t="n">
        <f aca="false">Z242/U242</f>
        <v>0.0377997667649551</v>
      </c>
      <c r="AL242" s="50" t="n">
        <f aca="false">EXP((((AK242-AK$247)/AK$248+2)/4-1.9)^3)</f>
        <v>0.00538628797180781</v>
      </c>
      <c r="AM242" s="50" t="n">
        <f aca="false">0.01*AD242+0.15*AF242+0.24*AH242+0.25*AJ242+0.35*AL242</f>
        <v>0.0705093088736975</v>
      </c>
      <c r="AO242" s="44" t="n">
        <f aca="false">0.01*AD242/$AM$247</f>
        <v>0.000444098225331669</v>
      </c>
      <c r="AP242" s="43" t="n">
        <f aca="false">AO242*$J$247</f>
        <v>3733.82244420981</v>
      </c>
      <c r="AQ242" s="44" t="n">
        <f aca="false">0.15*AF242/$AM$247</f>
        <v>0.014760792271016</v>
      </c>
      <c r="AR242" s="43" t="n">
        <f aca="false">AQ242*$J$247</f>
        <v>124103.575137408</v>
      </c>
      <c r="AS242" s="44" t="n">
        <f aca="false">0.24*AH242/$AM$247</f>
        <v>0.0084136758028241</v>
      </c>
      <c r="AT242" s="43" t="n">
        <f aca="false">AS242*$J$247</f>
        <v>70739.2413636141</v>
      </c>
      <c r="AU242" s="44" t="n">
        <f aca="false">0.25*AJ242/$AM$247</f>
        <v>0.000737103963105431</v>
      </c>
      <c r="AV242" s="43" t="n">
        <f aca="false">AU242*$J$247</f>
        <v>6197.31213540338</v>
      </c>
      <c r="AW242" s="44" t="n">
        <f aca="false">0.35*AL242/$AM$247</f>
        <v>0.000669084525903717</v>
      </c>
      <c r="AX242" s="43" t="n">
        <f aca="false">AW242*$J$247</f>
        <v>5625.42851421438</v>
      </c>
    </row>
    <row r="243" customFormat="false" ht="13.8" hidden="false" customHeight="false" outlineLevel="0" collapsed="false">
      <c r="A243" s="13" t="s">
        <v>82</v>
      </c>
      <c r="B243" s="43"/>
      <c r="C243" s="43"/>
      <c r="D243" s="43"/>
      <c r="E243" s="43"/>
      <c r="F243" s="43"/>
      <c r="G243" s="43"/>
      <c r="H243" s="43"/>
      <c r="I243" s="15" t="n">
        <f aca="false">AO243+AQ243+AS243+AU243+AW243</f>
        <v>0.00503273035220889</v>
      </c>
      <c r="J243" s="43" t="n">
        <f aca="false">AP243+AR243+AT243+AV243+AX243</f>
        <v>42313.4353457491</v>
      </c>
      <c r="K243" s="15" t="n">
        <f aca="false">I243-DatosMinisterio!J243</f>
        <v>6.09443928282095E-006</v>
      </c>
      <c r="L243" s="43" t="n">
        <f aca="false">J243-DatosMinisterio!K243</f>
        <v>51.435345749087</v>
      </c>
      <c r="M243" s="44" t="n">
        <f aca="false">P277/P$281</f>
        <v>0.0142025572657295</v>
      </c>
      <c r="N243" s="43" t="n">
        <f aca="false">ROUND((N$247*M243),0)</f>
        <v>2268793</v>
      </c>
      <c r="O243" s="43" t="n">
        <f aca="false">N243-DatosMinisterio!L243</f>
        <v>1528</v>
      </c>
      <c r="P243" s="14" t="n">
        <f aca="false">N243+J243</f>
        <v>2311106.43534575</v>
      </c>
      <c r="Q243" s="43" t="n">
        <f aca="false">P243-DatosMinisterio!M243</f>
        <v>1579.43534574891</v>
      </c>
      <c r="S243" s="14" t="n">
        <f aca="false">B243+DatosMinisterio!B243</f>
        <v>4089</v>
      </c>
      <c r="T243" s="14" t="n">
        <f aca="false">C243+DatosMinisterio!C243</f>
        <v>29</v>
      </c>
      <c r="U243" s="14" t="n">
        <f aca="false">D243+DatosMinisterio!D243</f>
        <v>418.304242424242</v>
      </c>
      <c r="V243" s="14" t="n">
        <f aca="false">E243+DatosMinisterio!E243</f>
        <v>170.838744588745</v>
      </c>
      <c r="W243" s="14" t="n">
        <f aca="false">F243+DatosMinisterio!F243</f>
        <v>28</v>
      </c>
      <c r="X243" s="14" t="n">
        <f aca="false">G243+DatosMinisterio!G243</f>
        <v>47</v>
      </c>
      <c r="Y243" s="14" t="n">
        <f aca="false">H243+DatosMinisterio!H243</f>
        <v>7</v>
      </c>
      <c r="Z243" s="14" t="n">
        <f aca="false">X243+0.33*Y243</f>
        <v>49.31</v>
      </c>
      <c r="AC243" s="49" t="n">
        <f aca="false">IF(T243&gt;0,S243/T243,0)</f>
        <v>141</v>
      </c>
      <c r="AD243" s="50" t="n">
        <f aca="false">EXP((((AC243-AC$247)/AC$248+2)/4-1.9)^3)</f>
        <v>0.0174904777927175</v>
      </c>
      <c r="AE243" s="51" t="n">
        <f aca="false">S243/U243</f>
        <v>9.77518175838379</v>
      </c>
      <c r="AF243" s="50" t="n">
        <f aca="false">EXP((((AE243-AE$247)/AE$248+2)/4-1.9)^3)</f>
        <v>0.00176425035214429</v>
      </c>
      <c r="AG243" s="50" t="n">
        <f aca="false">V243/U243</f>
        <v>0.408407869828586</v>
      </c>
      <c r="AH243" s="50" t="n">
        <f aca="false">EXP((((AG243-AG$247)/AG$248+2)/4-1.9)^3)</f>
        <v>0.0104163797508428</v>
      </c>
      <c r="AI243" s="50" t="n">
        <f aca="false">W243/U243</f>
        <v>0.0669369257116033</v>
      </c>
      <c r="AJ243" s="50" t="n">
        <f aca="false">EXP((((AI243-AI$247)/AI$248+2)/4-1.9)^3)</f>
        <v>0.0281318990177944</v>
      </c>
      <c r="AK243" s="50" t="n">
        <f aca="false">Z243/U243</f>
        <v>0.117880707387113</v>
      </c>
      <c r="AL243" s="50" t="n">
        <f aca="false">EXP((((AK243-AK$247)/AK$248+2)/4-1.9)^3)</f>
        <v>0.0120219550937507</v>
      </c>
      <c r="AM243" s="50" t="n">
        <f aca="false">0.01*AD243+0.15*AF243+0.24*AH243+0.25*AJ243+0.35*AL243</f>
        <v>0.0141801325082124</v>
      </c>
      <c r="AO243" s="44" t="n">
        <f aca="false">0.01*AD243/$AM$247</f>
        <v>6.20761889291693E-005</v>
      </c>
      <c r="AP243" s="43" t="n">
        <f aca="false">AO243*$J$247</f>
        <v>521.91486985033</v>
      </c>
      <c r="AQ243" s="44" t="n">
        <f aca="false">0.15*AF243/$AM$247</f>
        <v>9.3923624736823E-005</v>
      </c>
      <c r="AR243" s="43" t="n">
        <f aca="false">AQ243*$J$247</f>
        <v>789.67696351855</v>
      </c>
      <c r="AS243" s="44" t="n">
        <f aca="false">0.24*AH243/$AM$247</f>
        <v>0.00088726105489082</v>
      </c>
      <c r="AT243" s="43" t="n">
        <f aca="false">AS243*$J$247</f>
        <v>7459.7804081528</v>
      </c>
      <c r="AU243" s="44" t="n">
        <f aca="false">0.25*AJ243/$AM$247</f>
        <v>0.00249610259230887</v>
      </c>
      <c r="AV243" s="43" t="n">
        <f aca="false">AU243*$J$247</f>
        <v>20986.3569602257</v>
      </c>
      <c r="AW243" s="44" t="n">
        <f aca="false">0.35*AL243/$AM$247</f>
        <v>0.00149336689134321</v>
      </c>
      <c r="AX243" s="43" t="n">
        <f aca="false">AW243*$J$247</f>
        <v>12555.7061440017</v>
      </c>
    </row>
    <row r="244" customFormat="false" ht="13.8" hidden="false" customHeight="false" outlineLevel="0" collapsed="false">
      <c r="A244" s="13" t="s">
        <v>83</v>
      </c>
      <c r="B244" s="43"/>
      <c r="C244" s="43"/>
      <c r="D244" s="43"/>
      <c r="E244" s="43"/>
      <c r="F244" s="43"/>
      <c r="G244" s="43"/>
      <c r="H244" s="43"/>
      <c r="I244" s="15" t="n">
        <f aca="false">AO244+AQ244+AS244+AU244+AW244</f>
        <v>0.0186997427908731</v>
      </c>
      <c r="J244" s="43" t="n">
        <f aca="false">AP244+AR244+AT244+AV244+AX244</f>
        <v>157220.892475685</v>
      </c>
      <c r="K244" s="15" t="n">
        <f aca="false">I244-DatosMinisterio!J244</f>
        <v>-3.61822203857887E-007</v>
      </c>
      <c r="L244" s="43" t="n">
        <f aca="false">J244-DatosMinisterio!K244</f>
        <v>-3.10752431544824</v>
      </c>
      <c r="M244" s="44" t="n">
        <f aca="false">P278/P$281</f>
        <v>0.00930989359895993</v>
      </c>
      <c r="N244" s="43" t="n">
        <f aca="false">ROUND((N$247*M244),0)</f>
        <v>1487212</v>
      </c>
      <c r="O244" s="43" t="n">
        <f aca="false">N244-DatosMinisterio!L244</f>
        <v>-157</v>
      </c>
      <c r="P244" s="14" t="n">
        <f aca="false">N244+J244</f>
        <v>1644432.89247568</v>
      </c>
      <c r="Q244" s="43" t="n">
        <f aca="false">P244-DatosMinisterio!M244</f>
        <v>-160.107524315361</v>
      </c>
      <c r="S244" s="14" t="n">
        <f aca="false">B244+DatosMinisterio!B244</f>
        <v>5430</v>
      </c>
      <c r="T244" s="14" t="n">
        <f aca="false">C244+DatosMinisterio!C244</f>
        <v>24</v>
      </c>
      <c r="U244" s="14" t="n">
        <f aca="false">D244+DatosMinisterio!D244</f>
        <v>260.60512019895</v>
      </c>
      <c r="V244" s="14" t="n">
        <f aca="false">E244+DatosMinisterio!E244</f>
        <v>167.446029289859</v>
      </c>
      <c r="W244" s="14" t="n">
        <f aca="false">F244+DatosMinisterio!F244</f>
        <v>8</v>
      </c>
      <c r="X244" s="14" t="n">
        <f aca="false">G244+DatosMinisterio!G244</f>
        <v>38</v>
      </c>
      <c r="Y244" s="14" t="n">
        <f aca="false">H244+DatosMinisterio!H244</f>
        <v>9</v>
      </c>
      <c r="Z244" s="14" t="n">
        <f aca="false">X244+0.33*Y244</f>
        <v>40.97</v>
      </c>
      <c r="AC244" s="49" t="n">
        <f aca="false">IF(T244&gt;0,S244/T244,0)</f>
        <v>226.25</v>
      </c>
      <c r="AD244" s="50" t="n">
        <f aca="false">EXP((((AC244-AC$247)/AC$248+2)/4-1.9)^3)</f>
        <v>0.0872270842834893</v>
      </c>
      <c r="AE244" s="51" t="n">
        <f aca="false">S244/U244</f>
        <v>20.8361216995839</v>
      </c>
      <c r="AF244" s="50" t="n">
        <f aca="false">EXP((((AE244-AE$247)/AE$248+2)/4-1.9)^3)</f>
        <v>0.0755728959029576</v>
      </c>
      <c r="AG244" s="50" t="n">
        <f aca="false">V244/U244</f>
        <v>0.642527779815025</v>
      </c>
      <c r="AH244" s="50" t="n">
        <f aca="false">EXP((((AG244-AG$247)/AG$248+2)/4-1.9)^3)</f>
        <v>0.129208384375418</v>
      </c>
      <c r="AI244" s="50" t="n">
        <f aca="false">W244/U244</f>
        <v>0.0306977851927571</v>
      </c>
      <c r="AJ244" s="50" t="n">
        <f aca="false">EXP((((AI244-AI$247)/AI$248+2)/4-1.9)^3)</f>
        <v>0.0137015363490294</v>
      </c>
      <c r="AK244" s="50" t="n">
        <f aca="false">Z244/U244</f>
        <v>0.157211032418407</v>
      </c>
      <c r="AL244" s="50" t="n">
        <f aca="false">EXP((((AK244-AK$247)/AK$248+2)/4-1.9)^3)</f>
        <v>0.0172698993414486</v>
      </c>
      <c r="AM244" s="50" t="n">
        <f aca="false">0.01*AD244+0.15*AF244+0.24*AH244+0.25*AJ244+0.35*AL244</f>
        <v>0.0526880663351433</v>
      </c>
      <c r="AO244" s="44" t="n">
        <f aca="false">0.01*AD244/$AM$247</f>
        <v>0.000309581306348131</v>
      </c>
      <c r="AP244" s="43" t="n">
        <f aca="false">AO244*$J$247</f>
        <v>2602.85127031786</v>
      </c>
      <c r="AQ244" s="44" t="n">
        <f aca="false">0.15*AF244/$AM$247</f>
        <v>0.00402328405741129</v>
      </c>
      <c r="AR244" s="43" t="n">
        <f aca="false">AQ244*$J$247</f>
        <v>33826.364205294</v>
      </c>
      <c r="AS244" s="44" t="n">
        <f aca="false">0.24*AH244/$AM$247</f>
        <v>0.0110058936179239</v>
      </c>
      <c r="AT244" s="43" t="n">
        <f aca="false">AS244*$J$247</f>
        <v>92533.7014767376</v>
      </c>
      <c r="AU244" s="44" t="n">
        <f aca="false">0.25*AJ244/$AM$247</f>
        <v>0.00121571744508942</v>
      </c>
      <c r="AV244" s="43" t="n">
        <f aca="false">AU244*$J$247</f>
        <v>10221.326777206</v>
      </c>
      <c r="AW244" s="44" t="n">
        <f aca="false">0.35*AL244/$AM$247</f>
        <v>0.00214526636410043</v>
      </c>
      <c r="AX244" s="43" t="n">
        <f aca="false">AW244*$J$247</f>
        <v>18036.648746129</v>
      </c>
    </row>
    <row r="245" customFormat="false" ht="13.8" hidden="false" customHeight="false" outlineLevel="0" collapsed="false">
      <c r="A245" s="13" t="s">
        <v>84</v>
      </c>
      <c r="B245" s="43"/>
      <c r="C245" s="43"/>
      <c r="D245" s="43"/>
      <c r="E245" s="43"/>
      <c r="F245" s="43"/>
      <c r="G245" s="43"/>
      <c r="H245" s="43"/>
      <c r="I245" s="15" t="n">
        <f aca="false">AO245+AQ245+AS245+AU245+AW245</f>
        <v>0.0241164426910019</v>
      </c>
      <c r="J245" s="43" t="n">
        <f aca="false">AP245+AR245+AT245+AV245+AX245</f>
        <v>202762.609391002</v>
      </c>
      <c r="K245" s="15" t="n">
        <f aca="false">I245-DatosMinisterio!J245</f>
        <v>6.67916606829667E-005</v>
      </c>
      <c r="L245" s="43" t="n">
        <f aca="false">J245-DatosMinisterio!K245</f>
        <v>561.60939100181</v>
      </c>
      <c r="M245" s="44" t="n">
        <f aca="false">P279/P$281</f>
        <v>0.0056292591901685</v>
      </c>
      <c r="N245" s="43" t="n">
        <f aca="false">ROUND((N$247*M245),0)</f>
        <v>899248</v>
      </c>
      <c r="O245" s="43" t="n">
        <f aca="false">N245-DatosMinisterio!L245</f>
        <v>312</v>
      </c>
      <c r="P245" s="14" t="n">
        <f aca="false">N245+J245</f>
        <v>1102010.609391</v>
      </c>
      <c r="Q245" s="43" t="n">
        <f aca="false">P245-DatosMinisterio!M245</f>
        <v>873.609391001752</v>
      </c>
      <c r="S245" s="14" t="n">
        <f aca="false">B245+DatosMinisterio!B245</f>
        <v>6456</v>
      </c>
      <c r="T245" s="14" t="n">
        <f aca="false">C245+DatosMinisterio!C245</f>
        <v>42</v>
      </c>
      <c r="U245" s="14" t="n">
        <f aca="false">D245+DatosMinisterio!D245</f>
        <v>252.85342658284</v>
      </c>
      <c r="V245" s="14" t="n">
        <f aca="false">E245+DatosMinisterio!E245</f>
        <v>129.292348438739</v>
      </c>
      <c r="W245" s="14" t="n">
        <f aca="false">F245+DatosMinisterio!F245</f>
        <v>28</v>
      </c>
      <c r="X245" s="14" t="n">
        <f aca="false">G245+DatosMinisterio!G245</f>
        <v>60</v>
      </c>
      <c r="Y245" s="14" t="n">
        <f aca="false">H245+DatosMinisterio!H245</f>
        <v>12</v>
      </c>
      <c r="Z245" s="14" t="n">
        <f aca="false">X245+0.33*Y245</f>
        <v>63.96</v>
      </c>
      <c r="AC245" s="49" t="n">
        <f aca="false">IF(T245&gt;0,S245/T245,0)</f>
        <v>153.714285714286</v>
      </c>
      <c r="AD245" s="50" t="n">
        <f aca="false">EXP((((AC245-AC$247)/AC$248+2)/4-1.9)^3)</f>
        <v>0.0230165585809031</v>
      </c>
      <c r="AE245" s="51" t="n">
        <f aca="false">S245/U245</f>
        <v>25.5325786454584</v>
      </c>
      <c r="AF245" s="50" t="n">
        <f aca="false">EXP((((AE245-AE$247)/AE$248+2)/4-1.9)^3)</f>
        <v>0.202647823676657</v>
      </c>
      <c r="AG245" s="50" t="n">
        <f aca="false">V245/U245</f>
        <v>0.51133318692195</v>
      </c>
      <c r="AH245" s="50" t="n">
        <f aca="false">EXP((((AG245-AG$247)/AG$248+2)/4-1.9)^3)</f>
        <v>0.0371585592798903</v>
      </c>
      <c r="AI245" s="50" t="n">
        <f aca="false">W245/U245</f>
        <v>0.110736090779559</v>
      </c>
      <c r="AJ245" s="50" t="n">
        <f aca="false">EXP((((AI245-AI$247)/AI$248+2)/4-1.9)^3)</f>
        <v>0.0599226217414671</v>
      </c>
      <c r="AK245" s="50" t="n">
        <f aca="false">Z245/U245</f>
        <v>0.252952870223593</v>
      </c>
      <c r="AL245" s="50" t="n">
        <f aca="false">EXP((((AK245-AK$247)/AK$248+2)/4-1.9)^3)</f>
        <v>0.038354331106316</v>
      </c>
      <c r="AM245" s="50" t="n">
        <f aca="false">0.01*AD245+0.15*AF245+0.24*AH245+0.25*AJ245+0.35*AL245</f>
        <v>0.0679500646870586</v>
      </c>
      <c r="AO245" s="44" t="n">
        <f aca="false">0.01*AD245/$AM$247</f>
        <v>8.1689034221943E-005</v>
      </c>
      <c r="AP245" s="43" t="n">
        <f aca="false">AO245*$J$247</f>
        <v>686.81280857612</v>
      </c>
      <c r="AQ245" s="44" t="n">
        <f aca="false">0.15*AF245/$AM$247</f>
        <v>0.0107883884628997</v>
      </c>
      <c r="AR245" s="43" t="n">
        <f aca="false">AQ245*$J$247</f>
        <v>90704.9942600988</v>
      </c>
      <c r="AS245" s="44" t="n">
        <f aca="false">0.24*AH245/$AM$247</f>
        <v>0.00316514406094218</v>
      </c>
      <c r="AT245" s="43" t="n">
        <f aca="false">AS245*$J$247</f>
        <v>26611.4234639805</v>
      </c>
      <c r="AU245" s="44" t="n">
        <f aca="false">0.25*AJ245/$AM$247</f>
        <v>0.00531684730462774</v>
      </c>
      <c r="AV245" s="43" t="n">
        <f aca="false">AU245*$J$247</f>
        <v>44702.1912407534</v>
      </c>
      <c r="AW245" s="44" t="n">
        <f aca="false">0.35*AL245/$AM$247</f>
        <v>0.00476437382831029</v>
      </c>
      <c r="AX245" s="43" t="n">
        <f aca="false">AW245*$J$247</f>
        <v>40057.187617593</v>
      </c>
    </row>
    <row r="246" customFormat="false" ht="13.8" hidden="false" customHeight="false" outlineLevel="0" collapsed="false">
      <c r="A246" s="16" t="s">
        <v>85</v>
      </c>
      <c r="B246" s="52"/>
      <c r="C246" s="52"/>
      <c r="D246" s="52"/>
      <c r="E246" s="52"/>
      <c r="F246" s="52"/>
      <c r="G246" s="52"/>
      <c r="H246" s="52"/>
      <c r="I246" s="18" t="n">
        <f aca="false">AO246+AQ246+AS246+AU246+AW246</f>
        <v>0.00766755482055909</v>
      </c>
      <c r="J246" s="52" t="n">
        <f aca="false">AP246+AR246+AT246+AV246+AX246</f>
        <v>64466.1172870736</v>
      </c>
      <c r="K246" s="15" t="n">
        <f aca="false">I246-DatosMinisterio!J246</f>
        <v>-6.66592606398449E-006</v>
      </c>
      <c r="L246" s="43" t="n">
        <f aca="false">J246-DatosMinisterio!K246</f>
        <v>-55.8827129263882</v>
      </c>
      <c r="M246" s="44" t="n">
        <f aca="false">P280/P$281</f>
        <v>0.0066060496037789</v>
      </c>
      <c r="N246" s="43" t="n">
        <f aca="false">ROUND((N$247*M246),0)</f>
        <v>1055286</v>
      </c>
      <c r="O246" s="43" t="n">
        <f aca="false">N246-DatosMinisterio!L246</f>
        <v>-89</v>
      </c>
      <c r="P246" s="14" t="n">
        <f aca="false">N246+J246</f>
        <v>1119752.11728707</v>
      </c>
      <c r="Q246" s="43" t="n">
        <f aca="false">P246-DatosMinisterio!M246</f>
        <v>-144.882712926483</v>
      </c>
      <c r="S246" s="17" t="n">
        <f aca="false">B246+DatosMinisterio!B246</f>
        <v>7112</v>
      </c>
      <c r="T246" s="17" t="n">
        <f aca="false">C246+DatosMinisterio!C246</f>
        <v>33</v>
      </c>
      <c r="U246" s="17" t="n">
        <f aca="false">D246+DatosMinisterio!D246</f>
        <v>371.170140447192</v>
      </c>
      <c r="V246" s="17" t="n">
        <f aca="false">E246+DatosMinisterio!E246</f>
        <v>175.596403900051</v>
      </c>
      <c r="W246" s="17" t="n">
        <f aca="false">F246+DatosMinisterio!F246</f>
        <v>10</v>
      </c>
      <c r="X246" s="17" t="n">
        <f aca="false">G246+DatosMinisterio!G246</f>
        <v>44</v>
      </c>
      <c r="Y246" s="17" t="n">
        <f aca="false">H246+DatosMinisterio!H246</f>
        <v>10</v>
      </c>
      <c r="Z246" s="17" t="n">
        <f aca="false">X246+0.33*Y246</f>
        <v>47.3</v>
      </c>
      <c r="AC246" s="49" t="n">
        <f aca="false">IF(T246&gt;0,S246/T246,0)</f>
        <v>215.515151515151</v>
      </c>
      <c r="AD246" s="50" t="n">
        <f aca="false">EXP((((AC246-AC$247)/AC$248+2)/4-1.9)^3)</f>
        <v>0.0733503048652793</v>
      </c>
      <c r="AE246" s="51" t="n">
        <f aca="false">S246/U246</f>
        <v>19.1610240830023</v>
      </c>
      <c r="AF246" s="50" t="n">
        <f aca="false">EXP((((AE246-AE$247)/AE$248+2)/4-1.9)^3)</f>
        <v>0.0490863312252027</v>
      </c>
      <c r="AG246" s="50" t="n">
        <f aca="false">V246/U246</f>
        <v>0.473088712600883</v>
      </c>
      <c r="AH246" s="50" t="n">
        <f aca="false">EXP((((AG246-AG$247)/AG$248+2)/4-1.9)^3)</f>
        <v>0.0239205574824317</v>
      </c>
      <c r="AI246" s="50" t="n">
        <f aca="false">W246/U246</f>
        <v>0.0269418223889234</v>
      </c>
      <c r="AJ246" s="50" t="n">
        <f aca="false">EXP((((AI246-AI$247)/AI$248+2)/4-1.9)^3)</f>
        <v>0.0126524869146016</v>
      </c>
      <c r="AK246" s="50" t="n">
        <f aca="false">Z246/U246</f>
        <v>0.127434819899608</v>
      </c>
      <c r="AL246" s="50" t="n">
        <f aca="false">EXP((((AK246-AK$247)/AK$248+2)/4-1.9)^3)</f>
        <v>0.0131527409240926</v>
      </c>
      <c r="AM246" s="50" t="n">
        <f aca="false">0.01*AD246+0.15*AF246+0.24*AH246+0.25*AJ246+0.35*AL246</f>
        <v>0.0216039675802996</v>
      </c>
      <c r="AO246" s="44" t="n">
        <f aca="false">0.01*AD246/$AM$247</f>
        <v>0.000260330646011574</v>
      </c>
      <c r="AP246" s="43" t="n">
        <f aca="false">AO246*$J$247</f>
        <v>2188.76895593921</v>
      </c>
      <c r="AQ246" s="44" t="n">
        <f aca="false">0.15*AF246/$AM$247</f>
        <v>0.0026132153796086</v>
      </c>
      <c r="AR246" s="43" t="n">
        <f aca="false">AQ246*$J$247</f>
        <v>21971.0002863662</v>
      </c>
      <c r="AS246" s="44" t="n">
        <f aca="false">0.24*AH246/$AM$247</f>
        <v>0.00203753891208907</v>
      </c>
      <c r="AT246" s="43" t="n">
        <f aca="false">AS246*$J$247</f>
        <v>17130.9140342257</v>
      </c>
      <c r="AU246" s="44" t="n">
        <f aca="false">0.25*AJ246/$AM$247</f>
        <v>0.00112263681050165</v>
      </c>
      <c r="AV246" s="43" t="n">
        <f aca="false">AU246*$J$247</f>
        <v>9438.7373798142</v>
      </c>
      <c r="AW246" s="44" t="n">
        <f aca="false">0.35*AL246/$AM$247</f>
        <v>0.0016338330723482</v>
      </c>
      <c r="AX246" s="43" t="n">
        <f aca="false">AW246*$J$247</f>
        <v>13736.6966307283</v>
      </c>
    </row>
    <row r="247" customFormat="false" ht="13.8" hidden="false" customHeight="false" outlineLevel="0" collapsed="false">
      <c r="A247" s="19" t="s">
        <v>49</v>
      </c>
      <c r="B247" s="59"/>
      <c r="C247" s="59"/>
      <c r="D247" s="59"/>
      <c r="E247" s="59"/>
      <c r="F247" s="59"/>
      <c r="G247" s="59"/>
      <c r="H247" s="59"/>
      <c r="I247" s="21" t="n">
        <f aca="false">SUM(I220:I246)</f>
        <v>1</v>
      </c>
      <c r="J247" s="59" t="n">
        <f aca="false">DatosMinisterio!K247</f>
        <v>8407650</v>
      </c>
      <c r="K247" s="57" t="n">
        <f aca="false">I247-DatosMinisterio!J247</f>
        <v>0</v>
      </c>
      <c r="L247" s="59" t="n">
        <f aca="false">J247-DatosMinisterio!K247</f>
        <v>0</v>
      </c>
      <c r="M247" s="60"/>
      <c r="N247" s="59" t="n">
        <f aca="false">DatosMinisterio!L247</f>
        <v>159745355</v>
      </c>
      <c r="O247" s="59"/>
      <c r="P247" s="20" t="n">
        <f aca="false">DatosMinisterio!M247</f>
        <v>168153005</v>
      </c>
      <c r="Q247" s="59"/>
      <c r="S247" s="20"/>
      <c r="T247" s="20"/>
      <c r="U247" s="20"/>
      <c r="V247" s="20"/>
      <c r="W247" s="20"/>
      <c r="X247" s="20"/>
      <c r="Y247" s="20"/>
      <c r="Z247" s="20"/>
      <c r="AB247" s="62" t="s">
        <v>207</v>
      </c>
      <c r="AC247" s="62" t="n">
        <f aca="false">AVERAGE(AC222:AC246)</f>
        <v>207.681430822356</v>
      </c>
      <c r="AD247" s="20"/>
      <c r="AE247" s="62" t="n">
        <f aca="false">AVERAGE(AE222:AE246)</f>
        <v>20.1894106266941</v>
      </c>
      <c r="AF247" s="20"/>
      <c r="AG247" s="64" t="n">
        <f aca="false">AVERAGE(AG222:AG246)</f>
        <v>0.564076733917407</v>
      </c>
      <c r="AH247" s="20"/>
      <c r="AI247" s="64" t="n">
        <f aca="false">AVERAGE(AI222:AI246)</f>
        <v>0.115216458349932</v>
      </c>
      <c r="AJ247" s="20"/>
      <c r="AK247" s="64" t="n">
        <f aca="false">AVERAGE(AK222:AK246)</f>
        <v>0.323667695215049</v>
      </c>
      <c r="AL247" s="20"/>
      <c r="AM247" s="64" t="n">
        <f aca="false">SUM(AM222:AM246)</f>
        <v>2.81758240871949</v>
      </c>
      <c r="AO247" s="60" t="n">
        <f aca="false">SUM(AO220:AO246)</f>
        <v>0.00992932581062981</v>
      </c>
      <c r="AP247" s="59" t="n">
        <f aca="false">SUM(AP220:AP246)</f>
        <v>83482.2961517417</v>
      </c>
      <c r="AQ247" s="60" t="n">
        <f aca="false">SUM(AQ220:AQ246)</f>
        <v>0.147571017597145</v>
      </c>
      <c r="AR247" s="59" t="n">
        <f aca="false">SUM(AR220:AR246)</f>
        <v>1240725.46610064</v>
      </c>
      <c r="AS247" s="60" t="n">
        <f aca="false">SUM(AS220:AS246)</f>
        <v>0.232943773299776</v>
      </c>
      <c r="AT247" s="59" t="n">
        <f aca="false">SUM(AT220:AT246)</f>
        <v>1958509.71558386</v>
      </c>
      <c r="AU247" s="60" t="n">
        <f aca="false">SUM(AU220:AU246)</f>
        <v>0.253389314642366</v>
      </c>
      <c r="AV247" s="59" t="n">
        <f aca="false">SUM(AV220:AV246)</f>
        <v>2130408.67125289</v>
      </c>
      <c r="AW247" s="60" t="n">
        <f aca="false">SUM(AW220:AW246)</f>
        <v>0.356166568650083</v>
      </c>
      <c r="AX247" s="59" t="n">
        <f aca="false">SUM(AX220:AX246)</f>
        <v>2994523.85091087</v>
      </c>
    </row>
    <row r="248" s="23" customFormat="true" ht="13.8" hidden="false" customHeight="false" outlineLevel="0" collapsed="false">
      <c r="A248" s="23" t="s">
        <v>50</v>
      </c>
      <c r="B248" s="74"/>
      <c r="C248" s="74"/>
      <c r="D248" s="74"/>
      <c r="E248" s="74"/>
      <c r="F248" s="74"/>
      <c r="G248" s="74"/>
      <c r="H248" s="74"/>
      <c r="J248" s="74"/>
      <c r="K248" s="75"/>
      <c r="L248" s="74"/>
      <c r="M248" s="75"/>
      <c r="N248" s="74"/>
      <c r="O248" s="74"/>
      <c r="Q248" s="74"/>
      <c r="AB248" s="62" t="s">
        <v>208</v>
      </c>
      <c r="AC248" s="62" t="n">
        <f aca="false">_xlfn.STDEV.P(AC222:AC246)</f>
        <v>86.162466459519</v>
      </c>
      <c r="AD248" s="20"/>
      <c r="AE248" s="62" t="n">
        <f aca="false">_xlfn.STDEV.P(AE222:AE246)</f>
        <v>5.77518235953144</v>
      </c>
      <c r="AF248" s="20"/>
      <c r="AG248" s="64" t="n">
        <f aca="false">_xlfn.STDEV.P(AG222:AG246)</f>
        <v>0.150376153497596</v>
      </c>
      <c r="AH248" s="20"/>
      <c r="AI248" s="64" t="n">
        <f aca="false">_xlfn.STDEV.P(AI222:AI246)</f>
        <v>0.0939501365640555</v>
      </c>
      <c r="AJ248" s="20"/>
      <c r="AK248" s="64" t="n">
        <f aca="false">_xlfn.STDEV.P(AK222:AK246)</f>
        <v>0.213252621913767</v>
      </c>
      <c r="AL248" s="20"/>
      <c r="AM248" s="64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MI248" s="0"/>
      <c r="AMJ248" s="0"/>
    </row>
    <row r="249" s="23" customFormat="true" ht="13.8" hidden="false" customHeight="false" outlineLevel="0" collapsed="false">
      <c r="A249" s="23" t="s">
        <v>51</v>
      </c>
      <c r="B249" s="74"/>
      <c r="C249" s="74"/>
      <c r="D249" s="74"/>
      <c r="E249" s="74"/>
      <c r="F249" s="74"/>
      <c r="G249" s="74"/>
      <c r="H249" s="74"/>
      <c r="J249" s="74"/>
      <c r="K249" s="75"/>
      <c r="L249" s="74"/>
      <c r="M249" s="75"/>
      <c r="N249" s="74"/>
      <c r="O249" s="74"/>
      <c r="Q249" s="74"/>
      <c r="AMI249" s="0"/>
      <c r="AMJ249" s="0"/>
    </row>
    <row r="250" customFormat="false" ht="13.8" hidden="false" customHeight="false" outlineLevel="0" collapsed="false">
      <c r="A250" s="27"/>
      <c r="I250" s="22"/>
      <c r="S250" s="22"/>
      <c r="T250" s="22"/>
      <c r="U250" s="22"/>
      <c r="V250" s="22"/>
      <c r="W250" s="22"/>
      <c r="X250" s="22"/>
      <c r="Y250" s="22"/>
      <c r="Z250" s="22"/>
    </row>
    <row r="251" customFormat="false" ht="13.8" hidden="false" customHeight="false" outlineLevel="0" collapsed="false">
      <c r="A251" s="6" t="s">
        <v>131</v>
      </c>
      <c r="B251" s="82"/>
      <c r="C251" s="82"/>
      <c r="D251" s="82"/>
      <c r="E251" s="82"/>
      <c r="F251" s="82"/>
      <c r="G251" s="82"/>
      <c r="H251" s="82"/>
      <c r="I251" s="6"/>
      <c r="J251" s="6"/>
      <c r="S251" s="24"/>
      <c r="T251" s="24"/>
      <c r="U251" s="24"/>
      <c r="V251" s="24"/>
      <c r="W251" s="24"/>
      <c r="X251" s="24"/>
      <c r="Y251" s="24"/>
      <c r="Z251" s="24"/>
    </row>
    <row r="252" customFormat="false" ht="13.8" hidden="false" customHeight="false" outlineLevel="0" collapsed="false">
      <c r="A252" s="6" t="s">
        <v>132</v>
      </c>
      <c r="B252" s="6"/>
      <c r="C252" s="6"/>
      <c r="D252" s="6"/>
      <c r="E252" s="6"/>
      <c r="F252" s="6"/>
      <c r="G252" s="6"/>
      <c r="H252" s="6"/>
      <c r="I252" s="6"/>
      <c r="J252" s="6"/>
      <c r="S252" s="24"/>
      <c r="T252" s="24"/>
      <c r="U252" s="24"/>
      <c r="V252" s="24"/>
      <c r="W252" s="24"/>
      <c r="X252" s="24"/>
      <c r="Y252" s="24"/>
      <c r="Z252" s="24"/>
    </row>
    <row r="253" customFormat="false" ht="9" hidden="false" customHeight="true" outlineLevel="0" collapsed="false">
      <c r="A253" s="29"/>
      <c r="B253" s="29"/>
      <c r="C253" s="29"/>
      <c r="D253" s="29"/>
      <c r="E253" s="29"/>
      <c r="F253" s="29"/>
      <c r="G253" s="29"/>
      <c r="H253" s="29"/>
      <c r="S253" s="73"/>
      <c r="T253" s="73"/>
      <c r="U253" s="73"/>
      <c r="V253" s="73"/>
      <c r="W253" s="73"/>
      <c r="X253" s="73"/>
      <c r="Y253" s="73"/>
      <c r="Z253" s="73"/>
    </row>
    <row r="254" customFormat="false" ht="15.8" hidden="false" customHeight="true" outlineLevel="0" collapsed="false">
      <c r="A254" s="7" t="s">
        <v>8</v>
      </c>
      <c r="B254" s="85" t="s">
        <v>188</v>
      </c>
      <c r="C254" s="85"/>
      <c r="D254" s="85"/>
      <c r="E254" s="85"/>
      <c r="F254" s="85"/>
      <c r="G254" s="85"/>
      <c r="H254" s="85"/>
      <c r="I254" s="7" t="s">
        <v>10</v>
      </c>
      <c r="J254" s="37" t="s">
        <v>11</v>
      </c>
      <c r="K254" s="38" t="s">
        <v>189</v>
      </c>
      <c r="L254" s="37" t="s">
        <v>190</v>
      </c>
      <c r="M254" s="38" t="s">
        <v>191</v>
      </c>
      <c r="N254" s="37" t="s">
        <v>12</v>
      </c>
      <c r="O254" s="37" t="s">
        <v>192</v>
      </c>
      <c r="P254" s="7" t="s">
        <v>193</v>
      </c>
      <c r="Q254" s="37" t="s">
        <v>194</v>
      </c>
      <c r="S254" s="8" t="s">
        <v>188</v>
      </c>
      <c r="T254" s="8"/>
      <c r="U254" s="8"/>
      <c r="V254" s="8"/>
      <c r="W254" s="8"/>
      <c r="X254" s="8"/>
      <c r="Y254" s="8"/>
      <c r="Z254" s="8"/>
      <c r="AC254" s="9" t="s">
        <v>196</v>
      </c>
      <c r="AD254" s="9"/>
      <c r="AE254" s="9" t="s">
        <v>197</v>
      </c>
      <c r="AF254" s="9"/>
      <c r="AG254" s="9" t="s">
        <v>198</v>
      </c>
      <c r="AH254" s="9"/>
      <c r="AI254" s="9" t="s">
        <v>199</v>
      </c>
      <c r="AJ254" s="9"/>
      <c r="AK254" s="9" t="s">
        <v>200</v>
      </c>
      <c r="AL254" s="9"/>
      <c r="AM254" s="39" t="s">
        <v>201</v>
      </c>
      <c r="AO254" s="9" t="s">
        <v>196</v>
      </c>
      <c r="AP254" s="9"/>
      <c r="AQ254" s="9" t="s">
        <v>197</v>
      </c>
      <c r="AR254" s="9"/>
      <c r="AS254" s="9" t="s">
        <v>198</v>
      </c>
      <c r="AT254" s="9"/>
      <c r="AU254" s="9" t="s">
        <v>199</v>
      </c>
      <c r="AV254" s="9"/>
      <c r="AW254" s="39" t="s">
        <v>200</v>
      </c>
      <c r="AX254" s="39"/>
    </row>
    <row r="255" customFormat="false" ht="55.8" hidden="false" customHeight="false" outlineLevel="0" collapsed="false">
      <c r="A255" s="7"/>
      <c r="B255" s="84" t="s">
        <v>133</v>
      </c>
      <c r="C255" s="84" t="s">
        <v>134</v>
      </c>
      <c r="D255" s="84" t="s">
        <v>135</v>
      </c>
      <c r="E255" s="84" t="s">
        <v>136</v>
      </c>
      <c r="F255" s="84" t="s">
        <v>137</v>
      </c>
      <c r="G255" s="84" t="s">
        <v>138</v>
      </c>
      <c r="H255" s="84" t="s">
        <v>139</v>
      </c>
      <c r="I255" s="7"/>
      <c r="J255" s="37"/>
      <c r="K255" s="38"/>
      <c r="L255" s="37"/>
      <c r="M255" s="38"/>
      <c r="N255" s="37"/>
      <c r="O255" s="37"/>
      <c r="P255" s="7"/>
      <c r="Q255" s="37"/>
      <c r="S255" s="9" t="s">
        <v>133</v>
      </c>
      <c r="T255" s="9" t="s">
        <v>134</v>
      </c>
      <c r="U255" s="9" t="s">
        <v>135</v>
      </c>
      <c r="V255" s="9" t="s">
        <v>136</v>
      </c>
      <c r="W255" s="9" t="s">
        <v>137</v>
      </c>
      <c r="X255" s="9" t="s">
        <v>138</v>
      </c>
      <c r="Y255" s="9" t="s">
        <v>139</v>
      </c>
      <c r="Z255" s="7" t="s">
        <v>21</v>
      </c>
      <c r="AC255" s="9" t="s">
        <v>202</v>
      </c>
      <c r="AD255" s="9" t="s">
        <v>203</v>
      </c>
      <c r="AE255" s="9" t="s">
        <v>202</v>
      </c>
      <c r="AF255" s="9" t="s">
        <v>203</v>
      </c>
      <c r="AG255" s="9" t="s">
        <v>202</v>
      </c>
      <c r="AH255" s="9" t="s">
        <v>203</v>
      </c>
      <c r="AI255" s="9" t="s">
        <v>202</v>
      </c>
      <c r="AJ255" s="9" t="s">
        <v>203</v>
      </c>
      <c r="AK255" s="9" t="s">
        <v>202</v>
      </c>
      <c r="AL255" s="9" t="s">
        <v>203</v>
      </c>
      <c r="AM255" s="40" t="s">
        <v>204</v>
      </c>
      <c r="AO255" s="9" t="s">
        <v>205</v>
      </c>
      <c r="AP255" s="9" t="s">
        <v>206</v>
      </c>
      <c r="AQ255" s="9" t="s">
        <v>205</v>
      </c>
      <c r="AR255" s="9" t="s">
        <v>206</v>
      </c>
      <c r="AS255" s="9" t="s">
        <v>205</v>
      </c>
      <c r="AT255" s="9" t="s">
        <v>206</v>
      </c>
      <c r="AU255" s="9" t="s">
        <v>205</v>
      </c>
      <c r="AV255" s="9" t="s">
        <v>206</v>
      </c>
      <c r="AW255" s="9" t="s">
        <v>205</v>
      </c>
      <c r="AX255" s="40" t="s">
        <v>206</v>
      </c>
    </row>
    <row r="256" customFormat="false" ht="13.8" hidden="false" customHeight="false" outlineLevel="0" collapsed="false">
      <c r="A256" s="10" t="s">
        <v>61</v>
      </c>
      <c r="B256" s="42"/>
      <c r="C256" s="42"/>
      <c r="D256" s="42"/>
      <c r="E256" s="42"/>
      <c r="F256" s="42"/>
      <c r="G256" s="42"/>
      <c r="H256" s="42"/>
      <c r="I256" s="12" t="n">
        <f aca="false">AO256+AQ256+AS256+AU256+AW256</f>
        <v>0.139747530691765</v>
      </c>
      <c r="J256" s="42" t="n">
        <f aca="false">ROUND(AP256+AR256+AT256+AV256+AX256,0)</f>
        <v>1088419</v>
      </c>
      <c r="K256" s="12" t="n">
        <f aca="false">I256-DatosMinisterio!J256</f>
        <v>0.000855576433080874</v>
      </c>
      <c r="L256" s="42" t="n">
        <f aca="false">J256-DatosMinisterio!K256</f>
        <v>6665</v>
      </c>
      <c r="M256" s="44" t="n">
        <f aca="false">P290/P$315</f>
        <v>0.202230781451788</v>
      </c>
      <c r="N256" s="43" t="n">
        <f aca="false">ROUND((N$281*M256),0)</f>
        <v>29926288</v>
      </c>
      <c r="O256" s="43" t="n">
        <f aca="false">N256-DatosMinisterio!L256</f>
        <v>18998</v>
      </c>
      <c r="P256" s="14" t="n">
        <f aca="false">N256+J256</f>
        <v>31014707</v>
      </c>
      <c r="Q256" s="43" t="n">
        <f aca="false">P256-DatosMinisterio!M256</f>
        <v>25663</v>
      </c>
      <c r="S256" s="11" t="n">
        <f aca="false">B256+DatosMinisterio!B256</f>
        <v>25457</v>
      </c>
      <c r="T256" s="11" t="n">
        <f aca="false">C256+DatosMinisterio!C256</f>
        <v>70</v>
      </c>
      <c r="U256" s="11" t="n">
        <f aca="false">D256+DatosMinisterio!D256</f>
        <v>1744.4929355732</v>
      </c>
      <c r="V256" s="11" t="n">
        <f aca="false">E256+DatosMinisterio!E256</f>
        <v>1029.12391473063</v>
      </c>
      <c r="W256" s="11" t="n">
        <f aca="false">F256+DatosMinisterio!F256</f>
        <v>566</v>
      </c>
      <c r="X256" s="11" t="n">
        <f aca="false">G256+DatosMinisterio!G256</f>
        <v>1351</v>
      </c>
      <c r="Y256" s="11" t="n">
        <f aca="false">H256+DatosMinisterio!H256</f>
        <v>91</v>
      </c>
      <c r="Z256" s="11" t="n">
        <f aca="false">X256+0.33*Y256</f>
        <v>1381.03</v>
      </c>
      <c r="AC256" s="45" t="n">
        <f aca="false">IF(T256&gt;0,S256/T256,0)</f>
        <v>363.671428571429</v>
      </c>
      <c r="AD256" s="46" t="n">
        <f aca="false">EXP((((AC256-AC$281)/AC$282+2)/4-1.9)^3)</f>
        <v>0.508791658296376</v>
      </c>
      <c r="AE256" s="47" t="n">
        <f aca="false">S256/U256</f>
        <v>14.5927790711491</v>
      </c>
      <c r="AF256" s="46" t="n">
        <f aca="false">EXP((((AE256-AE$281)/AE$282+2)/4-1.9)^3)</f>
        <v>0.00646027996260929</v>
      </c>
      <c r="AG256" s="46" t="n">
        <f aca="false">V256/U256</f>
        <v>0.589927246906554</v>
      </c>
      <c r="AH256" s="46" t="n">
        <f aca="false">EXP((((AG256-AG$281)/AG$282+2)/4-1.9)^3)</f>
        <v>0.0766558226873913</v>
      </c>
      <c r="AI256" s="46" t="n">
        <f aca="false">W256/U256</f>
        <v>0.324449579851136</v>
      </c>
      <c r="AJ256" s="46" t="n">
        <f aca="false">EXP((((AI256-AI$281)/AI$282+2)/4-1.9)^3)</f>
        <v>0.596462974069333</v>
      </c>
      <c r="AK256" s="46" t="n">
        <f aca="false">Z256/U256</f>
        <v>0.79165124251204</v>
      </c>
      <c r="AL256" s="46" t="n">
        <f aca="false">EXP((((AK256-AK$281)/AK$282+2)/4-1.9)^3)</f>
        <v>0.63864395261161</v>
      </c>
      <c r="AM256" s="46" t="n">
        <f aca="false">0.01*AD256+0.15*AF256+0.24*AH256+0.25*AJ256+0.35*AL256</f>
        <v>0.397095482953726</v>
      </c>
      <c r="AO256" s="48" t="n">
        <f aca="false">0.01*AD256/$AM$281</f>
        <v>0.0017905612361693</v>
      </c>
      <c r="AP256" s="42" t="n">
        <f aca="false">AO256*$J$281</f>
        <v>13945.7270993838</v>
      </c>
      <c r="AQ256" s="48" t="n">
        <f aca="false">0.15*AF256/$AM$281</f>
        <v>0.00034102937874164</v>
      </c>
      <c r="AR256" s="42" t="n">
        <f aca="false">AQ256*$J$281</f>
        <v>2656.09606235976</v>
      </c>
      <c r="AS256" s="48" t="n">
        <f aca="false">0.24*AH256/$AM$281</f>
        <v>0.00647449032904182</v>
      </c>
      <c r="AT256" s="42" t="n">
        <f aca="false">AS256*$J$281</f>
        <v>50426.3542695614</v>
      </c>
      <c r="AU256" s="48" t="n">
        <f aca="false">0.25*AJ256/$AM$281</f>
        <v>0.0524774464539609</v>
      </c>
      <c r="AV256" s="42" t="n">
        <f aca="false">AU256*$J$281</f>
        <v>408718.859950941</v>
      </c>
      <c r="AW256" s="48" t="n">
        <f aca="false">0.35*AL256/$AM$281</f>
        <v>0.0786640032938513</v>
      </c>
      <c r="AX256" s="42" t="n">
        <f aca="false">AW256*$J$281</f>
        <v>612671.993742052</v>
      </c>
    </row>
    <row r="257" customFormat="false" ht="13.8" hidden="false" customHeight="false" outlineLevel="0" collapsed="false">
      <c r="A257" s="13" t="s">
        <v>62</v>
      </c>
      <c r="B257" s="43"/>
      <c r="C257" s="43"/>
      <c r="D257" s="43"/>
      <c r="E257" s="43"/>
      <c r="F257" s="43" t="n">
        <v>-25</v>
      </c>
      <c r="G257" s="43"/>
      <c r="H257" s="43"/>
      <c r="I257" s="15" t="n">
        <f aca="false">AO257+AQ257+AS257+AU257+AW257</f>
        <v>0.0953902077443193</v>
      </c>
      <c r="J257" s="43" t="n">
        <f aca="false">ROUND(AP257+AR257+AT257+AV257+AX257,0)</f>
        <v>742943</v>
      </c>
      <c r="K257" s="15" t="n">
        <f aca="false">I257-DatosMinisterio!J257</f>
        <v>-0.00337497757699422</v>
      </c>
      <c r="L257" s="43" t="n">
        <f aca="false">J257-DatosMinisterio!K257</f>
        <v>-26286</v>
      </c>
      <c r="M257" s="44" t="n">
        <f aca="false">P291/P$315</f>
        <v>0.127003374098509</v>
      </c>
      <c r="N257" s="43" t="n">
        <f aca="false">ROUND((N$281*M257),0)</f>
        <v>18794070</v>
      </c>
      <c r="O257" s="43" t="n">
        <f aca="false">N257-DatosMinisterio!L257</f>
        <v>-66840</v>
      </c>
      <c r="P257" s="14" t="n">
        <f aca="false">N257+J257</f>
        <v>19537013</v>
      </c>
      <c r="Q257" s="43" t="n">
        <f aca="false">P257-DatosMinisterio!M257</f>
        <v>-93126</v>
      </c>
      <c r="S257" s="14" t="n">
        <f aca="false">B257+DatosMinisterio!B257</f>
        <v>19281</v>
      </c>
      <c r="T257" s="14" t="n">
        <f aca="false">C257+DatosMinisterio!C257</f>
        <v>45</v>
      </c>
      <c r="U257" s="14" t="n">
        <f aca="false">D257+DatosMinisterio!D257</f>
        <v>1720.85697881263</v>
      </c>
      <c r="V257" s="14" t="n">
        <f aca="false">E257+DatosMinisterio!E257</f>
        <v>1052.38017622207</v>
      </c>
      <c r="W257" s="14" t="n">
        <f aca="false">F257+DatosMinisterio!F257</f>
        <v>437</v>
      </c>
      <c r="X257" s="14" t="n">
        <f aca="false">G257+DatosMinisterio!G257</f>
        <v>1077</v>
      </c>
      <c r="Y257" s="14" t="n">
        <f aca="false">H257+DatosMinisterio!H257</f>
        <v>93</v>
      </c>
      <c r="Z257" s="14" t="n">
        <f aca="false">X257+0.33*Y257</f>
        <v>1107.69</v>
      </c>
      <c r="AC257" s="49" t="n">
        <f aca="false">IF(T257&gt;0,S257/T257,0)</f>
        <v>428.466666666667</v>
      </c>
      <c r="AD257" s="50" t="n">
        <f aca="false">EXP((((AC257-AC$281)/AC$282+2)/4-1.9)^3)</f>
        <v>0.725460660216948</v>
      </c>
      <c r="AE257" s="51" t="n">
        <f aca="false">S257/U257</f>
        <v>11.204301250708</v>
      </c>
      <c r="AF257" s="50" t="n">
        <f aca="false">EXP((((AE257-AE$281)/AE$282+2)/4-1.9)^3)</f>
        <v>0.00168370328945901</v>
      </c>
      <c r="AG257" s="50" t="n">
        <f aca="false">V257/U257</f>
        <v>0.611544241723214</v>
      </c>
      <c r="AH257" s="50" t="n">
        <f aca="false">EXP((((AG257-AG$281)/AG$282+2)/4-1.9)^3)</f>
        <v>0.0972411207927431</v>
      </c>
      <c r="AI257" s="50" t="n">
        <f aca="false">W257/U257</f>
        <v>0.253943241873316</v>
      </c>
      <c r="AJ257" s="50" t="n">
        <f aca="false">EXP((((AI257-AI$281)/AI$282+2)/4-1.9)^3)</f>
        <v>0.367000201657185</v>
      </c>
      <c r="AK257" s="50" t="n">
        <f aca="false">Z257/U257</f>
        <v>0.643685102038109</v>
      </c>
      <c r="AL257" s="50" t="n">
        <f aca="false">EXP((((AK257-AK$281)/AK$282+2)/4-1.9)^3)</f>
        <v>0.424166159726716</v>
      </c>
      <c r="AM257" s="50" t="n">
        <f aca="false">0.01*AD257+0.15*AF257+0.24*AH257+0.25*AJ257+0.35*AL257</f>
        <v>0.271053237404493</v>
      </c>
      <c r="AO257" s="44" t="n">
        <f aca="false">0.01*AD257/$AM$281</f>
        <v>0.00255307199984317</v>
      </c>
      <c r="AP257" s="43" t="n">
        <f aca="false">AO257*$J$281</f>
        <v>19884.5170194026</v>
      </c>
      <c r="AQ257" s="44" t="n">
        <f aca="false">0.15*AF257/$AM$281</f>
        <v>8.88804030340423E-005</v>
      </c>
      <c r="AR257" s="43" t="n">
        <f aca="false">AQ257*$J$281</f>
        <v>692.242085977339</v>
      </c>
      <c r="AS257" s="44" t="n">
        <f aca="false">0.24*AH257/$AM$281</f>
        <v>0.00821316208065901</v>
      </c>
      <c r="AT257" s="43" t="n">
        <f aca="false">AS257*$J$281</f>
        <v>63967.9418308641</v>
      </c>
      <c r="AU257" s="44" t="n">
        <f aca="false">0.25*AJ257/$AM$281</f>
        <v>0.032289067835448</v>
      </c>
      <c r="AV257" s="43" t="n">
        <f aca="false">AU257*$J$281</f>
        <v>251482.339297148</v>
      </c>
      <c r="AW257" s="44" t="n">
        <f aca="false">0.35*AL257/$AM$281</f>
        <v>0.052246025425335</v>
      </c>
      <c r="AX257" s="43" t="n">
        <f aca="false">AW257*$J$281</f>
        <v>406916.444906383</v>
      </c>
    </row>
    <row r="258" customFormat="false" ht="13.8" hidden="false" customHeight="false" outlineLevel="0" collapsed="false">
      <c r="A258" s="13" t="s">
        <v>63</v>
      </c>
      <c r="B258" s="43"/>
      <c r="C258" s="43"/>
      <c r="D258" s="43"/>
      <c r="E258" s="43"/>
      <c r="F258" s="43"/>
      <c r="G258" s="43"/>
      <c r="H258" s="43"/>
      <c r="I258" s="15" t="n">
        <f aca="false">AO258+AQ258+AS258+AU258+AW258</f>
        <v>0.0657022328001047</v>
      </c>
      <c r="J258" s="43" t="n">
        <f aca="false">ROUND(AP258+AR258+AT258+AV258+AX258,0)</f>
        <v>511720</v>
      </c>
      <c r="K258" s="15" t="n">
        <f aca="false">I258-DatosMinisterio!J258</f>
        <v>0.000335284243999492</v>
      </c>
      <c r="L258" s="43" t="n">
        <f aca="false">J258-DatosMinisterio!K258</f>
        <v>2612</v>
      </c>
      <c r="M258" s="44" t="n">
        <f aca="false">P292/P$315</f>
        <v>0.0749489199334874</v>
      </c>
      <c r="N258" s="43" t="n">
        <f aca="false">ROUND((N$281*M258),0)</f>
        <v>11091007</v>
      </c>
      <c r="O258" s="43" t="n">
        <f aca="false">N258-DatosMinisterio!L258</f>
        <v>7595</v>
      </c>
      <c r="P258" s="14" t="n">
        <f aca="false">N258+J258</f>
        <v>11602727</v>
      </c>
      <c r="Q258" s="43" t="n">
        <f aca="false">P258-DatosMinisterio!M258</f>
        <v>10207</v>
      </c>
      <c r="S258" s="14" t="n">
        <f aca="false">B258+DatosMinisterio!B258</f>
        <v>22623</v>
      </c>
      <c r="T258" s="14" t="n">
        <f aca="false">C258+DatosMinisterio!C258</f>
        <v>100</v>
      </c>
      <c r="U258" s="14" t="n">
        <f aca="false">D258+DatosMinisterio!D258</f>
        <v>1303.2596362657</v>
      </c>
      <c r="V258" s="14" t="n">
        <f aca="false">E258+DatosMinisterio!E258</f>
        <v>902.310871690121</v>
      </c>
      <c r="W258" s="14" t="n">
        <f aca="false">F258+DatosMinisterio!F258</f>
        <v>259</v>
      </c>
      <c r="X258" s="14" t="n">
        <f aca="false">G258+DatosMinisterio!G258</f>
        <v>634</v>
      </c>
      <c r="Y258" s="14" t="n">
        <f aca="false">H258+DatosMinisterio!H258</f>
        <v>23</v>
      </c>
      <c r="Z258" s="14" t="n">
        <f aca="false">X258+0.33*Y258</f>
        <v>641.59</v>
      </c>
      <c r="AC258" s="49" t="n">
        <f aca="false">IF(T258&gt;0,S258/T258,0)</f>
        <v>226.23</v>
      </c>
      <c r="AD258" s="50" t="n">
        <f aca="false">EXP((((AC258-AC$281)/AC$282+2)/4-1.9)^3)</f>
        <v>0.118875946654926</v>
      </c>
      <c r="AE258" s="51" t="n">
        <f aca="false">S258/U258</f>
        <v>17.3587820649636</v>
      </c>
      <c r="AF258" s="50" t="n">
        <f aca="false">EXP((((AE258-AE$281)/AE$282+2)/4-1.9)^3)</f>
        <v>0.0166399720243833</v>
      </c>
      <c r="AG258" s="50" t="n">
        <f aca="false">V258/U258</f>
        <v>0.692349280666407</v>
      </c>
      <c r="AH258" s="50" t="n">
        <f aca="false">EXP((((AG258-AG$281)/AG$282+2)/4-1.9)^3)</f>
        <v>0.207710250964366</v>
      </c>
      <c r="AI258" s="50" t="n">
        <f aca="false">W258/U258</f>
        <v>0.198732464961569</v>
      </c>
      <c r="AJ258" s="50" t="n">
        <f aca="false">EXP((((AI258-AI$281)/AI$282+2)/4-1.9)^3)</f>
        <v>0.213262221377362</v>
      </c>
      <c r="AK258" s="50" t="n">
        <f aca="false">Z258/U258</f>
        <v>0.492296379130088</v>
      </c>
      <c r="AL258" s="50" t="n">
        <f aca="false">EXP((((AK258-AK$281)/AK$282+2)/4-1.9)^3)</f>
        <v>0.228124214562878</v>
      </c>
      <c r="AM258" s="50" t="n">
        <f aca="false">0.01*AD258+0.15*AF258+0.24*AH258+0.25*AJ258+0.35*AL258</f>
        <v>0.186694245943003</v>
      </c>
      <c r="AO258" s="44" t="n">
        <f aca="false">0.01*AD258/$AM$281</f>
        <v>0.000418353285716116</v>
      </c>
      <c r="AP258" s="43" t="n">
        <f aca="false">AO258*$J$281</f>
        <v>3258.33076014154</v>
      </c>
      <c r="AQ258" s="44" t="n">
        <f aca="false">0.15*AF258/$AM$281</f>
        <v>0.000878401455447404</v>
      </c>
      <c r="AR258" s="43" t="n">
        <f aca="false">AQ258*$J$281</f>
        <v>6841.40074850407</v>
      </c>
      <c r="AS258" s="44" t="n">
        <f aca="false">0.24*AH258/$AM$281</f>
        <v>0.0175435859138309</v>
      </c>
      <c r="AT258" s="43" t="n">
        <f aca="false">AS258*$J$281</f>
        <v>136637.639951537</v>
      </c>
      <c r="AU258" s="44" t="n">
        <f aca="false">0.25*AJ258/$AM$281</f>
        <v>0.0187630369185035</v>
      </c>
      <c r="AV258" s="43" t="n">
        <f aca="false">AU258*$J$281</f>
        <v>146135.293859546</v>
      </c>
      <c r="AW258" s="44" t="n">
        <f aca="false">0.35*AL258/$AM$281</f>
        <v>0.0280988552266067</v>
      </c>
      <c r="AX258" s="43" t="n">
        <f aca="false">AW258*$J$281</f>
        <v>218847.006670204</v>
      </c>
    </row>
    <row r="259" customFormat="false" ht="13.8" hidden="false" customHeight="false" outlineLevel="0" collapsed="false">
      <c r="A259" s="13" t="s">
        <v>64</v>
      </c>
      <c r="B259" s="43"/>
      <c r="C259" s="43"/>
      <c r="D259" s="43"/>
      <c r="E259" s="43"/>
      <c r="F259" s="43"/>
      <c r="G259" s="43"/>
      <c r="H259" s="43"/>
      <c r="I259" s="15" t="n">
        <f aca="false">AO259+AQ259+AS259+AU259+AW259</f>
        <v>0.0455803823038018</v>
      </c>
      <c r="J259" s="43" t="n">
        <f aca="false">ROUND(AP259+AR259+AT259+AV259+AX259,0)</f>
        <v>355001</v>
      </c>
      <c r="K259" s="15" t="n">
        <f aca="false">I259-DatosMinisterio!J259</f>
        <v>0.000167400706669894</v>
      </c>
      <c r="L259" s="43" t="n">
        <f aca="false">J259-DatosMinisterio!K259</f>
        <v>1303</v>
      </c>
      <c r="M259" s="44" t="n">
        <f aca="false">P293/P$315</f>
        <v>0.0566689934962371</v>
      </c>
      <c r="N259" s="43" t="n">
        <f aca="false">ROUND((N$281*M259),0)</f>
        <v>8385927</v>
      </c>
      <c r="O259" s="43" t="n">
        <f aca="false">N259-DatosMinisterio!L259</f>
        <v>6735</v>
      </c>
      <c r="P259" s="14" t="n">
        <f aca="false">N259+J259</f>
        <v>8740928</v>
      </c>
      <c r="Q259" s="43" t="n">
        <f aca="false">P259-DatosMinisterio!M259</f>
        <v>8038</v>
      </c>
      <c r="S259" s="14" t="n">
        <f aca="false">B259+DatosMinisterio!B259</f>
        <v>13317</v>
      </c>
      <c r="T259" s="14" t="n">
        <f aca="false">C259+DatosMinisterio!C259</f>
        <v>57</v>
      </c>
      <c r="U259" s="14" t="n">
        <f aca="false">D259+DatosMinisterio!D259</f>
        <v>541.310438810126</v>
      </c>
      <c r="V259" s="14" t="n">
        <f aca="false">E259+DatosMinisterio!E259</f>
        <v>376.406805484069</v>
      </c>
      <c r="W259" s="14" t="n">
        <f aca="false">F259+DatosMinisterio!F259</f>
        <v>84</v>
      </c>
      <c r="X259" s="14" t="n">
        <f aca="false">G259+DatosMinisterio!G259</f>
        <v>165</v>
      </c>
      <c r="Y259" s="14" t="n">
        <f aca="false">H259+DatosMinisterio!H259</f>
        <v>27</v>
      </c>
      <c r="Z259" s="14" t="n">
        <f aca="false">X259+0.33*Y259</f>
        <v>173.91</v>
      </c>
      <c r="AC259" s="49" t="n">
        <f aca="false">IF(T259&gt;0,S259/T259,0)</f>
        <v>233.631578947368</v>
      </c>
      <c r="AD259" s="50" t="n">
        <f aca="false">EXP((((AC259-AC$281)/AC$282+2)/4-1.9)^3)</f>
        <v>0.132371616674365</v>
      </c>
      <c r="AE259" s="51" t="n">
        <f aca="false">S259/U259</f>
        <v>24.6014099215832</v>
      </c>
      <c r="AF259" s="50" t="n">
        <f aca="false">EXP((((AE259-AE$281)/AE$282+2)/4-1.9)^3)</f>
        <v>0.111427790085313</v>
      </c>
      <c r="AG259" s="50" t="n">
        <f aca="false">V259/U259</f>
        <v>0.695362177591591</v>
      </c>
      <c r="AH259" s="50" t="n">
        <f aca="false">EXP((((AG259-AG$281)/AG$282+2)/4-1.9)^3)</f>
        <v>0.212871456256184</v>
      </c>
      <c r="AI259" s="50" t="n">
        <f aca="false">W259/U259</f>
        <v>0.155178976752496</v>
      </c>
      <c r="AJ259" s="50" t="n">
        <f aca="false">EXP((((AI259-AI$281)/AI$282+2)/4-1.9)^3)</f>
        <v>0.123637971286629</v>
      </c>
      <c r="AK259" s="50" t="n">
        <f aca="false">Z259/U259</f>
        <v>0.321275902940793</v>
      </c>
      <c r="AL259" s="50" t="n">
        <f aca="false">EXP((((AK259-AK$281)/AK$282+2)/4-1.9)^3)</f>
        <v>0.0842316196142074</v>
      </c>
      <c r="AM259" s="50" t="n">
        <f aca="false">0.01*AD259+0.15*AF259+0.24*AH259+0.25*AJ259+0.35*AL259</f>
        <v>0.129517593867655</v>
      </c>
      <c r="AO259" s="44" t="n">
        <f aca="false">0.01*AD259/$AM$281</f>
        <v>0.000465847821443868</v>
      </c>
      <c r="AP259" s="43" t="n">
        <f aca="false">AO259*$J$281</f>
        <v>3628.24038433746</v>
      </c>
      <c r="AQ259" s="44" t="n">
        <f aca="false">0.15*AF259/$AM$281</f>
        <v>0.00588212124664642</v>
      </c>
      <c r="AR259" s="43" t="n">
        <f aca="false">AQ259*$J$281</f>
        <v>45812.7072195045</v>
      </c>
      <c r="AS259" s="44" t="n">
        <f aca="false">0.24*AH259/$AM$281</f>
        <v>0.0179795107082768</v>
      </c>
      <c r="AT259" s="43" t="n">
        <f aca="false">AS259*$J$281</f>
        <v>140032.82582756</v>
      </c>
      <c r="AU259" s="44" t="n">
        <f aca="false">0.25*AJ259/$AM$281</f>
        <v>0.0108778001316746</v>
      </c>
      <c r="AV259" s="43" t="n">
        <f aca="false">AU259*$J$281</f>
        <v>84721.3873581434</v>
      </c>
      <c r="AW259" s="44" t="n">
        <f aca="false">0.35*AL259/$AM$281</f>
        <v>0.0103751023957601</v>
      </c>
      <c r="AX259" s="43" t="n">
        <f aca="false">AW259*$J$281</f>
        <v>80806.1426309988</v>
      </c>
    </row>
    <row r="260" customFormat="false" ht="13.8" hidden="false" customHeight="false" outlineLevel="0" collapsed="false">
      <c r="A260" s="13" t="s">
        <v>65</v>
      </c>
      <c r="B260" s="43"/>
      <c r="C260" s="43"/>
      <c r="D260" s="43"/>
      <c r="E260" s="43"/>
      <c r="F260" s="43"/>
      <c r="G260" s="43"/>
      <c r="H260" s="43"/>
      <c r="I260" s="15" t="n">
        <f aca="false">AO260+AQ260+AS260+AU260+AW260</f>
        <v>0.103009952815684</v>
      </c>
      <c r="J260" s="43" t="n">
        <f aca="false">ROUND(AP260+AR260+AT260+AV260+AX260,0)</f>
        <v>802290</v>
      </c>
      <c r="K260" s="15" t="n">
        <f aca="false">I260-DatosMinisterio!J260</f>
        <v>0.000653193024237983</v>
      </c>
      <c r="L260" s="43" t="n">
        <f aca="false">J260-DatosMinisterio!K260</f>
        <v>5088</v>
      </c>
      <c r="M260" s="44" t="n">
        <f aca="false">P294/P$315</f>
        <v>0.0515011664951635</v>
      </c>
      <c r="N260" s="43" t="n">
        <f aca="false">ROUND((N$281*M260),0)</f>
        <v>7621188</v>
      </c>
      <c r="O260" s="43" t="n">
        <f aca="false">N260-DatosMinisterio!L260</f>
        <v>10643</v>
      </c>
      <c r="P260" s="14" t="n">
        <f aca="false">N260+J260</f>
        <v>8423478</v>
      </c>
      <c r="Q260" s="43" t="n">
        <f aca="false">P260-DatosMinisterio!M260</f>
        <v>15731</v>
      </c>
      <c r="S260" s="14" t="n">
        <f aca="false">B260+DatosMinisterio!B260</f>
        <v>14571</v>
      </c>
      <c r="T260" s="14" t="n">
        <f aca="false">C260+DatosMinisterio!C260</f>
        <v>103</v>
      </c>
      <c r="U260" s="14" t="n">
        <f aca="false">D260+DatosMinisterio!D260</f>
        <v>379.913526444372</v>
      </c>
      <c r="V260" s="14" t="n">
        <f aca="false">E260+DatosMinisterio!E260</f>
        <v>220.158331639177</v>
      </c>
      <c r="W260" s="14" t="n">
        <f aca="false">F260+DatosMinisterio!F260</f>
        <v>101</v>
      </c>
      <c r="X260" s="14" t="n">
        <f aca="false">G260+DatosMinisterio!G260</f>
        <v>180</v>
      </c>
      <c r="Y260" s="14" t="n">
        <f aca="false">H260+DatosMinisterio!H260</f>
        <v>1</v>
      </c>
      <c r="Z260" s="14" t="n">
        <f aca="false">X260+0.33*Y260</f>
        <v>180.33</v>
      </c>
      <c r="AC260" s="49" t="n">
        <f aca="false">IF(T260&gt;0,S260/T260,0)</f>
        <v>141.466019417476</v>
      </c>
      <c r="AD260" s="50" t="n">
        <f aca="false">EXP((((AC260-AC$281)/AC$282+2)/4-1.9)^3)</f>
        <v>0.0261422553122293</v>
      </c>
      <c r="AE260" s="51" t="n">
        <f aca="false">S260/U260</f>
        <v>38.3534646327828</v>
      </c>
      <c r="AF260" s="50" t="n">
        <f aca="false">EXP((((AE260-AE$281)/AE$282+2)/4-1.9)^3)</f>
        <v>0.678931369925785</v>
      </c>
      <c r="AG260" s="50" t="n">
        <f aca="false">V260/U260</f>
        <v>0.579495901869167</v>
      </c>
      <c r="AH260" s="50" t="n">
        <f aca="false">EXP((((AG260-AG$281)/AG$282+2)/4-1.9)^3)</f>
        <v>0.0679635345645805</v>
      </c>
      <c r="AI260" s="50" t="n">
        <f aca="false">W260/U260</f>
        <v>0.26584997103226</v>
      </c>
      <c r="AJ260" s="50" t="n">
        <f aca="false">EXP((((AI260-AI$281)/AI$282+2)/4-1.9)^3)</f>
        <v>0.404509048832404</v>
      </c>
      <c r="AK260" s="50" t="n">
        <f aca="false">Z260/U260</f>
        <v>0.47466064629948</v>
      </c>
      <c r="AL260" s="50" t="n">
        <f aca="false">EXP((((AK260-AK$281)/AK$282+2)/4-1.9)^3)</f>
        <v>0.209043603460418</v>
      </c>
      <c r="AM260" s="50" t="n">
        <f aca="false">0.01*AD260+0.15*AF260+0.24*AH260+0.25*AJ260+0.35*AL260</f>
        <v>0.292704899756737</v>
      </c>
      <c r="AO260" s="44" t="n">
        <f aca="false">0.01*AD260/$AM$281</f>
        <v>9.20009363849513E-005</v>
      </c>
      <c r="AP260" s="43" t="n">
        <f aca="false">AO260*$J$281</f>
        <v>716.546257003293</v>
      </c>
      <c r="AQ260" s="44" t="n">
        <f aca="false">0.15*AF260/$AM$281</f>
        <v>0.0358398621474732</v>
      </c>
      <c r="AR260" s="43" t="n">
        <f aca="false">AQ260*$J$281</f>
        <v>279137.583620145</v>
      </c>
      <c r="AS260" s="44" t="n">
        <f aca="false">0.24*AH260/$AM$281</f>
        <v>0.00574032385067931</v>
      </c>
      <c r="AT260" s="43" t="n">
        <f aca="false">AS260*$J$281</f>
        <v>44708.3228803287</v>
      </c>
      <c r="AU260" s="44" t="n">
        <f aca="false">0.25*AJ260/$AM$281</f>
        <v>0.035589136079011</v>
      </c>
      <c r="AV260" s="43" t="n">
        <f aca="false">AU260*$J$281</f>
        <v>277184.811909887</v>
      </c>
      <c r="AW260" s="44" t="n">
        <f aca="false">0.35*AL260/$AM$281</f>
        <v>0.0257486298021355</v>
      </c>
      <c r="AX260" s="43" t="n">
        <f aca="false">AW260*$J$281</f>
        <v>200542.353509149</v>
      </c>
    </row>
    <row r="261" customFormat="false" ht="13.8" hidden="false" customHeight="false" outlineLevel="0" collapsed="false">
      <c r="A261" s="13" t="s">
        <v>66</v>
      </c>
      <c r="B261" s="43"/>
      <c r="C261" s="43"/>
      <c r="D261" s="43"/>
      <c r="E261" s="43"/>
      <c r="F261" s="43"/>
      <c r="G261" s="43"/>
      <c r="H261" s="43"/>
      <c r="I261" s="15" t="n">
        <f aca="false">AO261+AQ261+AS261+AU261+AW261</f>
        <v>0.0380937576207171</v>
      </c>
      <c r="J261" s="43" t="n">
        <f aca="false">ROUND(AP261+AR261+AT261+AV261+AX261,0)</f>
        <v>296692</v>
      </c>
      <c r="K261" s="15" t="n">
        <f aca="false">I261-DatosMinisterio!J261</f>
        <v>0.000189955075545561</v>
      </c>
      <c r="L261" s="43" t="n">
        <f aca="false">J261-DatosMinisterio!K261</f>
        <v>1479</v>
      </c>
      <c r="M261" s="44" t="n">
        <f aca="false">P295/P$315</f>
        <v>0.0650752099397183</v>
      </c>
      <c r="N261" s="43" t="n">
        <f aca="false">ROUND((N$281*M261),0)</f>
        <v>9629887</v>
      </c>
      <c r="O261" s="43" t="n">
        <f aca="false">N261-DatosMinisterio!L261</f>
        <v>6683</v>
      </c>
      <c r="P261" s="14" t="n">
        <f aca="false">N261+J261</f>
        <v>9926579</v>
      </c>
      <c r="Q261" s="43" t="n">
        <f aca="false">P261-DatosMinisterio!M261</f>
        <v>8162</v>
      </c>
      <c r="S261" s="14" t="n">
        <f aca="false">B261+DatosMinisterio!B261</f>
        <v>17621</v>
      </c>
      <c r="T261" s="14" t="n">
        <f aca="false">C261+DatosMinisterio!C261</f>
        <v>98</v>
      </c>
      <c r="U261" s="14" t="n">
        <f aca="false">D261+DatosMinisterio!D261</f>
        <v>871.863377171075</v>
      </c>
      <c r="V261" s="14" t="n">
        <f aca="false">E261+DatosMinisterio!E261</f>
        <v>564.204535449114</v>
      </c>
      <c r="W261" s="14" t="n">
        <f aca="false">F261+DatosMinisterio!F261</f>
        <v>142</v>
      </c>
      <c r="X261" s="14" t="n">
        <f aca="false">G261+DatosMinisterio!G261</f>
        <v>295</v>
      </c>
      <c r="Y261" s="14" t="n">
        <f aca="false">H261+DatosMinisterio!H261</f>
        <v>13</v>
      </c>
      <c r="Z261" s="14" t="n">
        <f aca="false">X261+0.33*Y261</f>
        <v>299.29</v>
      </c>
      <c r="AC261" s="49" t="n">
        <f aca="false">IF(T261&gt;0,S261/T261,0)</f>
        <v>179.80612244898</v>
      </c>
      <c r="AD261" s="50" t="n">
        <f aca="false">EXP((((AC261-AC$281)/AC$282+2)/4-1.9)^3)</f>
        <v>0.0554571623481813</v>
      </c>
      <c r="AE261" s="51" t="n">
        <f aca="false">S261/U261</f>
        <v>20.2107353759653</v>
      </c>
      <c r="AF261" s="50" t="n">
        <f aca="false">EXP((((AE261-AE$281)/AE$282+2)/4-1.9)^3)</f>
        <v>0.0386691295292874</v>
      </c>
      <c r="AG261" s="50" t="n">
        <f aca="false">V261/U261</f>
        <v>0.647124939781026</v>
      </c>
      <c r="AH261" s="50" t="n">
        <f aca="false">EXP((((AG261-AG$281)/AG$282+2)/4-1.9)^3)</f>
        <v>0.139203731928585</v>
      </c>
      <c r="AI261" s="50" t="n">
        <f aca="false">W261/U261</f>
        <v>0.162869554701042</v>
      </c>
      <c r="AJ261" s="50" t="n">
        <f aca="false">EXP((((AI261-AI$281)/AI$282+2)/4-1.9)^3)</f>
        <v>0.137232818020551</v>
      </c>
      <c r="AK261" s="50" t="n">
        <f aca="false">Z261/U261</f>
        <v>0.343276260749824</v>
      </c>
      <c r="AL261" s="50" t="n">
        <f aca="false">EXP((((AK261-AK$281)/AK$282+2)/4-1.9)^3)</f>
        <v>0.097634727474326</v>
      </c>
      <c r="AM261" s="50" t="n">
        <f aca="false">0.01*AD261+0.15*AF261+0.24*AH261+0.25*AJ261+0.35*AL261</f>
        <v>0.108244195836887</v>
      </c>
      <c r="AO261" s="44" t="n">
        <f aca="false">0.01*AD261/$AM$281</f>
        <v>0.000195167203607647</v>
      </c>
      <c r="AP261" s="43" t="n">
        <f aca="false">AO261*$J$281</f>
        <v>1520.05332478044</v>
      </c>
      <c r="AQ261" s="44" t="n">
        <f aca="false">0.15*AF261/$AM$281</f>
        <v>0.00204129067102017</v>
      </c>
      <c r="AR261" s="43" t="n">
        <f aca="false">AQ261*$J$281</f>
        <v>15898.5250286484</v>
      </c>
      <c r="AS261" s="44" t="n">
        <f aca="false">0.24*AH261/$AM$281</f>
        <v>0.0117574006062608</v>
      </c>
      <c r="AT261" s="43" t="n">
        <f aca="false">AS261*$J$281</f>
        <v>91572.1266276422</v>
      </c>
      <c r="AU261" s="44" t="n">
        <f aca="false">0.25*AJ261/$AM$281</f>
        <v>0.0120738891976261</v>
      </c>
      <c r="AV261" s="43" t="n">
        <f aca="false">AU261*$J$281</f>
        <v>94037.087577367</v>
      </c>
      <c r="AW261" s="44" t="n">
        <f aca="false">0.35*AL261/$AM$281</f>
        <v>0.0120260099422024</v>
      </c>
      <c r="AX261" s="43" t="n">
        <f aca="false">AW261*$J$281</f>
        <v>93664.1815765153</v>
      </c>
    </row>
    <row r="262" customFormat="false" ht="13.8" hidden="false" customHeight="false" outlineLevel="0" collapsed="false">
      <c r="A262" s="13" t="s">
        <v>67</v>
      </c>
      <c r="B262" s="43"/>
      <c r="C262" s="43"/>
      <c r="D262" s="43"/>
      <c r="E262" s="43"/>
      <c r="F262" s="43"/>
      <c r="G262" s="43"/>
      <c r="H262" s="43"/>
      <c r="I262" s="15" t="n">
        <f aca="false">AO262+AQ262+AS262+AU262+AW262</f>
        <v>0.0412710150403866</v>
      </c>
      <c r="J262" s="43" t="n">
        <f aca="false">ROUND(AP262+AR262+AT262+AV262+AX262,0)</f>
        <v>321438</v>
      </c>
      <c r="K262" s="15" t="n">
        <f aca="false">I262-DatosMinisterio!J262</f>
        <v>0.000284180628236839</v>
      </c>
      <c r="L262" s="43" t="n">
        <f aca="false">J262-DatosMinisterio!K262</f>
        <v>2213</v>
      </c>
      <c r="M262" s="44" t="n">
        <f aca="false">P296/P$315</f>
        <v>0.0494263443647947</v>
      </c>
      <c r="N262" s="43" t="n">
        <f aca="false">ROUND((N$281*M262),0)</f>
        <v>7314154</v>
      </c>
      <c r="O262" s="43" t="n">
        <f aca="false">N262-DatosMinisterio!L262</f>
        <v>3516</v>
      </c>
      <c r="P262" s="14" t="n">
        <f aca="false">N262+J262</f>
        <v>7635592</v>
      </c>
      <c r="Q262" s="43" t="n">
        <f aca="false">P262-DatosMinisterio!M262</f>
        <v>5729</v>
      </c>
      <c r="S262" s="14" t="n">
        <f aca="false">B262+DatosMinisterio!B262</f>
        <v>11482</v>
      </c>
      <c r="T262" s="14" t="n">
        <f aca="false">C262+DatosMinisterio!C262</f>
        <v>56</v>
      </c>
      <c r="U262" s="14" t="n">
        <f aca="false">D262+DatosMinisterio!D262</f>
        <v>723.057714899114</v>
      </c>
      <c r="V262" s="14" t="n">
        <f aca="false">E262+DatosMinisterio!E262</f>
        <v>379.654209200832</v>
      </c>
      <c r="W262" s="14" t="n">
        <f aca="false">F262+DatosMinisterio!F262</f>
        <v>136</v>
      </c>
      <c r="X262" s="14" t="n">
        <f aca="false">G262+DatosMinisterio!G262</f>
        <v>310</v>
      </c>
      <c r="Y262" s="14" t="n">
        <f aca="false">H262+DatosMinisterio!H262</f>
        <v>15</v>
      </c>
      <c r="Z262" s="14" t="n">
        <f aca="false">X262+0.33*Y262</f>
        <v>314.95</v>
      </c>
      <c r="AC262" s="49" t="n">
        <f aca="false">IF(T262&gt;0,S262/T262,0)</f>
        <v>205.035714285714</v>
      </c>
      <c r="AD262" s="50" t="n">
        <f aca="false">EXP((((AC262-AC$281)/AC$282+2)/4-1.9)^3)</f>
        <v>0.0855601671477368</v>
      </c>
      <c r="AE262" s="51" t="n">
        <f aca="false">S262/U262</f>
        <v>15.879783540657</v>
      </c>
      <c r="AF262" s="50" t="n">
        <f aca="false">EXP((((AE262-AE$281)/AE$282+2)/4-1.9)^3)</f>
        <v>0.0101981899285826</v>
      </c>
      <c r="AG262" s="50" t="n">
        <f aca="false">V262/U262</f>
        <v>0.525067641735631</v>
      </c>
      <c r="AH262" s="50" t="n">
        <f aca="false">EXP((((AG262-AG$281)/AG$282+2)/4-1.9)^3)</f>
        <v>0.0341122539071632</v>
      </c>
      <c r="AI262" s="50" t="n">
        <f aca="false">W262/U262</f>
        <v>0.188090102902748</v>
      </c>
      <c r="AJ262" s="50" t="n">
        <f aca="false">EXP((((AI262-AI$281)/AI$282+2)/4-1.9)^3)</f>
        <v>0.18854675072922</v>
      </c>
      <c r="AK262" s="50" t="n">
        <f aca="false">Z262/U262</f>
        <v>0.435580719920738</v>
      </c>
      <c r="AL262" s="50" t="n">
        <f aca="false">EXP((((AK262-AK$281)/AK$282+2)/4-1.9)^3)</f>
        <v>0.170181369621974</v>
      </c>
      <c r="AM262" s="50" t="n">
        <f aca="false">0.01*AD262+0.15*AF262+0.24*AH262+0.25*AJ262+0.35*AL262</f>
        <v>0.11727243814848</v>
      </c>
      <c r="AO262" s="44" t="n">
        <f aca="false">0.01*AD262/$AM$281</f>
        <v>0.000301106977987565</v>
      </c>
      <c r="AP262" s="43" t="n">
        <f aca="false">AO262*$J$281</f>
        <v>2345.16176152587</v>
      </c>
      <c r="AQ262" s="44" t="n">
        <f aca="false">0.15*AF262/$AM$281</f>
        <v>0.000538348553895963</v>
      </c>
      <c r="AR262" s="43" t="n">
        <f aca="false">AQ262*$J$281</f>
        <v>4192.90994651643</v>
      </c>
      <c r="AS262" s="44" t="n">
        <f aca="false">0.24*AH262/$AM$281</f>
        <v>0.00288118306321531</v>
      </c>
      <c r="AT262" s="43" t="n">
        <f aca="false">AS262*$J$281</f>
        <v>22439.9992088113</v>
      </c>
      <c r="AU262" s="44" t="n">
        <f aca="false">0.25*AJ262/$AM$281</f>
        <v>0.016588543540191</v>
      </c>
      <c r="AV262" s="43" t="n">
        <f aca="false">AU262*$J$281</f>
        <v>129199.323940841</v>
      </c>
      <c r="AW262" s="44" t="n">
        <f aca="false">0.35*AL262/$AM$281</f>
        <v>0.0209618329050968</v>
      </c>
      <c r="AX262" s="43" t="n">
        <f aca="false">AW262*$J$281</f>
        <v>163260.54384086</v>
      </c>
    </row>
    <row r="263" customFormat="false" ht="13.8" hidden="false" customHeight="false" outlineLevel="0" collapsed="false">
      <c r="A263" s="13" t="s">
        <v>68</v>
      </c>
      <c r="B263" s="43"/>
      <c r="C263" s="43"/>
      <c r="D263" s="43"/>
      <c r="E263" s="43"/>
      <c r="F263" s="43"/>
      <c r="G263" s="43"/>
      <c r="H263" s="43"/>
      <c r="I263" s="15" t="n">
        <f aca="false">AO263+AQ263+AS263+AU263+AW263</f>
        <v>0.0308752232554243</v>
      </c>
      <c r="J263" s="43" t="n">
        <f aca="false">ROUND(AP263+AR263+AT263+AV263+AX263,0)</f>
        <v>240471</v>
      </c>
      <c r="K263" s="15" t="n">
        <f aca="false">I263-DatosMinisterio!J263</f>
        <v>6.85589566167578E-005</v>
      </c>
      <c r="L263" s="43" t="n">
        <f aca="false">J263-DatosMinisterio!K263</f>
        <v>534</v>
      </c>
      <c r="M263" s="44" t="n">
        <f aca="false">P297/P$315</f>
        <v>0.0486442465924202</v>
      </c>
      <c r="N263" s="43" t="n">
        <f aca="false">ROUND((N$281*M263),0)</f>
        <v>7198418</v>
      </c>
      <c r="O263" s="43" t="n">
        <f aca="false">N263-DatosMinisterio!L263</f>
        <v>3386</v>
      </c>
      <c r="P263" s="14" t="n">
        <f aca="false">N263+J263</f>
        <v>7438889</v>
      </c>
      <c r="Q263" s="43" t="n">
        <f aca="false">P263-DatosMinisterio!M263</f>
        <v>3920</v>
      </c>
      <c r="S263" s="14" t="n">
        <f aca="false">B263+DatosMinisterio!B263</f>
        <v>9257</v>
      </c>
      <c r="T263" s="14" t="n">
        <f aca="false">C263+DatosMinisterio!C263</f>
        <v>46</v>
      </c>
      <c r="U263" s="14" t="n">
        <f aca="false">D263+DatosMinisterio!D263</f>
        <v>483.069523148159</v>
      </c>
      <c r="V263" s="14" t="n">
        <f aca="false">E263+DatosMinisterio!E263</f>
        <v>280.106131842123</v>
      </c>
      <c r="W263" s="14" t="n">
        <f aca="false">F263+DatosMinisterio!F263</f>
        <v>56</v>
      </c>
      <c r="X263" s="14" t="n">
        <f aca="false">G263+DatosMinisterio!G263</f>
        <v>190</v>
      </c>
      <c r="Y263" s="14" t="n">
        <f aca="false">H263+DatosMinisterio!H263</f>
        <v>12</v>
      </c>
      <c r="Z263" s="14" t="n">
        <f aca="false">X263+0.33*Y263</f>
        <v>193.96</v>
      </c>
      <c r="AC263" s="49" t="n">
        <f aca="false">IF(T263&gt;0,S263/T263,0)</f>
        <v>201.239130434783</v>
      </c>
      <c r="AD263" s="50" t="n">
        <f aca="false">EXP((((AC263-AC$281)/AC$282+2)/4-1.9)^3)</f>
        <v>0.0803948926166366</v>
      </c>
      <c r="AE263" s="51" t="n">
        <f aca="false">S263/U263</f>
        <v>19.1628731609318</v>
      </c>
      <c r="AF263" s="50" t="n">
        <f aca="false">EXP((((AE263-AE$281)/AE$282+2)/4-1.9)^3)</f>
        <v>0.028795361845834</v>
      </c>
      <c r="AG263" s="50" t="n">
        <f aca="false">V263/U263</f>
        <v>0.579846416343292</v>
      </c>
      <c r="AH263" s="50" t="n">
        <f aca="false">EXP((((AG263-AG$281)/AG$282+2)/4-1.9)^3)</f>
        <v>0.0682430264033711</v>
      </c>
      <c r="AI263" s="50" t="n">
        <f aca="false">W263/U263</f>
        <v>0.115925342660925</v>
      </c>
      <c r="AJ263" s="50" t="n">
        <f aca="false">EXP((((AI263-AI$281)/AI$282+2)/4-1.9)^3)</f>
        <v>0.0685566990537621</v>
      </c>
      <c r="AK263" s="50" t="n">
        <f aca="false">Z263/U263</f>
        <v>0.401515704687733</v>
      </c>
      <c r="AL263" s="50" t="n">
        <f aca="false">EXP((((AK263-AK$281)/AK$282+2)/4-1.9)^3)</f>
        <v>0.140262364729241</v>
      </c>
      <c r="AM263" s="50" t="n">
        <f aca="false">0.01*AD263+0.15*AF263+0.24*AH263+0.25*AJ263+0.35*AL263</f>
        <v>0.0877325819585253</v>
      </c>
      <c r="AO263" s="44" t="n">
        <f aca="false">0.01*AD263/$AM$281</f>
        <v>0.000282929124245762</v>
      </c>
      <c r="AP263" s="43" t="n">
        <f aca="false">AO263*$J$281</f>
        <v>2203.58414752702</v>
      </c>
      <c r="AQ263" s="44" t="n">
        <f aca="false">0.15*AF263/$AM$281</f>
        <v>0.00152006792550198</v>
      </c>
      <c r="AR263" s="43" t="n">
        <f aca="false">AQ263*$J$281</f>
        <v>11838.9988755306</v>
      </c>
      <c r="AS263" s="44" t="n">
        <f aca="false">0.24*AH263/$AM$281</f>
        <v>0.00576393024017271</v>
      </c>
      <c r="AT263" s="43" t="n">
        <f aca="false">AS263*$J$281</f>
        <v>44892.1804658872</v>
      </c>
      <c r="AU263" s="44" t="n">
        <f aca="false">0.25*AJ263/$AM$281</f>
        <v>0.00603169125337177</v>
      </c>
      <c r="AV263" s="43" t="n">
        <f aca="false">AU263*$J$281</f>
        <v>46977.6282810747</v>
      </c>
      <c r="AW263" s="44" t="n">
        <f aca="false">0.35*AL263/$AM$281</f>
        <v>0.017276604712132</v>
      </c>
      <c r="AX263" s="43" t="n">
        <f aca="false">AW263*$J$281</f>
        <v>134558.265672485</v>
      </c>
    </row>
    <row r="264" customFormat="false" ht="13.8" hidden="false" customHeight="false" outlineLevel="0" collapsed="false">
      <c r="A264" s="13" t="s">
        <v>69</v>
      </c>
      <c r="B264" s="43"/>
      <c r="C264" s="43"/>
      <c r="D264" s="43"/>
      <c r="E264" s="43"/>
      <c r="F264" s="43"/>
      <c r="G264" s="43"/>
      <c r="H264" s="43"/>
      <c r="I264" s="15" t="n">
        <f aca="false">AO264+AQ264+AS264+AU264+AW264</f>
        <v>0.0126047883298791</v>
      </c>
      <c r="J264" s="43" t="n">
        <f aca="false">ROUND(AP264+AR264+AT264+AV264+AX264,0)</f>
        <v>98172</v>
      </c>
      <c r="K264" s="15" t="n">
        <f aca="false">I264-DatosMinisterio!J264</f>
        <v>1.63872761717084E-005</v>
      </c>
      <c r="L264" s="43" t="n">
        <f aca="false">J264-DatosMinisterio!K264</f>
        <v>128</v>
      </c>
      <c r="M264" s="44" t="n">
        <f aca="false">P298/P$315</f>
        <v>0.0207958759828952</v>
      </c>
      <c r="N264" s="43" t="n">
        <f aca="false">ROUND((N$281*M264),0)</f>
        <v>3077392</v>
      </c>
      <c r="O264" s="43" t="n">
        <f aca="false">N264-DatosMinisterio!L264</f>
        <v>187</v>
      </c>
      <c r="P264" s="14" t="n">
        <f aca="false">N264+J264</f>
        <v>3175564</v>
      </c>
      <c r="Q264" s="43" t="n">
        <f aca="false">P264-DatosMinisterio!M264</f>
        <v>315</v>
      </c>
      <c r="S264" s="14" t="n">
        <f aca="false">B264+DatosMinisterio!B264</f>
        <v>15746</v>
      </c>
      <c r="T264" s="14" t="n">
        <f aca="false">C264+DatosMinisterio!C264</f>
        <v>69</v>
      </c>
      <c r="U264" s="14" t="n">
        <f aca="false">D264+DatosMinisterio!D264</f>
        <v>670.296767953008</v>
      </c>
      <c r="V264" s="14" t="n">
        <f aca="false">E264+DatosMinisterio!E264</f>
        <v>270.499620627286</v>
      </c>
      <c r="W264" s="14" t="n">
        <f aca="false">F264+DatosMinisterio!F264</f>
        <v>53</v>
      </c>
      <c r="X264" s="14" t="n">
        <f aca="false">G264+DatosMinisterio!G264</f>
        <v>129</v>
      </c>
      <c r="Y264" s="14" t="n">
        <f aca="false">H264+DatosMinisterio!H264</f>
        <v>8</v>
      </c>
      <c r="Z264" s="14" t="n">
        <f aca="false">X264+0.33*Y264</f>
        <v>131.64</v>
      </c>
      <c r="AC264" s="49" t="n">
        <f aca="false">IF(T264&gt;0,S264/T264,0)</f>
        <v>228.202898550725</v>
      </c>
      <c r="AD264" s="50" t="n">
        <f aca="false">EXP((((AC264-AC$281)/AC$282+2)/4-1.9)^3)</f>
        <v>0.122377068149705</v>
      </c>
      <c r="AE264" s="51" t="n">
        <f aca="false">S264/U264</f>
        <v>23.491087459792</v>
      </c>
      <c r="AF264" s="50" t="n">
        <f aca="false">EXP((((AE264-AE$281)/AE$282+2)/4-1.9)^3)</f>
        <v>0.0874982649174532</v>
      </c>
      <c r="AG264" s="50" t="n">
        <f aca="false">V264/U264</f>
        <v>0.403552028832473</v>
      </c>
      <c r="AH264" s="50" t="n">
        <f aca="false">EXP((((AG264-AG$281)/AG$282+2)/4-1.9)^3)</f>
        <v>0.00488625894333258</v>
      </c>
      <c r="AI264" s="50" t="n">
        <f aca="false">W264/U264</f>
        <v>0.0790694548055998</v>
      </c>
      <c r="AJ264" s="50" t="n">
        <f aca="false">EXP((((AI264-AI$281)/AI$282+2)/4-1.9)^3)</f>
        <v>0.0359322985994615</v>
      </c>
      <c r="AK264" s="50" t="n">
        <f aca="false">Z264/U264</f>
        <v>0.196390623219041</v>
      </c>
      <c r="AL264" s="50" t="n">
        <f aca="false">EXP((((AK264-AK$281)/AK$282+2)/4-1.9)^3)</f>
        <v>0.0323213659834803</v>
      </c>
      <c r="AM264" s="50" t="n">
        <f aca="false">0.01*AD264+0.15*AF264+0.24*AH264+0.25*AJ264+0.35*AL264</f>
        <v>0.0358167653095983</v>
      </c>
      <c r="AO264" s="44" t="n">
        <f aca="false">0.01*AD264/$AM$281</f>
        <v>0.000430674581337709</v>
      </c>
      <c r="AP264" s="43" t="n">
        <f aca="false">AO264*$J$281</f>
        <v>3354.29476448756</v>
      </c>
      <c r="AQ264" s="44" t="n">
        <f aca="false">0.15*AF264/$AM$281</f>
        <v>0.00461891421091267</v>
      </c>
      <c r="AR264" s="43" t="n">
        <f aca="false">AQ264*$J$281</f>
        <v>35974.2609075244</v>
      </c>
      <c r="AS264" s="44" t="n">
        <f aca="false">0.24*AH264/$AM$281</f>
        <v>0.000412702325338223</v>
      </c>
      <c r="AT264" s="43" t="n">
        <f aca="false">AS264*$J$281</f>
        <v>3214.31844172001</v>
      </c>
      <c r="AU264" s="44" t="n">
        <f aca="false">0.25*AJ264/$AM$281</f>
        <v>0.00316136182411515</v>
      </c>
      <c r="AV264" s="43" t="n">
        <f aca="false">AU264*$J$281</f>
        <v>24622.1622421806</v>
      </c>
      <c r="AW264" s="44" t="n">
        <f aca="false">0.35*AL264/$AM$281</f>
        <v>0.00398113538817536</v>
      </c>
      <c r="AX264" s="43" t="n">
        <f aca="false">AW264*$J$281</f>
        <v>31006.9415933359</v>
      </c>
    </row>
    <row r="265" customFormat="false" ht="13.8" hidden="false" customHeight="false" outlineLevel="0" collapsed="false">
      <c r="A265" s="13" t="s">
        <v>70</v>
      </c>
      <c r="B265" s="43"/>
      <c r="C265" s="43"/>
      <c r="D265" s="43"/>
      <c r="E265" s="43"/>
      <c r="F265" s="43"/>
      <c r="G265" s="43"/>
      <c r="H265" s="43"/>
      <c r="I265" s="15" t="n">
        <f aca="false">AO265+AQ265+AS265+AU265+AW265</f>
        <v>0.012964588891614</v>
      </c>
      <c r="J265" s="43" t="n">
        <f aca="false">ROUND(AP265+AR265+AT265+AV265+AX265,0)</f>
        <v>100974</v>
      </c>
      <c r="K265" s="15" t="n">
        <f aca="false">I265-DatosMinisterio!J265</f>
        <v>4.08899945876853E-006</v>
      </c>
      <c r="L265" s="43" t="n">
        <f aca="false">J265-DatosMinisterio!K265</f>
        <v>32</v>
      </c>
      <c r="M265" s="44" t="n">
        <f aca="false">P299/P$315</f>
        <v>0.0199841150627203</v>
      </c>
      <c r="N265" s="43" t="n">
        <f aca="false">ROUND((N$281*M265),0)</f>
        <v>2957267</v>
      </c>
      <c r="O265" s="43" t="n">
        <f aca="false">N265-DatosMinisterio!L265</f>
        <v>211</v>
      </c>
      <c r="P265" s="14" t="n">
        <f aca="false">N265+J265</f>
        <v>3058241</v>
      </c>
      <c r="Q265" s="43" t="n">
        <f aca="false">P265-DatosMinisterio!M265</f>
        <v>243</v>
      </c>
      <c r="S265" s="14" t="n">
        <f aca="false">B265+DatosMinisterio!B265</f>
        <v>6522</v>
      </c>
      <c r="T265" s="14" t="n">
        <f aca="false">C265+DatosMinisterio!C265</f>
        <v>47</v>
      </c>
      <c r="U265" s="14" t="n">
        <f aca="false">D265+DatosMinisterio!D265</f>
        <v>349.805906282401</v>
      </c>
      <c r="V265" s="14" t="n">
        <f aca="false">E265+DatosMinisterio!E265</f>
        <v>184.019378197483</v>
      </c>
      <c r="W265" s="14" t="n">
        <f aca="false">F265+DatosMinisterio!F265</f>
        <v>21</v>
      </c>
      <c r="X265" s="14" t="n">
        <f aca="false">G265+DatosMinisterio!G265</f>
        <v>89</v>
      </c>
      <c r="Y265" s="14" t="n">
        <f aca="false">H265+DatosMinisterio!H265</f>
        <v>2</v>
      </c>
      <c r="Z265" s="14" t="n">
        <f aca="false">X265+0.33*Y265</f>
        <v>89.66</v>
      </c>
      <c r="AC265" s="49" t="n">
        <f aca="false">IF(T265&gt;0,S265/T265,0)</f>
        <v>138.765957446809</v>
      </c>
      <c r="AD265" s="50" t="n">
        <f aca="false">EXP((((AC265-AC$281)/AC$282+2)/4-1.9)^3)</f>
        <v>0.0246841795343445</v>
      </c>
      <c r="AE265" s="51" t="n">
        <f aca="false">S265/U265</f>
        <v>18.6446251560279</v>
      </c>
      <c r="AF265" s="50" t="n">
        <f aca="false">EXP((((AE265-AE$281)/AE$282+2)/4-1.9)^3)</f>
        <v>0.0247304979639421</v>
      </c>
      <c r="AG265" s="50" t="n">
        <f aca="false">V265/U265</f>
        <v>0.526061381161823</v>
      </c>
      <c r="AH265" s="50" t="n">
        <f aca="false">EXP((((AG265-AG$281)/AG$282+2)/4-1.9)^3)</f>
        <v>0.0345771319187228</v>
      </c>
      <c r="AI265" s="50" t="n">
        <f aca="false">W265/U265</f>
        <v>0.0600332916707431</v>
      </c>
      <c r="AJ265" s="50" t="n">
        <f aca="false">EXP((((AI265-AI$281)/AI$282+2)/4-1.9)^3)</f>
        <v>0.0247959877532049</v>
      </c>
      <c r="AK265" s="50" t="n">
        <f aca="false">Z265/U265</f>
        <v>0.256313568152325</v>
      </c>
      <c r="AL265" s="50" t="n">
        <f aca="false">EXP((((AK265-AK$281)/AK$282+2)/4-1.9)^3)</f>
        <v>0.0525292026224099</v>
      </c>
      <c r="AM265" s="50" t="n">
        <f aca="false">0.01*AD265+0.15*AF265+0.24*AH265+0.25*AJ265+0.35*AL265</f>
        <v>0.0368391460065729</v>
      </c>
      <c r="AO265" s="44" t="n">
        <f aca="false">0.01*AD265/$AM$281</f>
        <v>8.68696141144175E-005</v>
      </c>
      <c r="AP265" s="43" t="n">
        <f aca="false">AO265*$J$281</f>
        <v>676.581122832875</v>
      </c>
      <c r="AQ265" s="44" t="n">
        <f aca="false">0.15*AF265/$AM$281</f>
        <v>0.00130548929851767</v>
      </c>
      <c r="AR265" s="43" t="n">
        <f aca="false">AQ265*$J$281</f>
        <v>10167.760320358</v>
      </c>
      <c r="AS265" s="44" t="n">
        <f aca="false">0.24*AH265/$AM$281</f>
        <v>0.00292044750633923</v>
      </c>
      <c r="AT265" s="43" t="n">
        <f aca="false">AS265*$J$281</f>
        <v>22745.8090283554</v>
      </c>
      <c r="AU265" s="44" t="n">
        <f aca="false">0.25*AJ265/$AM$281</f>
        <v>0.00218157735879952</v>
      </c>
      <c r="AV265" s="43" t="n">
        <f aca="false">AU265*$J$281</f>
        <v>16991.1432669572</v>
      </c>
      <c r="AW265" s="44" t="n">
        <f aca="false">0.35*AL265/$AM$281</f>
        <v>0.00647020511384313</v>
      </c>
      <c r="AX265" s="43" t="n">
        <f aca="false">AW265*$J$281</f>
        <v>50392.9790123985</v>
      </c>
    </row>
    <row r="266" customFormat="false" ht="13.8" hidden="false" customHeight="false" outlineLevel="0" collapsed="false">
      <c r="A266" s="13" t="s">
        <v>71</v>
      </c>
      <c r="B266" s="43"/>
      <c r="C266" s="43"/>
      <c r="D266" s="43"/>
      <c r="E266" s="43"/>
      <c r="F266" s="43"/>
      <c r="G266" s="43"/>
      <c r="H266" s="43"/>
      <c r="I266" s="15" t="n">
        <f aca="false">AO266+AQ266+AS266+AU266+AW266</f>
        <v>0.0175578423199408</v>
      </c>
      <c r="J266" s="43" t="n">
        <f aca="false">ROUND(AP266+AR266+AT266+AV266+AX266,0)</f>
        <v>136749</v>
      </c>
      <c r="K266" s="15" t="n">
        <f aca="false">I266-DatosMinisterio!J266</f>
        <v>-1.69302009343786E-006</v>
      </c>
      <c r="L266" s="43" t="n">
        <f aca="false">J266-DatosMinisterio!K266</f>
        <v>-13</v>
      </c>
      <c r="M266" s="44" t="n">
        <f aca="false">P300/P$315</f>
        <v>0.0207367884249026</v>
      </c>
      <c r="N266" s="43" t="n">
        <f aca="false">ROUND((N$281*M266),0)</f>
        <v>3068648</v>
      </c>
      <c r="O266" s="43" t="n">
        <f aca="false">N266-DatosMinisterio!L266</f>
        <v>20</v>
      </c>
      <c r="P266" s="14" t="n">
        <f aca="false">N266+J266</f>
        <v>3205397</v>
      </c>
      <c r="Q266" s="43" t="n">
        <f aca="false">P266-DatosMinisterio!M266</f>
        <v>7</v>
      </c>
      <c r="S266" s="14" t="n">
        <f aca="false">B266+DatosMinisterio!B266</f>
        <v>7837</v>
      </c>
      <c r="T266" s="14" t="n">
        <f aca="false">C266+DatosMinisterio!C266</f>
        <v>38</v>
      </c>
      <c r="U266" s="14" t="n">
        <f aca="false">D266+DatosMinisterio!D266</f>
        <v>303.293760262726</v>
      </c>
      <c r="V266" s="14" t="n">
        <f aca="false">E266+DatosMinisterio!E266</f>
        <v>158.958225108225</v>
      </c>
      <c r="W266" s="14" t="n">
        <f aca="false">F266+DatosMinisterio!F266</f>
        <v>12</v>
      </c>
      <c r="X266" s="14" t="n">
        <f aca="false">G266+DatosMinisterio!G266</f>
        <v>69</v>
      </c>
      <c r="Y266" s="14" t="n">
        <f aca="false">H266+DatosMinisterio!H266</f>
        <v>6</v>
      </c>
      <c r="Z266" s="14" t="n">
        <f aca="false">X266+0.33*Y266</f>
        <v>70.98</v>
      </c>
      <c r="AC266" s="49" t="n">
        <f aca="false">IF(T266&gt;0,S266/T266,0)</f>
        <v>206.236842105263</v>
      </c>
      <c r="AD266" s="50" t="n">
        <f aca="false">EXP((((AC266-AC$281)/AC$282+2)/4-1.9)^3)</f>
        <v>0.0872436050667019</v>
      </c>
      <c r="AE266" s="51" t="n">
        <f aca="false">S266/U266</f>
        <v>25.8396347923916</v>
      </c>
      <c r="AF266" s="50" t="n">
        <f aca="false">EXP((((AE266-AE$281)/AE$282+2)/4-1.9)^3)</f>
        <v>0.143092741097913</v>
      </c>
      <c r="AG266" s="50" t="n">
        <f aca="false">V266/U266</f>
        <v>0.524106480036149</v>
      </c>
      <c r="AH266" s="50" t="n">
        <f aca="false">EXP((((AG266-AG$281)/AG$282+2)/4-1.9)^3)</f>
        <v>0.0336674017402284</v>
      </c>
      <c r="AI266" s="50" t="n">
        <f aca="false">W266/U266</f>
        <v>0.0395656013153884</v>
      </c>
      <c r="AJ266" s="50" t="n">
        <f aca="false">EXP((((AI266-AI$281)/AI$282+2)/4-1.9)^3)</f>
        <v>0.0161533150210303</v>
      </c>
      <c r="AK266" s="50" t="n">
        <f aca="false">Z266/U266</f>
        <v>0.234030531780522</v>
      </c>
      <c r="AL266" s="50" t="n">
        <f aca="false">EXP((((AK266-AK$281)/AK$282+2)/4-1.9)^3)</f>
        <v>0.0441031934696724</v>
      </c>
      <c r="AM266" s="50" t="n">
        <f aca="false">0.01*AD266+0.15*AF266+0.24*AH266+0.25*AJ266+0.35*AL266</f>
        <v>0.0498909701026517</v>
      </c>
      <c r="AO266" s="44" t="n">
        <f aca="false">0.01*AD266/$AM$281</f>
        <v>0.000307031404286709</v>
      </c>
      <c r="AP266" s="43" t="n">
        <f aca="false">AO266*$J$281</f>
        <v>2391.30396025069</v>
      </c>
      <c r="AQ266" s="44" t="n">
        <f aca="false">0.15*AF266/$AM$281</f>
        <v>0.00755367087517825</v>
      </c>
      <c r="AR266" s="43" t="n">
        <f aca="false">AQ266*$J$281</f>
        <v>58831.5163401869</v>
      </c>
      <c r="AS266" s="44" t="n">
        <f aca="false">0.24*AH266/$AM$281</f>
        <v>0.00284361003938359</v>
      </c>
      <c r="AT266" s="43" t="n">
        <f aca="false">AS266*$J$281</f>
        <v>22147.3629526078</v>
      </c>
      <c r="AU266" s="44" t="n">
        <f aca="false">0.25*AJ266/$AM$281</f>
        <v>0.00142118582531084</v>
      </c>
      <c r="AV266" s="43" t="n">
        <f aca="false">AU266*$J$281</f>
        <v>11068.8589013012</v>
      </c>
      <c r="AW266" s="44" t="n">
        <f aca="false">0.35*AL266/$AM$281</f>
        <v>0.00543234417578137</v>
      </c>
      <c r="AX266" s="43" t="n">
        <f aca="false">AW266*$J$281</f>
        <v>42309.6333457154</v>
      </c>
    </row>
    <row r="267" customFormat="false" ht="13.8" hidden="false" customHeight="false" outlineLevel="0" collapsed="false">
      <c r="A267" s="13" t="s">
        <v>72</v>
      </c>
      <c r="B267" s="43"/>
      <c r="C267" s="43"/>
      <c r="D267" s="43"/>
      <c r="E267" s="43"/>
      <c r="F267" s="43"/>
      <c r="G267" s="43"/>
      <c r="H267" s="43"/>
      <c r="I267" s="15" t="n">
        <f aca="false">AO267+AQ267+AS267+AU267+AW267</f>
        <v>0.0358489120988234</v>
      </c>
      <c r="J267" s="43" t="n">
        <f aca="false">ROUND(AP267+AR267+AT267+AV267+AX267,0)</f>
        <v>279208</v>
      </c>
      <c r="K267" s="15" t="n">
        <f aca="false">I267-DatosMinisterio!J267</f>
        <v>1.23355463009303E-005</v>
      </c>
      <c r="L267" s="43" t="n">
        <f aca="false">J267-DatosMinisterio!K267</f>
        <v>96</v>
      </c>
      <c r="M267" s="44" t="n">
        <f aca="false">P301/P$315</f>
        <v>0.0216503178821093</v>
      </c>
      <c r="N267" s="43" t="n">
        <f aca="false">ROUND((N$281*M267),0)</f>
        <v>3203833</v>
      </c>
      <c r="O267" s="43" t="n">
        <f aca="false">N267-DatosMinisterio!L267</f>
        <v>176</v>
      </c>
      <c r="P267" s="14" t="n">
        <f aca="false">N267+J267</f>
        <v>3483041</v>
      </c>
      <c r="Q267" s="43" t="n">
        <f aca="false">P267-DatosMinisterio!M267</f>
        <v>272</v>
      </c>
      <c r="S267" s="14" t="n">
        <f aca="false">B267+DatosMinisterio!B267</f>
        <v>10055</v>
      </c>
      <c r="T267" s="14" t="n">
        <f aca="false">C267+DatosMinisterio!C267</f>
        <v>43</v>
      </c>
      <c r="U267" s="14" t="n">
        <f aca="false">D267+DatosMinisterio!D267</f>
        <v>405.08402886643</v>
      </c>
      <c r="V267" s="14" t="n">
        <f aca="false">E267+DatosMinisterio!E267</f>
        <v>296.011638490848</v>
      </c>
      <c r="W267" s="14" t="n">
        <f aca="false">F267+DatosMinisterio!F267</f>
        <v>26</v>
      </c>
      <c r="X267" s="14" t="n">
        <f aca="false">G267+DatosMinisterio!G267</f>
        <v>70</v>
      </c>
      <c r="Y267" s="14" t="n">
        <f aca="false">H267+DatosMinisterio!H267</f>
        <v>3</v>
      </c>
      <c r="Z267" s="14" t="n">
        <f aca="false">X267+0.33*Y267</f>
        <v>70.99</v>
      </c>
      <c r="AC267" s="49" t="n">
        <f aca="false">IF(T267&gt;0,S267/T267,0)</f>
        <v>233.837209302326</v>
      </c>
      <c r="AD267" s="50" t="n">
        <f aca="false">EXP((((AC267-AC$281)/AC$282+2)/4-1.9)^3)</f>
        <v>0.132760645681907</v>
      </c>
      <c r="AE267" s="51" t="n">
        <f aca="false">S267/U267</f>
        <v>24.8220104557997</v>
      </c>
      <c r="AF267" s="50" t="n">
        <f aca="false">EXP((((AE267-AE$281)/AE$282+2)/4-1.9)^3)</f>
        <v>0.116678278806478</v>
      </c>
      <c r="AG267" s="50" t="n">
        <f aca="false">V267/U267</f>
        <v>0.730741321298681</v>
      </c>
      <c r="AH267" s="50" t="n">
        <f aca="false">EXP((((AG267-AG$281)/AG$282+2)/4-1.9)^3)</f>
        <v>0.27867491921601</v>
      </c>
      <c r="AI267" s="50" t="n">
        <f aca="false">W267/U267</f>
        <v>0.0641842140080351</v>
      </c>
      <c r="AJ267" s="50" t="n">
        <f aca="false">EXP((((AI267-AI$281)/AI$282+2)/4-1.9)^3)</f>
        <v>0.0269452334083312</v>
      </c>
      <c r="AK267" s="50" t="n">
        <f aca="false">Z267/U267</f>
        <v>0.175247590478093</v>
      </c>
      <c r="AL267" s="50" t="n">
        <f aca="false">EXP((((AK267-AK$281)/AK$282+2)/4-1.9)^3)</f>
        <v>0.0269079539144668</v>
      </c>
      <c r="AM267" s="50" t="n">
        <f aca="false">0.01*AD267+0.15*AF267+0.24*AH267+0.25*AJ267+0.35*AL267</f>
        <v>0.101865421111779</v>
      </c>
      <c r="AO267" s="44" t="n">
        <f aca="false">0.01*AD267/$AM$281</f>
        <v>0.000467216908867554</v>
      </c>
      <c r="AP267" s="43" t="n">
        <f aca="false">AO267*$J$281</f>
        <v>3638.90347655695</v>
      </c>
      <c r="AQ267" s="44" t="n">
        <f aca="false">0.15*AF267/$AM$281</f>
        <v>0.00615928739378436</v>
      </c>
      <c r="AR267" s="43" t="n">
        <f aca="false">AQ267*$J$281</f>
        <v>47971.4066100055</v>
      </c>
      <c r="AS267" s="44" t="n">
        <f aca="false">0.24*AH267/$AM$281</f>
        <v>0.0235373909790071</v>
      </c>
      <c r="AT267" s="43" t="n">
        <f aca="false">AS267*$J$281</f>
        <v>183320.192906094</v>
      </c>
      <c r="AU267" s="44" t="n">
        <f aca="false">0.25*AJ267/$AM$281</f>
        <v>0.00237067027602423</v>
      </c>
      <c r="AV267" s="43" t="n">
        <f aca="false">AU267*$J$281</f>
        <v>18463.8872126956</v>
      </c>
      <c r="AW267" s="44" t="n">
        <f aca="false">0.35*AL267/$AM$281</f>
        <v>0.00331434654114024</v>
      </c>
      <c r="AX267" s="43" t="n">
        <f aca="false">AW267*$J$281</f>
        <v>25813.6786622349</v>
      </c>
    </row>
    <row r="268" customFormat="false" ht="13.8" hidden="false" customHeight="false" outlineLevel="0" collapsed="false">
      <c r="A268" s="13" t="s">
        <v>73</v>
      </c>
      <c r="B268" s="43"/>
      <c r="C268" s="43"/>
      <c r="D268" s="43"/>
      <c r="E268" s="43"/>
      <c r="F268" s="43"/>
      <c r="G268" s="43"/>
      <c r="H268" s="43"/>
      <c r="I268" s="15" t="n">
        <f aca="false">AO268+AQ268+AS268+AU268+AW268</f>
        <v>0.0731752712906752</v>
      </c>
      <c r="J268" s="43" t="n">
        <f aca="false">ROUND(AP268+AR268+AT268+AV268+AX268,0)</f>
        <v>569923</v>
      </c>
      <c r="K268" s="15" t="n">
        <f aca="false">I268-DatosMinisterio!J268</f>
        <v>0.000406208322296028</v>
      </c>
      <c r="L268" s="43" t="n">
        <f aca="false">J268-DatosMinisterio!K268</f>
        <v>3164</v>
      </c>
      <c r="M268" s="44" t="n">
        <f aca="false">P302/P$315</f>
        <v>0.0225721103131948</v>
      </c>
      <c r="N268" s="43" t="n">
        <f aca="false">ROUND((N$281*M268),0)</f>
        <v>3340241</v>
      </c>
      <c r="O268" s="43" t="n">
        <f aca="false">N268-DatosMinisterio!L268</f>
        <v>2724</v>
      </c>
      <c r="P268" s="14" t="n">
        <f aca="false">N268+J268</f>
        <v>3910164</v>
      </c>
      <c r="Q268" s="43" t="n">
        <f aca="false">P268-DatosMinisterio!M268</f>
        <v>5888</v>
      </c>
      <c r="S268" s="14" t="n">
        <f aca="false">B268+DatosMinisterio!B268</f>
        <v>7098</v>
      </c>
      <c r="T268" s="14" t="n">
        <f aca="false">C268+DatosMinisterio!C268</f>
        <v>47</v>
      </c>
      <c r="U268" s="14" t="n">
        <f aca="false">D268+DatosMinisterio!D268</f>
        <v>317.462790422634</v>
      </c>
      <c r="V268" s="14" t="n">
        <f aca="false">E268+DatosMinisterio!E268</f>
        <v>189.87987012987</v>
      </c>
      <c r="W268" s="14" t="n">
        <f aca="false">F268+DatosMinisterio!F268</f>
        <v>68</v>
      </c>
      <c r="X268" s="14" t="n">
        <f aca="false">G268+DatosMinisterio!G268</f>
        <v>175</v>
      </c>
      <c r="Y268" s="14" t="n">
        <f aca="false">H268+DatosMinisterio!H268</f>
        <v>21</v>
      </c>
      <c r="Z268" s="14" t="n">
        <f aca="false">X268+0.33*Y268</f>
        <v>181.93</v>
      </c>
      <c r="AC268" s="49" t="n">
        <f aca="false">IF(T268&gt;0,S268/T268,0)</f>
        <v>151.021276595745</v>
      </c>
      <c r="AD268" s="50" t="n">
        <f aca="false">EXP((((AC268-AC$281)/AC$282+2)/4-1.9)^3)</f>
        <v>0.0318769887568624</v>
      </c>
      <c r="AE268" s="51" t="n">
        <f aca="false">S268/U268</f>
        <v>22.3585258308557</v>
      </c>
      <c r="AF268" s="50" t="n">
        <f aca="false">EXP((((AE268-AE$281)/AE$282+2)/4-1.9)^3)</f>
        <v>0.0671790811527073</v>
      </c>
      <c r="AG268" s="50" t="n">
        <f aca="false">V268/U268</f>
        <v>0.598116931679097</v>
      </c>
      <c r="AH268" s="50" t="n">
        <f aca="false">EXP((((AG268-AG$281)/AG$282+2)/4-1.9)^3)</f>
        <v>0.0840370904336215</v>
      </c>
      <c r="AI268" s="50" t="n">
        <f aca="false">W268/U268</f>
        <v>0.214198331431134</v>
      </c>
      <c r="AJ268" s="50" t="n">
        <f aca="false">EXP((((AI268-AI$281)/AI$282+2)/4-1.9)^3)</f>
        <v>0.252267071890164</v>
      </c>
      <c r="AK268" s="50" t="n">
        <f aca="false">Z268/U268</f>
        <v>0.57307503584215</v>
      </c>
      <c r="AL268" s="50" t="n">
        <f aca="false">EXP((((AK268-AK$281)/AK$282+2)/4-1.9)^3)</f>
        <v>0.32656496226057</v>
      </c>
      <c r="AM268" s="50" t="n">
        <f aca="false">0.01*AD268+0.15*AF268+0.24*AH268+0.25*AJ268+0.35*AL268</f>
        <v>0.207929038528284</v>
      </c>
      <c r="AO268" s="44" t="n">
        <f aca="false">0.01*AD268/$AM$281</f>
        <v>0.00011218285414694</v>
      </c>
      <c r="AP268" s="43" t="n">
        <f aca="false">AO268*$J$281</f>
        <v>873.732457489259</v>
      </c>
      <c r="AQ268" s="44" t="n">
        <f aca="false">0.15*AF268/$AM$281</f>
        <v>0.00354629217967957</v>
      </c>
      <c r="AR268" s="43" t="n">
        <f aca="false">AQ268*$J$281</f>
        <v>27620.1796137924</v>
      </c>
      <c r="AS268" s="44" t="n">
        <f aca="false">0.24*AH268/$AM$281</f>
        <v>0.0070979256398065</v>
      </c>
      <c r="AT268" s="43" t="n">
        <f aca="false">AS268*$J$281</f>
        <v>55281.9596140868</v>
      </c>
      <c r="AU268" s="44" t="n">
        <f aca="false">0.25*AJ268/$AM$281</f>
        <v>0.0221947251258462</v>
      </c>
      <c r="AV268" s="43" t="n">
        <f aca="false">AU268*$J$281</f>
        <v>172862.884216724</v>
      </c>
      <c r="AW268" s="44" t="n">
        <f aca="false">0.35*AL268/$AM$281</f>
        <v>0.040224145491196</v>
      </c>
      <c r="AX268" s="43" t="n">
        <f aca="false">AW268*$J$281</f>
        <v>313284.429761379</v>
      </c>
    </row>
    <row r="269" customFormat="false" ht="13.8" hidden="false" customHeight="false" outlineLevel="0" collapsed="false">
      <c r="A269" s="13" t="s">
        <v>74</v>
      </c>
      <c r="B269" s="43"/>
      <c r="C269" s="43"/>
      <c r="D269" s="43"/>
      <c r="E269" s="43"/>
      <c r="F269" s="43"/>
      <c r="G269" s="43"/>
      <c r="H269" s="43"/>
      <c r="I269" s="15" t="n">
        <f aca="false">AO269+AQ269+AS269+AU269+AW269</f>
        <v>0.0110987826459807</v>
      </c>
      <c r="J269" s="43" t="n">
        <f aca="false">ROUND(AP269+AR269+AT269+AV269+AX269,0)</f>
        <v>86443</v>
      </c>
      <c r="K269" s="15" t="n">
        <f aca="false">I269-DatosMinisterio!J269</f>
        <v>2.07097883035343E-007</v>
      </c>
      <c r="L269" s="43" t="n">
        <f aca="false">J269-DatosMinisterio!K269</f>
        <v>2</v>
      </c>
      <c r="M269" s="44" t="n">
        <f aca="false">P303/P$315</f>
        <v>0.0102423672818013</v>
      </c>
      <c r="N269" s="43" t="n">
        <f aca="false">ROUND((N$281*M269),0)</f>
        <v>1515674</v>
      </c>
      <c r="O269" s="43" t="n">
        <f aca="false">N269-DatosMinisterio!L269</f>
        <v>127</v>
      </c>
      <c r="P269" s="14" t="n">
        <f aca="false">N269+J269</f>
        <v>1602117</v>
      </c>
      <c r="Q269" s="43" t="n">
        <f aca="false">P269-DatosMinisterio!M269</f>
        <v>129</v>
      </c>
      <c r="S269" s="14" t="n">
        <f aca="false">B269+DatosMinisterio!B269</f>
        <v>3820</v>
      </c>
      <c r="T269" s="14" t="n">
        <f aca="false">C269+DatosMinisterio!C269</f>
        <v>53</v>
      </c>
      <c r="U269" s="14" t="n">
        <f aca="false">D269+DatosMinisterio!D269</f>
        <v>172.854058775816</v>
      </c>
      <c r="V269" s="14" t="n">
        <f aca="false">E269+DatosMinisterio!E269</f>
        <v>54.2840909090909</v>
      </c>
      <c r="W269" s="14" t="n">
        <f aca="false">F269+DatosMinisterio!F269</f>
        <v>9</v>
      </c>
      <c r="X269" s="14" t="n">
        <f aca="false">G269+DatosMinisterio!G269</f>
        <v>42</v>
      </c>
      <c r="Y269" s="14" t="n">
        <f aca="false">H269+DatosMinisterio!H269</f>
        <v>0</v>
      </c>
      <c r="Z269" s="14" t="n">
        <f aca="false">X269+0.33*Y269</f>
        <v>42</v>
      </c>
      <c r="AC269" s="49" t="n">
        <f aca="false">IF(T269&gt;0,S269/T269,0)</f>
        <v>72.0754716981132</v>
      </c>
      <c r="AD269" s="50" t="n">
        <f aca="false">EXP((((AC269-AC$281)/AC$282+2)/4-1.9)^3)</f>
        <v>0.00490665756038298</v>
      </c>
      <c r="AE269" s="51" t="n">
        <f aca="false">S269/U269</f>
        <v>22.0995678496295</v>
      </c>
      <c r="AF269" s="50" t="n">
        <f aca="false">EXP((((AE269-AE$281)/AE$282+2)/4-1.9)^3)</f>
        <v>0.0630779266434698</v>
      </c>
      <c r="AG269" s="50" t="n">
        <f aca="false">V269/U269</f>
        <v>0.314045798481914</v>
      </c>
      <c r="AH269" s="50" t="n">
        <f aca="false">EXP((((AG269-AG$281)/AG$282+2)/4-1.9)^3)</f>
        <v>0.000783986480980284</v>
      </c>
      <c r="AI269" s="50" t="n">
        <f aca="false">W269/U269</f>
        <v>0.0520670446719021</v>
      </c>
      <c r="AJ269" s="50" t="n">
        <f aca="false">EXP((((AI269-AI$281)/AI$282+2)/4-1.9)^3)</f>
        <v>0.0210647649560333</v>
      </c>
      <c r="AK269" s="50" t="n">
        <f aca="false">Z269/U269</f>
        <v>0.24297954180221</v>
      </c>
      <c r="AL269" s="50" t="n">
        <f aca="false">EXP((((AK269-AK$281)/AK$282+2)/4-1.9)^3)</f>
        <v>0.0473494731854881</v>
      </c>
      <c r="AM269" s="50" t="n">
        <f aca="false">0.01*AD269+0.15*AF269+0.24*AH269+0.25*AJ269+0.35*AL269</f>
        <v>0.0315374191814887</v>
      </c>
      <c r="AO269" s="44" t="n">
        <f aca="false">0.01*AD269/$AM$281</f>
        <v>1.72677179028376E-005</v>
      </c>
      <c r="AP269" s="43" t="n">
        <f aca="false">AO269*$J$281</f>
        <v>134.48905105156</v>
      </c>
      <c r="AQ269" s="44" t="n">
        <f aca="false">0.15*AF269/$AM$281</f>
        <v>0.00332979781991442</v>
      </c>
      <c r="AR269" s="43" t="n">
        <f aca="false">AQ269*$J$281</f>
        <v>25934.0204370754</v>
      </c>
      <c r="AS269" s="44" t="n">
        <f aca="false">0.24*AH269/$AM$281</f>
        <v>6.62169253587737E-005</v>
      </c>
      <c r="AT269" s="43" t="n">
        <f aca="false">AS269*$J$281</f>
        <v>515.728337998272</v>
      </c>
      <c r="AU269" s="44" t="n">
        <f aca="false">0.25*AJ269/$AM$281</f>
        <v>0.00185330041109478</v>
      </c>
      <c r="AV269" s="43" t="n">
        <f aca="false">AU269*$J$281</f>
        <v>14434.3690928981</v>
      </c>
      <c r="AW269" s="44" t="n">
        <f aca="false">0.35*AL269/$AM$281</f>
        <v>0.00583219977170993</v>
      </c>
      <c r="AX269" s="43" t="n">
        <f aca="false">AW269*$J$281</f>
        <v>45423.8954593704</v>
      </c>
    </row>
    <row r="270" customFormat="false" ht="13.8" hidden="false" customHeight="false" outlineLevel="0" collapsed="false">
      <c r="A270" s="13" t="s">
        <v>75</v>
      </c>
      <c r="B270" s="43"/>
      <c r="C270" s="43"/>
      <c r="D270" s="43"/>
      <c r="E270" s="43"/>
      <c r="F270" s="43"/>
      <c r="G270" s="43"/>
      <c r="H270" s="43"/>
      <c r="I270" s="15" t="n">
        <f aca="false">AO270+AQ270+AS270+AU270+AW270</f>
        <v>0.0924352908618127</v>
      </c>
      <c r="J270" s="43" t="n">
        <f aca="false">ROUND(AP270+AR270+AT270+AV270+AX270,0)</f>
        <v>719929</v>
      </c>
      <c r="K270" s="15" t="n">
        <f aca="false">I270-DatosMinisterio!J270</f>
        <v>0.000267460050357118</v>
      </c>
      <c r="L270" s="43" t="n">
        <f aca="false">J270-DatosMinisterio!K270</f>
        <v>2083</v>
      </c>
      <c r="M270" s="44" t="n">
        <f aca="false">P304/P$315</f>
        <v>0.0589869234592042</v>
      </c>
      <c r="N270" s="43" t="n">
        <f aca="false">ROUND((N$281*M270),0)</f>
        <v>8728937</v>
      </c>
      <c r="O270" s="43" t="n">
        <f aca="false">N270-DatosMinisterio!L270</f>
        <v>5113</v>
      </c>
      <c r="P270" s="14" t="n">
        <f aca="false">N270+J270</f>
        <v>9448866</v>
      </c>
      <c r="Q270" s="43" t="n">
        <f aca="false">P270-DatosMinisterio!M270</f>
        <v>7196</v>
      </c>
      <c r="S270" s="14" t="n">
        <f aca="false">B270+DatosMinisterio!B270</f>
        <v>7000</v>
      </c>
      <c r="T270" s="14" t="n">
        <f aca="false">C270+DatosMinisterio!C270</f>
        <v>26</v>
      </c>
      <c r="U270" s="14" t="n">
        <f aca="false">D270+DatosMinisterio!D270</f>
        <v>310.381631329472</v>
      </c>
      <c r="V270" s="14" t="n">
        <f aca="false">E270+DatosMinisterio!E270</f>
        <v>273.972540420381</v>
      </c>
      <c r="W270" s="14" t="n">
        <f aca="false">F270+DatosMinisterio!F270</f>
        <v>56</v>
      </c>
      <c r="X270" s="14" t="n">
        <f aca="false">G270+DatosMinisterio!G270</f>
        <v>128</v>
      </c>
      <c r="Y270" s="14" t="n">
        <f aca="false">H270+DatosMinisterio!H270</f>
        <v>15</v>
      </c>
      <c r="Z270" s="14" t="n">
        <f aca="false">X270+0.33*Y270</f>
        <v>132.95</v>
      </c>
      <c r="AC270" s="49" t="n">
        <f aca="false">IF(T270&gt;0,S270/T270,0)</f>
        <v>269.230769230769</v>
      </c>
      <c r="AD270" s="50" t="n">
        <f aca="false">EXP((((AC270-AC$281)/AC$282+2)/4-1.9)^3)</f>
        <v>0.211136667270257</v>
      </c>
      <c r="AE270" s="51" t="n">
        <f aca="false">S270/U270</f>
        <v>22.552881013018</v>
      </c>
      <c r="AF270" s="50" t="n">
        <f aca="false">EXP((((AE270-AE$281)/AE$282+2)/4-1.9)^3)</f>
        <v>0.070386702375236</v>
      </c>
      <c r="AG270" s="50" t="n">
        <f aca="false">V270/U270</f>
        <v>0.882695729276445</v>
      </c>
      <c r="AH270" s="50" t="n">
        <f aca="false">EXP((((AG270-AG$281)/AG$282+2)/4-1.9)^3)</f>
        <v>0.624137907503523</v>
      </c>
      <c r="AI270" s="50" t="n">
        <f aca="false">W270/U270</f>
        <v>0.180423048104144</v>
      </c>
      <c r="AJ270" s="50" t="n">
        <f aca="false">EXP((((AI270-AI$281)/AI$282+2)/4-1.9)^3)</f>
        <v>0.171857038904947</v>
      </c>
      <c r="AK270" s="50" t="n">
        <f aca="false">Z270/U270</f>
        <v>0.428343647240106</v>
      </c>
      <c r="AL270" s="50" t="n">
        <f aca="false">EXP((((AK270-AK$281)/AK$282+2)/4-1.9)^3)</f>
        <v>0.163514430704409</v>
      </c>
      <c r="AM270" s="50" t="n">
        <f aca="false">0.01*AD270+0.15*AF270+0.24*AH270+0.25*AJ270+0.35*AL270</f>
        <v>0.262656780302613</v>
      </c>
      <c r="AO270" s="44" t="n">
        <f aca="false">0.01*AD270/$AM$281</f>
        <v>0.000743041136354238</v>
      </c>
      <c r="AP270" s="43" t="n">
        <f aca="false">AO270*$J$281</f>
        <v>5787.15137013748</v>
      </c>
      <c r="AQ270" s="44" t="n">
        <f aca="false">0.15*AF270/$AM$281</f>
        <v>0.00371561813445068</v>
      </c>
      <c r="AR270" s="43" t="n">
        <f aca="false">AQ270*$J$281</f>
        <v>28938.9692247707</v>
      </c>
      <c r="AS270" s="44" t="n">
        <f aca="false">0.24*AH270/$AM$281</f>
        <v>0.0527158238533214</v>
      </c>
      <c r="AT270" s="43" t="n">
        <f aca="false">AS270*$J$281</f>
        <v>410575.454459407</v>
      </c>
      <c r="AU270" s="44" t="n">
        <f aca="false">0.25*AJ270/$AM$281</f>
        <v>0.0151201649539814</v>
      </c>
      <c r="AV270" s="43" t="n">
        <f aca="false">AU270*$J$281</f>
        <v>117762.905778641</v>
      </c>
      <c r="AW270" s="44" t="n">
        <f aca="false">0.35*AL270/$AM$281</f>
        <v>0.020140642783705</v>
      </c>
      <c r="AX270" s="43" t="n">
        <f aca="false">AW270*$J$281</f>
        <v>156864.731679674</v>
      </c>
    </row>
    <row r="271" customFormat="false" ht="13.8" hidden="false" customHeight="false" outlineLevel="0" collapsed="false">
      <c r="A271" s="13" t="s">
        <v>76</v>
      </c>
      <c r="B271" s="43"/>
      <c r="C271" s="43"/>
      <c r="D271" s="43"/>
      <c r="E271" s="43"/>
      <c r="F271" s="43"/>
      <c r="G271" s="43"/>
      <c r="H271" s="43"/>
      <c r="I271" s="15" t="n">
        <f aca="false">AO271+AQ271+AS271+AU271+AW271</f>
        <v>0.00233571840578568</v>
      </c>
      <c r="J271" s="43" t="n">
        <f aca="false">ROUND(AP271+AR271+AT271+AV271+AX271,0)</f>
        <v>18192</v>
      </c>
      <c r="K271" s="15" t="n">
        <f aca="false">I271-DatosMinisterio!J271</f>
        <v>-8.5385504721828E-006</v>
      </c>
      <c r="L271" s="43" t="n">
        <f aca="false">J271-DatosMinisterio!K271</f>
        <v>-66</v>
      </c>
      <c r="M271" s="44" t="n">
        <f aca="false">P305/P$315</f>
        <v>0.00963002521195141</v>
      </c>
      <c r="N271" s="43" t="n">
        <f aca="false">ROUND((N$281*M271),0)</f>
        <v>1425060</v>
      </c>
      <c r="O271" s="43" t="n">
        <f aca="false">N271-DatosMinisterio!L271</f>
        <v>-173</v>
      </c>
      <c r="P271" s="14" t="n">
        <f aca="false">N271+J271</f>
        <v>1443252</v>
      </c>
      <c r="Q271" s="43" t="n">
        <f aca="false">P271-DatosMinisterio!M271</f>
        <v>-239</v>
      </c>
      <c r="S271" s="14" t="n">
        <f aca="false">B271+DatosMinisterio!B271</f>
        <v>3115</v>
      </c>
      <c r="T271" s="14" t="n">
        <f aca="false">C271+DatosMinisterio!C271</f>
        <v>50</v>
      </c>
      <c r="U271" s="14" t="n">
        <f aca="false">D271+DatosMinisterio!D271</f>
        <v>188.604603174603</v>
      </c>
      <c r="V271" s="14" t="n">
        <f aca="false">E271+DatosMinisterio!E271</f>
        <v>68.0209090909091</v>
      </c>
      <c r="W271" s="14" t="n">
        <f aca="false">F271+DatosMinisterio!F271</f>
        <v>2</v>
      </c>
      <c r="X271" s="14" t="n">
        <f aca="false">G271+DatosMinisterio!G271</f>
        <v>4</v>
      </c>
      <c r="Y271" s="14" t="n">
        <f aca="false">H271+DatosMinisterio!H271</f>
        <v>2</v>
      </c>
      <c r="Z271" s="14" t="n">
        <f aca="false">X271+0.33*Y271</f>
        <v>4.66</v>
      </c>
      <c r="AC271" s="49" t="n">
        <f aca="false">IF(T271&gt;0,S271/T271,0)</f>
        <v>62.3</v>
      </c>
      <c r="AD271" s="50" t="n">
        <f aca="false">EXP((((AC271-AC$281)/AC$282+2)/4-1.9)^3)</f>
        <v>0.00374429475441457</v>
      </c>
      <c r="AE271" s="51" t="n">
        <f aca="false">S271/U271</f>
        <v>16.5160337954013</v>
      </c>
      <c r="AF271" s="50" t="n">
        <f aca="false">EXP((((AE271-AE$281)/AE$282+2)/4-1.9)^3)</f>
        <v>0.0126461141382929</v>
      </c>
      <c r="AG271" s="50" t="n">
        <f aca="false">V271/U271</f>
        <v>0.360653493848917</v>
      </c>
      <c r="AH271" s="50" t="n">
        <f aca="false">EXP((((AG271-AG$281)/AG$282+2)/4-1.9)^3)</f>
        <v>0.00212618704735313</v>
      </c>
      <c r="AI271" s="50" t="n">
        <f aca="false">W271/U271</f>
        <v>0.0106041950532272</v>
      </c>
      <c r="AJ271" s="50" t="n">
        <f aca="false">EXP((((AI271-AI$281)/AI$282+2)/4-1.9)^3)</f>
        <v>0.00833905451411863</v>
      </c>
      <c r="AK271" s="50" t="n">
        <f aca="false">Z271/U271</f>
        <v>0.0247077744740193</v>
      </c>
      <c r="AL271" s="50" t="n">
        <f aca="false">EXP((((AK271-AK$281)/AK$282+2)/4-1.9)^3)</f>
        <v>0.00602166658767403</v>
      </c>
      <c r="AM271" s="50" t="n">
        <f aca="false">0.01*AD271+0.15*AF271+0.24*AH271+0.25*AJ271+0.35*AL271</f>
        <v>0.0066369918938684</v>
      </c>
      <c r="AO271" s="44" t="n">
        <f aca="false">0.01*AD271/$AM$281</f>
        <v>1.31770812958993E-005</v>
      </c>
      <c r="AP271" s="43" t="n">
        <f aca="false">AO271*$J$281</f>
        <v>102.629262829429</v>
      </c>
      <c r="AQ271" s="44" t="n">
        <f aca="false">0.15*AF271/$AM$281</f>
        <v>0.000667571138253893</v>
      </c>
      <c r="AR271" s="43" t="n">
        <f aca="false">AQ271*$J$281</f>
        <v>5199.35578044289</v>
      </c>
      <c r="AS271" s="44" t="n">
        <f aca="false">0.24*AH271/$AM$281</f>
        <v>0.000179581628547131</v>
      </c>
      <c r="AT271" s="43" t="n">
        <f aca="false">AS271*$J$281</f>
        <v>1398.66558774559</v>
      </c>
      <c r="AU271" s="44" t="n">
        <f aca="false">0.25*AJ271/$AM$281</f>
        <v>0.000733678879940757</v>
      </c>
      <c r="AV271" s="43" t="n">
        <f aca="false">AU271*$J$281</f>
        <v>5714.23374501555</v>
      </c>
      <c r="AW271" s="44" t="n">
        <f aca="false">0.35*AL271/$AM$281</f>
        <v>0.000741709677747997</v>
      </c>
      <c r="AX271" s="43" t="n">
        <f aca="false">AW271*$J$281</f>
        <v>5776.78134872091</v>
      </c>
    </row>
    <row r="272" customFormat="false" ht="13.8" hidden="false" customHeight="false" outlineLevel="0" collapsed="false">
      <c r="A272" s="13" t="s">
        <v>77</v>
      </c>
      <c r="B272" s="43"/>
      <c r="C272" s="43"/>
      <c r="D272" s="43"/>
      <c r="E272" s="43"/>
      <c r="F272" s="43"/>
      <c r="G272" s="43"/>
      <c r="H272" s="43"/>
      <c r="I272" s="15" t="n">
        <f aca="false">AO272+AQ272+AS272+AU272+AW272</f>
        <v>0.0546930507094943</v>
      </c>
      <c r="J272" s="43" t="n">
        <f aca="false">ROUND(AP272+AR272+AT272+AV272+AX272,0)</f>
        <v>425975</v>
      </c>
      <c r="K272" s="15" t="n">
        <f aca="false">I272-DatosMinisterio!J272</f>
        <v>1.40589480598433E-005</v>
      </c>
      <c r="L272" s="43" t="n">
        <f aca="false">J272-DatosMinisterio!K272</f>
        <v>109</v>
      </c>
      <c r="M272" s="44" t="n">
        <f aca="false">P306/P$315</f>
        <v>0.0388454869443786</v>
      </c>
      <c r="N272" s="43" t="n">
        <f aca="false">ROUND((N$281*M272),0)</f>
        <v>5748389</v>
      </c>
      <c r="O272" s="43" t="n">
        <f aca="false">N272-DatosMinisterio!L272</f>
        <v>516</v>
      </c>
      <c r="P272" s="14" t="n">
        <f aca="false">N272+J272</f>
        <v>6174364</v>
      </c>
      <c r="Q272" s="43" t="n">
        <f aca="false">P272-DatosMinisterio!M272</f>
        <v>625</v>
      </c>
      <c r="S272" s="14" t="n">
        <f aca="false">B272+DatosMinisterio!B272</f>
        <v>8828</v>
      </c>
      <c r="T272" s="14" t="n">
        <f aca="false">C272+DatosMinisterio!C272</f>
        <v>84</v>
      </c>
      <c r="U272" s="14" t="n">
        <f aca="false">D272+DatosMinisterio!D272</f>
        <v>312.649047619048</v>
      </c>
      <c r="V272" s="14" t="n">
        <f aca="false">E272+DatosMinisterio!E272</f>
        <v>246.87632034632</v>
      </c>
      <c r="W272" s="14" t="n">
        <f aca="false">F272+DatosMinisterio!F272</f>
        <v>18</v>
      </c>
      <c r="X272" s="14" t="n">
        <f aca="false">G272+DatosMinisterio!G272</f>
        <v>77</v>
      </c>
      <c r="Y272" s="14" t="n">
        <f aca="false">H272+DatosMinisterio!H272</f>
        <v>14</v>
      </c>
      <c r="Z272" s="14" t="n">
        <f aca="false">X272+0.33*Y272</f>
        <v>81.62</v>
      </c>
      <c r="AC272" s="49" t="n">
        <f aca="false">IF(T272&gt;0,S272/T272,0)</f>
        <v>105.095238095238</v>
      </c>
      <c r="AD272" s="50" t="n">
        <f aca="false">EXP((((AC272-AC$281)/AC$282+2)/4-1.9)^3)</f>
        <v>0.0114631790254597</v>
      </c>
      <c r="AE272" s="51" t="n">
        <f aca="false">S272/U272</f>
        <v>28.2361327092754</v>
      </c>
      <c r="AF272" s="50" t="n">
        <f aca="false">EXP((((AE272-AE$281)/AE$282+2)/4-1.9)^3)</f>
        <v>0.219674378133843</v>
      </c>
      <c r="AG272" s="50" t="n">
        <f aca="false">V272/U272</f>
        <v>0.789627610339406</v>
      </c>
      <c r="AH272" s="50" t="n">
        <f aca="false">EXP((((AG272-AG$281)/AG$282+2)/4-1.9)^3)</f>
        <v>0.405758188088683</v>
      </c>
      <c r="AI272" s="50" t="n">
        <f aca="false">W272/U272</f>
        <v>0.0575725406396644</v>
      </c>
      <c r="AJ272" s="50" t="n">
        <f aca="false">EXP((((AI272-AI$281)/AI$282+2)/4-1.9)^3)</f>
        <v>0.0235896326140815</v>
      </c>
      <c r="AK272" s="50" t="n">
        <f aca="false">Z272/U272</f>
        <v>0.261059487056078</v>
      </c>
      <c r="AL272" s="50" t="n">
        <f aca="false">EXP((((AK272-AK$281)/AK$282+2)/4-1.9)^3)</f>
        <v>0.0544750479356404</v>
      </c>
      <c r="AM272" s="50" t="n">
        <f aca="false">0.01*AD272+0.15*AF272+0.24*AH272+0.25*AJ272+0.35*AL272</f>
        <v>0.15541142858261</v>
      </c>
      <c r="AO272" s="44" t="n">
        <f aca="false">0.01*AD272/$AM$281</f>
        <v>4.03417070063298E-005</v>
      </c>
      <c r="AP272" s="43" t="n">
        <f aca="false">AO272*$J$281</f>
        <v>314.200053742468</v>
      </c>
      <c r="AQ272" s="44" t="n">
        <f aca="false">0.15*AF272/$AM$281</f>
        <v>0.0115963111713478</v>
      </c>
      <c r="AR272" s="43" t="n">
        <f aca="false">AQ272*$J$281</f>
        <v>90317.4868797738</v>
      </c>
      <c r="AS272" s="44" t="n">
        <f aca="false">0.24*AH272/$AM$281</f>
        <v>0.0342710752113789</v>
      </c>
      <c r="AT272" s="43" t="n">
        <f aca="false">AS272*$J$281</f>
        <v>266919.138338343</v>
      </c>
      <c r="AU272" s="44" t="n">
        <f aca="false">0.25*AJ272/$AM$281</f>
        <v>0.00207544095139454</v>
      </c>
      <c r="AV272" s="43" t="n">
        <f aca="false">AU272*$J$281</f>
        <v>16164.503360385</v>
      </c>
      <c r="AW272" s="44" t="n">
        <f aca="false">0.35*AL272/$AM$281</f>
        <v>0.00670988166836675</v>
      </c>
      <c r="AX272" s="43" t="n">
        <f aca="false">AW272*$J$281</f>
        <v>52259.6919479794</v>
      </c>
    </row>
    <row r="273" customFormat="false" ht="13.8" hidden="false" customHeight="false" outlineLevel="0" collapsed="false">
      <c r="A273" s="13" t="s">
        <v>78</v>
      </c>
      <c r="B273" s="43"/>
      <c r="C273" s="43"/>
      <c r="D273" s="43"/>
      <c r="E273" s="43"/>
      <c r="F273" s="43"/>
      <c r="G273" s="43"/>
      <c r="H273" s="43"/>
      <c r="I273" s="15" t="n">
        <f aca="false">AO273+AQ273+AS273+AU273+AW273</f>
        <v>0.0231856108898948</v>
      </c>
      <c r="J273" s="43" t="n">
        <f aca="false">ROUND(AP273+AR273+AT273+AV273+AX273,0)</f>
        <v>180580</v>
      </c>
      <c r="K273" s="15" t="n">
        <f aca="false">I273-DatosMinisterio!J273</f>
        <v>3.4222053477799E-006</v>
      </c>
      <c r="L273" s="43" t="n">
        <f aca="false">J273-DatosMinisterio!K273</f>
        <v>26</v>
      </c>
      <c r="M273" s="44" t="n">
        <f aca="false">P307/P$315</f>
        <v>0.0128595946260615</v>
      </c>
      <c r="N273" s="43" t="n">
        <f aca="false">ROUND((N$281*M273),0)</f>
        <v>1902974</v>
      </c>
      <c r="O273" s="43" t="n">
        <f aca="false">N273-DatosMinisterio!L273</f>
        <v>64</v>
      </c>
      <c r="P273" s="14" t="n">
        <f aca="false">N273+J273</f>
        <v>2083554</v>
      </c>
      <c r="Q273" s="43" t="n">
        <f aca="false">P273-DatosMinisterio!M273</f>
        <v>90</v>
      </c>
      <c r="S273" s="14" t="n">
        <f aca="false">B273+DatosMinisterio!B273</f>
        <v>12015</v>
      </c>
      <c r="T273" s="14" t="n">
        <f aca="false">C273+DatosMinisterio!C273</f>
        <v>201</v>
      </c>
      <c r="U273" s="14" t="n">
        <f aca="false">D273+DatosMinisterio!D273</f>
        <v>384.212384276223</v>
      </c>
      <c r="V273" s="14" t="n">
        <f aca="false">E273+DatosMinisterio!E273</f>
        <v>191.340842774247</v>
      </c>
      <c r="W273" s="14" t="n">
        <f aca="false">F273+DatosMinisterio!F273</f>
        <v>20</v>
      </c>
      <c r="X273" s="14" t="n">
        <f aca="false">G273+DatosMinisterio!G273</f>
        <v>27</v>
      </c>
      <c r="Y273" s="14" t="n">
        <f aca="false">H273+DatosMinisterio!H273</f>
        <v>3</v>
      </c>
      <c r="Z273" s="14" t="n">
        <f aca="false">X273+0.33*Y273</f>
        <v>27.99</v>
      </c>
      <c r="AC273" s="49" t="n">
        <f aca="false">IF(T273&gt;0,S273/T273,0)</f>
        <v>59.7761194029851</v>
      </c>
      <c r="AD273" s="50" t="n">
        <f aca="false">EXP((((AC273-AC$281)/AC$282+2)/4-1.9)^3)</f>
        <v>0.00348675857818214</v>
      </c>
      <c r="AE273" s="51" t="n">
        <f aca="false">S273/U273</f>
        <v>31.2717665846034</v>
      </c>
      <c r="AF273" s="50" t="n">
        <f aca="false">EXP((((AE273-AE$281)/AE$282+2)/4-1.9)^3)</f>
        <v>0.343107768450669</v>
      </c>
      <c r="AG273" s="50" t="n">
        <f aca="false">V273/U273</f>
        <v>0.498008004439247</v>
      </c>
      <c r="AH273" s="50" t="n">
        <f aca="false">EXP((((AG273-AG$281)/AG$282+2)/4-1.9)^3)</f>
        <v>0.0232655969040149</v>
      </c>
      <c r="AI273" s="50" t="n">
        <f aca="false">W273/U273</f>
        <v>0.0520545427958442</v>
      </c>
      <c r="AJ273" s="50" t="n">
        <f aca="false">EXP((((AI273-AI$281)/AI$282+2)/4-1.9)^3)</f>
        <v>0.0210592966692589</v>
      </c>
      <c r="AK273" s="50" t="n">
        <f aca="false">Z273/U273</f>
        <v>0.072850332642784</v>
      </c>
      <c r="AL273" s="50" t="n">
        <f aca="false">EXP((((AK273-AK$281)/AK$282+2)/4-1.9)^3)</f>
        <v>0.0100936856432542</v>
      </c>
      <c r="AM273" s="50" t="n">
        <f aca="false">0.01*AD273+0.15*AF273+0.24*AH273+0.25*AJ273+0.35*AL273</f>
        <v>0.0658823902527995</v>
      </c>
      <c r="AO273" s="44" t="n">
        <f aca="false">0.01*AD273/$AM$281</f>
        <v>1.22707490348377E-005</v>
      </c>
      <c r="AP273" s="43" t="n">
        <f aca="false">AO273*$J$281</f>
        <v>95.5703239231152</v>
      </c>
      <c r="AQ273" s="44" t="n">
        <f aca="false">0.15*AF273/$AM$281</f>
        <v>0.0181121916996461</v>
      </c>
      <c r="AR273" s="43" t="n">
        <f aca="false">AQ273*$J$281</f>
        <v>141066.207350368</v>
      </c>
      <c r="AS273" s="44" t="n">
        <f aca="false">0.24*AH273/$AM$281</f>
        <v>0.00196505466738937</v>
      </c>
      <c r="AT273" s="43" t="n">
        <f aca="false">AS273*$J$281</f>
        <v>15304.7634301581</v>
      </c>
      <c r="AU273" s="44" t="n">
        <f aca="false">0.25*AJ273/$AM$281</f>
        <v>0.00185281930541199</v>
      </c>
      <c r="AV273" s="43" t="n">
        <f aca="false">AU273*$J$281</f>
        <v>14430.6220171642</v>
      </c>
      <c r="AW273" s="44" t="n">
        <f aca="false">0.35*AL273/$AM$281</f>
        <v>0.00124327446841249</v>
      </c>
      <c r="AX273" s="43" t="n">
        <f aca="false">AW273*$J$281</f>
        <v>9683.20216917321</v>
      </c>
    </row>
    <row r="274" customFormat="false" ht="13.8" hidden="false" customHeight="false" outlineLevel="0" collapsed="false">
      <c r="A274" s="13" t="s">
        <v>79</v>
      </c>
      <c r="B274" s="43"/>
      <c r="C274" s="43"/>
      <c r="D274" s="43"/>
      <c r="E274" s="43"/>
      <c r="F274" s="43"/>
      <c r="G274" s="43"/>
      <c r="H274" s="43"/>
      <c r="I274" s="15" t="n">
        <f aca="false">AO274+AQ274+AS274+AU274+AW274</f>
        <v>0.00482726260350801</v>
      </c>
      <c r="J274" s="43" t="n">
        <f aca="false">ROUND(AP274+AR274+AT274+AV274+AX274,0)</f>
        <v>37597</v>
      </c>
      <c r="K274" s="15" t="n">
        <f aca="false">I274-DatosMinisterio!J274</f>
        <v>-7.73799686532364E-006</v>
      </c>
      <c r="L274" s="43" t="n">
        <f aca="false">J274-DatosMinisterio!K274</f>
        <v>-60</v>
      </c>
      <c r="M274" s="44" t="n">
        <f aca="false">P308/P$315</f>
        <v>0.0252223563949685</v>
      </c>
      <c r="N274" s="43" t="n">
        <f aca="false">ROUND((N$281*M274),0)</f>
        <v>3732426</v>
      </c>
      <c r="O274" s="43" t="n">
        <f aca="false">N274-DatosMinisterio!L274</f>
        <v>-140</v>
      </c>
      <c r="P274" s="14" t="n">
        <f aca="false">N274+J274</f>
        <v>3770023</v>
      </c>
      <c r="Q274" s="43" t="n">
        <f aca="false">P274-DatosMinisterio!M274</f>
        <v>-200</v>
      </c>
      <c r="S274" s="14" t="n">
        <f aca="false">B274+DatosMinisterio!B274</f>
        <v>5323</v>
      </c>
      <c r="T274" s="14" t="n">
        <f aca="false">C274+DatosMinisterio!C274</f>
        <v>31</v>
      </c>
      <c r="U274" s="14" t="n">
        <f aca="false">D274+DatosMinisterio!D274</f>
        <v>287.174714873388</v>
      </c>
      <c r="V274" s="14" t="n">
        <f aca="false">E274+DatosMinisterio!E274</f>
        <v>136.399185444341</v>
      </c>
      <c r="W274" s="14" t="n">
        <f aca="false">F274+DatosMinisterio!F274</f>
        <v>5</v>
      </c>
      <c r="X274" s="14" t="n">
        <f aca="false">G274+DatosMinisterio!G274</f>
        <v>18</v>
      </c>
      <c r="Y274" s="14" t="n">
        <f aca="false">H274+DatosMinisterio!H274</f>
        <v>2</v>
      </c>
      <c r="Z274" s="14" t="n">
        <f aca="false">X274+0.33*Y274</f>
        <v>18.66</v>
      </c>
      <c r="AC274" s="49" t="n">
        <f aca="false">IF(T274&gt;0,S274/T274,0)</f>
        <v>171.709677419355</v>
      </c>
      <c r="AD274" s="50" t="n">
        <f aca="false">EXP((((AC274-AC$281)/AC$282+2)/4-1.9)^3)</f>
        <v>0.047768514259333</v>
      </c>
      <c r="AE274" s="51" t="n">
        <f aca="false">S274/U274</f>
        <v>18.5357544529881</v>
      </c>
      <c r="AF274" s="50" t="n">
        <f aca="false">EXP((((AE274-AE$281)/AE$282+2)/4-1.9)^3)</f>
        <v>0.0239393919534696</v>
      </c>
      <c r="AG274" s="50" t="n">
        <f aca="false">V274/U274</f>
        <v>0.474969342285158</v>
      </c>
      <c r="AH274" s="50" t="n">
        <f aca="false">EXP((((AG274-AG$281)/AG$282+2)/4-1.9)^3)</f>
        <v>0.0164321417456188</v>
      </c>
      <c r="AI274" s="50" t="n">
        <f aca="false">W274/U274</f>
        <v>0.0174110036191886</v>
      </c>
      <c r="AJ274" s="50" t="n">
        <f aca="false">EXP((((AI274-AI$281)/AI$282+2)/4-1.9)^3)</f>
        <v>0.00979879514341186</v>
      </c>
      <c r="AK274" s="50" t="n">
        <f aca="false">Z274/U274</f>
        <v>0.0649778655068117</v>
      </c>
      <c r="AL274" s="50" t="n">
        <f aca="false">EXP((((AK274-AK$281)/AK$282+2)/4-1.9)^3)</f>
        <v>0.0092993121151983</v>
      </c>
      <c r="AM274" s="50" t="n">
        <f aca="false">0.01*AD274+0.15*AF274+0.24*AH274+0.25*AJ274+0.35*AL274</f>
        <v>0.0137167659807346</v>
      </c>
      <c r="AO274" s="44" t="n">
        <f aca="false">0.01*AD274/$AM$281</f>
        <v>0.000168108986355155</v>
      </c>
      <c r="AP274" s="43" t="n">
        <f aca="false">AO274*$J$281</f>
        <v>1309.31129263057</v>
      </c>
      <c r="AQ274" s="44" t="n">
        <f aca="false">0.15*AF274/$AM$281</f>
        <v>0.00126372788990508</v>
      </c>
      <c r="AR274" s="43" t="n">
        <f aca="false">AQ274*$J$281</f>
        <v>9842.50296750537</v>
      </c>
      <c r="AS274" s="44" t="n">
        <f aca="false">0.24*AH274/$AM$281</f>
        <v>0.00138788860503551</v>
      </c>
      <c r="AT274" s="43" t="n">
        <f aca="false">AS274*$J$281</f>
        <v>10809.5245999951</v>
      </c>
      <c r="AU274" s="44" t="n">
        <f aca="false">0.25*AJ274/$AM$281</f>
        <v>0.000862108412100623</v>
      </c>
      <c r="AV274" s="43" t="n">
        <f aca="false">AU274*$J$281</f>
        <v>6714.50291806811</v>
      </c>
      <c r="AW274" s="44" t="n">
        <f aca="false">0.35*AL274/$AM$281</f>
        <v>0.00114542871011163</v>
      </c>
      <c r="AX274" s="43" t="n">
        <f aca="false">AW274*$J$281</f>
        <v>8921.13370955701</v>
      </c>
    </row>
    <row r="275" customFormat="false" ht="13.8" hidden="false" customHeight="false" outlineLevel="0" collapsed="false">
      <c r="A275" s="13" t="s">
        <v>80</v>
      </c>
      <c r="B275" s="43"/>
      <c r="C275" s="43"/>
      <c r="D275" s="43"/>
      <c r="E275" s="43"/>
      <c r="F275" s="43"/>
      <c r="G275" s="43"/>
      <c r="H275" s="43"/>
      <c r="I275" s="15" t="n">
        <f aca="false">AO275+AQ275+AS275+AU275+AW275</f>
        <v>0.0106269982826591</v>
      </c>
      <c r="J275" s="43" t="n">
        <f aca="false">ROUND(AP275+AR275+AT275+AV275+AX275,0)</f>
        <v>82768</v>
      </c>
      <c r="K275" s="15" t="n">
        <f aca="false">I275-DatosMinisterio!J275</f>
        <v>-6.30451952121809E-006</v>
      </c>
      <c r="L275" s="43" t="n">
        <f aca="false">J275-DatosMinisterio!K275</f>
        <v>-49</v>
      </c>
      <c r="M275" s="44" t="n">
        <f aca="false">P309/P$315</f>
        <v>0.0117357505993624</v>
      </c>
      <c r="N275" s="43" t="n">
        <f aca="false">ROUND((N$281*M275),0)</f>
        <v>1736667</v>
      </c>
      <c r="O275" s="43" t="n">
        <f aca="false">N275-DatosMinisterio!L275</f>
        <v>-134</v>
      </c>
      <c r="P275" s="14" t="n">
        <f aca="false">N275+J275</f>
        <v>1819435</v>
      </c>
      <c r="Q275" s="43" t="n">
        <f aca="false">P275-DatosMinisterio!M275</f>
        <v>-183</v>
      </c>
      <c r="S275" s="14" t="n">
        <f aca="false">B275+DatosMinisterio!B275</f>
        <v>7474</v>
      </c>
      <c r="T275" s="14" t="n">
        <f aca="false">C275+DatosMinisterio!C275</f>
        <v>60</v>
      </c>
      <c r="U275" s="14" t="n">
        <f aca="false">D275+DatosMinisterio!D275</f>
        <v>302.998771028891</v>
      </c>
      <c r="V275" s="14" t="n">
        <f aca="false">E275+DatosMinisterio!E275</f>
        <v>161.167937741202</v>
      </c>
      <c r="W275" s="14" t="n">
        <f aca="false">F275+DatosMinisterio!F275</f>
        <v>2</v>
      </c>
      <c r="X275" s="14" t="n">
        <f aca="false">G275+DatosMinisterio!G275</f>
        <v>6</v>
      </c>
      <c r="Y275" s="14" t="n">
        <f aca="false">H275+DatosMinisterio!H275</f>
        <v>8</v>
      </c>
      <c r="Z275" s="14" t="n">
        <f aca="false">X275+0.33*Y275</f>
        <v>8.64</v>
      </c>
      <c r="AC275" s="49" t="n">
        <f aca="false">IF(T275&gt;0,S275/T275,0)</f>
        <v>124.566666666667</v>
      </c>
      <c r="AD275" s="50" t="n">
        <f aca="false">EXP((((AC275-AC$281)/AC$282+2)/4-1.9)^3)</f>
        <v>0.0180729444853002</v>
      </c>
      <c r="AE275" s="51" t="n">
        <f aca="false">S275/U275</f>
        <v>24.6667667153256</v>
      </c>
      <c r="AF275" s="50" t="n">
        <f aca="false">EXP((((AE275-AE$281)/AE$282+2)/4-1.9)^3)</f>
        <v>0.112965886686074</v>
      </c>
      <c r="AG275" s="50" t="n">
        <f aca="false">V275/U275</f>
        <v>0.531909542715058</v>
      </c>
      <c r="AH275" s="50" t="n">
        <f aca="false">EXP((((AG275-AG$281)/AG$282+2)/4-1.9)^3)</f>
        <v>0.0374167793648889</v>
      </c>
      <c r="AI275" s="50" t="n">
        <f aca="false">W275/U275</f>
        <v>0.00660068683846015</v>
      </c>
      <c r="AJ275" s="50" t="n">
        <f aca="false">EXP((((AI275-AI$281)/AI$282+2)/4-1.9)^3)</f>
        <v>0.00757114856425646</v>
      </c>
      <c r="AK275" s="50" t="n">
        <f aca="false">Z275/U275</f>
        <v>0.0285149671421478</v>
      </c>
      <c r="AL275" s="50" t="n">
        <f aca="false">EXP((((AK275-AK$281)/AK$282+2)/4-1.9)^3)</f>
        <v>0.00628116449282284</v>
      </c>
      <c r="AM275" s="50" t="n">
        <f aca="false">0.01*AD275+0.15*AF275+0.24*AH275+0.25*AJ275+0.35*AL275</f>
        <v>0.0301968342088895</v>
      </c>
      <c r="AO275" s="44" t="n">
        <f aca="false">0.01*AD275/$AM$281</f>
        <v>6.36030746399693E-005</v>
      </c>
      <c r="AP275" s="43" t="n">
        <f aca="false">AO275*$J$281</f>
        <v>495.370447931938</v>
      </c>
      <c r="AQ275" s="44" t="n">
        <f aca="false">0.15*AF275/$AM$281</f>
        <v>0.00596331527093605</v>
      </c>
      <c r="AR275" s="43" t="n">
        <f aca="false">AQ275*$J$281</f>
        <v>46445.0841982815</v>
      </c>
      <c r="AS275" s="44" t="n">
        <f aca="false">0.24*AH275/$AM$281</f>
        <v>0.00316028929895905</v>
      </c>
      <c r="AT275" s="43" t="n">
        <f aca="false">AS275*$J$281</f>
        <v>24613.8089153957</v>
      </c>
      <c r="AU275" s="44" t="n">
        <f aca="false">0.25*AJ275/$AM$281</f>
        <v>0.000666117698245536</v>
      </c>
      <c r="AV275" s="43" t="n">
        <f aca="false">AU275*$J$281</f>
        <v>5188.03571090132</v>
      </c>
      <c r="AW275" s="44" t="n">
        <f aca="false">0.35*AL275/$AM$281</f>
        <v>0.000773672939878481</v>
      </c>
      <c r="AX275" s="43" t="n">
        <f aca="false">AW275*$J$281</f>
        <v>6025.72616103653</v>
      </c>
    </row>
    <row r="276" customFormat="false" ht="13.8" hidden="false" customHeight="false" outlineLevel="0" collapsed="false">
      <c r="A276" s="13" t="s">
        <v>81</v>
      </c>
      <c r="B276" s="43"/>
      <c r="C276" s="43"/>
      <c r="D276" s="43"/>
      <c r="E276" s="43"/>
      <c r="F276" s="43"/>
      <c r="G276" s="43"/>
      <c r="H276" s="43"/>
      <c r="I276" s="15" t="n">
        <f aca="false">AO276+AQ276+AS276+AU276+AW276</f>
        <v>0.0359265403165651</v>
      </c>
      <c r="J276" s="43" t="n">
        <f aca="false">ROUND(AP276+AR276+AT276+AV276+AX276,0)</f>
        <v>279813</v>
      </c>
      <c r="K276" s="15" t="n">
        <f aca="false">I276-DatosMinisterio!J276</f>
        <v>6.26924763880155E-007</v>
      </c>
      <c r="L276" s="43" t="n">
        <f aca="false">J276-DatosMinisterio!K276</f>
        <v>5</v>
      </c>
      <c r="M276" s="44" t="n">
        <f aca="false">P310/P$315</f>
        <v>0.0164020296755224</v>
      </c>
      <c r="N276" s="43" t="n">
        <f aca="false">ROUND((N$281*M276),0)</f>
        <v>2427187</v>
      </c>
      <c r="O276" s="43" t="n">
        <f aca="false">N276-DatosMinisterio!L276</f>
        <v>-32</v>
      </c>
      <c r="P276" s="14" t="n">
        <f aca="false">N276+J276</f>
        <v>2707000</v>
      </c>
      <c r="Q276" s="43" t="n">
        <f aca="false">P276-DatosMinisterio!M276</f>
        <v>-27</v>
      </c>
      <c r="S276" s="14" t="n">
        <f aca="false">B276+DatosMinisterio!B276</f>
        <v>9001</v>
      </c>
      <c r="T276" s="14" t="n">
        <f aca="false">C276+DatosMinisterio!C276</f>
        <v>58</v>
      </c>
      <c r="U276" s="14" t="n">
        <f aca="false">D276+DatosMinisterio!D276</f>
        <v>259.964656716384</v>
      </c>
      <c r="V276" s="14" t="n">
        <f aca="false">E276+DatosMinisterio!E276</f>
        <v>155.916630643079</v>
      </c>
      <c r="W276" s="14" t="n">
        <f aca="false">F276+DatosMinisterio!F276</f>
        <v>5</v>
      </c>
      <c r="X276" s="14" t="n">
        <f aca="false">G276+DatosMinisterio!G276</f>
        <v>18</v>
      </c>
      <c r="Y276" s="14" t="n">
        <f aca="false">H276+DatosMinisterio!H276</f>
        <v>0</v>
      </c>
      <c r="Z276" s="14" t="n">
        <f aca="false">X276+0.33*Y276</f>
        <v>18</v>
      </c>
      <c r="AC276" s="49" t="n">
        <f aca="false">IF(T276&gt;0,S276/T276,0)</f>
        <v>155.189655172414</v>
      </c>
      <c r="AD276" s="50" t="n">
        <f aca="false">EXP((((AC276-AC$281)/AC$282+2)/4-1.9)^3)</f>
        <v>0.0346778104609976</v>
      </c>
      <c r="AE276" s="51" t="n">
        <f aca="false">S276/U276</f>
        <v>34.623937398613</v>
      </c>
      <c r="AF276" s="50" t="n">
        <f aca="false">EXP((((AE276-AE$281)/AE$282+2)/4-1.9)^3)</f>
        <v>0.501607343664968</v>
      </c>
      <c r="AG276" s="50" t="n">
        <f aca="false">V276/U276</f>
        <v>0.599760877545676</v>
      </c>
      <c r="AH276" s="50" t="n">
        <f aca="false">EXP((((AG276-AG$281)/AG$282+2)/4-1.9)^3)</f>
        <v>0.0855793310104226</v>
      </c>
      <c r="AI276" s="50" t="n">
        <f aca="false">W276/U276</f>
        <v>0.0192333837343701</v>
      </c>
      <c r="AJ276" s="50" t="n">
        <f aca="false">EXP((((AI276-AI$281)/AI$282+2)/4-1.9)^3)</f>
        <v>0.0102248694304075</v>
      </c>
      <c r="AK276" s="50" t="n">
        <f aca="false">Z276/U276</f>
        <v>0.0692401814437323</v>
      </c>
      <c r="AL276" s="50" t="n">
        <f aca="false">EXP((((AK276-AK$281)/AK$282+2)/4-1.9)^3)</f>
        <v>0.00972247667080916</v>
      </c>
      <c r="AM276" s="50" t="n">
        <f aca="false">0.01*AD276+0.15*AF276+0.24*AH276+0.25*AJ276+0.35*AL276</f>
        <v>0.102086003289242</v>
      </c>
      <c r="AO276" s="44" t="n">
        <f aca="false">0.01*AD276/$AM$281</f>
        <v>0.000122039624970657</v>
      </c>
      <c r="AP276" s="43" t="n">
        <f aca="false">AO276*$J$281</f>
        <v>950.501591776341</v>
      </c>
      <c r="AQ276" s="44" t="n">
        <f aca="false">0.15*AF276/$AM$281</f>
        <v>0.0264791683599446</v>
      </c>
      <c r="AR276" s="43" t="n">
        <f aca="false">AQ276*$J$281</f>
        <v>206232.128958873</v>
      </c>
      <c r="AS276" s="44" t="n">
        <f aca="false">0.24*AH276/$AM$281</f>
        <v>0.00722818608643004</v>
      </c>
      <c r="AT276" s="43" t="n">
        <f aca="false">AS276*$J$281</f>
        <v>56296.4888040195</v>
      </c>
      <c r="AU276" s="44" t="n">
        <f aca="false">0.25*AJ276/$AM$281</f>
        <v>0.000899594880755467</v>
      </c>
      <c r="AV276" s="43" t="n">
        <f aca="false">AU276*$J$281</f>
        <v>7006.46504213289</v>
      </c>
      <c r="AW276" s="44" t="n">
        <f aca="false">0.35*AL276/$AM$281</f>
        <v>0.00119755136446433</v>
      </c>
      <c r="AX276" s="43" t="n">
        <f aca="false">AW276*$J$281</f>
        <v>9327.08928293538</v>
      </c>
    </row>
    <row r="277" customFormat="false" ht="13.8" hidden="false" customHeight="false" outlineLevel="0" collapsed="false">
      <c r="A277" s="13" t="s">
        <v>82</v>
      </c>
      <c r="B277" s="43"/>
      <c r="C277" s="43"/>
      <c r="D277" s="43"/>
      <c r="E277" s="43"/>
      <c r="F277" s="43"/>
      <c r="G277" s="43"/>
      <c r="H277" s="43"/>
      <c r="I277" s="15" t="n">
        <f aca="false">AO277+AQ277+AS277+AU277+AW277</f>
        <v>0.0166521960415924</v>
      </c>
      <c r="J277" s="43" t="n">
        <f aca="false">ROUND(AP277+AR277+AT277+AV277+AX277,0)</f>
        <v>129695</v>
      </c>
      <c r="K277" s="15" t="n">
        <f aca="false">I277-DatosMinisterio!J277</f>
        <v>8.24734191340187E-005</v>
      </c>
      <c r="L277" s="43" t="n">
        <f aca="false">J277-DatosMinisterio!K277</f>
        <v>642</v>
      </c>
      <c r="M277" s="44" t="n">
        <f aca="false">P311/P$315</f>
        <v>0.0140736284158022</v>
      </c>
      <c r="N277" s="43" t="n">
        <f aca="false">ROUND((N$281*M277),0)</f>
        <v>2082628</v>
      </c>
      <c r="O277" s="43" t="n">
        <f aca="false">N277-DatosMinisterio!L277</f>
        <v>848</v>
      </c>
      <c r="P277" s="14" t="n">
        <f aca="false">N277+J277</f>
        <v>2212323</v>
      </c>
      <c r="Q277" s="43" t="n">
        <f aca="false">P277-DatosMinisterio!M277</f>
        <v>1490</v>
      </c>
      <c r="S277" s="14" t="n">
        <f aca="false">B277+DatosMinisterio!B277</f>
        <v>4440</v>
      </c>
      <c r="T277" s="14" t="n">
        <f aca="false">C277+DatosMinisterio!C277</f>
        <v>30</v>
      </c>
      <c r="U277" s="14" t="n">
        <f aca="false">D277+DatosMinisterio!D277</f>
        <v>239.819153568538</v>
      </c>
      <c r="V277" s="14" t="n">
        <f aca="false">E277+DatosMinisterio!E277</f>
        <v>133.231292517007</v>
      </c>
      <c r="W277" s="14" t="n">
        <f aca="false">F277+DatosMinisterio!F277</f>
        <v>30</v>
      </c>
      <c r="X277" s="14" t="n">
        <f aca="false">G277+DatosMinisterio!G277</f>
        <v>47</v>
      </c>
      <c r="Y277" s="14" t="n">
        <f aca="false">H277+DatosMinisterio!H277</f>
        <v>1</v>
      </c>
      <c r="Z277" s="14" t="n">
        <f aca="false">X277+0.33*Y277</f>
        <v>47.33</v>
      </c>
      <c r="AC277" s="49" t="n">
        <f aca="false">IF(T277&gt;0,S277/T277,0)</f>
        <v>148</v>
      </c>
      <c r="AD277" s="50" t="n">
        <f aca="false">EXP((((AC277-AC$281)/AC$282+2)/4-1.9)^3)</f>
        <v>0.0299632889930916</v>
      </c>
      <c r="AE277" s="51" t="n">
        <f aca="false">S277/U277</f>
        <v>18.5139507580286</v>
      </c>
      <c r="AF277" s="50" t="n">
        <f aca="false">EXP((((AE277-AE$281)/AE$282+2)/4-1.9)^3)</f>
        <v>0.0237834814737134</v>
      </c>
      <c r="AG277" s="50" t="n">
        <f aca="false">V277/U277</f>
        <v>0.555549006551434</v>
      </c>
      <c r="AH277" s="50" t="n">
        <f aca="false">EXP((((AG277-AG$281)/AG$282+2)/4-1.9)^3)</f>
        <v>0.0508347998109358</v>
      </c>
      <c r="AI277" s="50" t="n">
        <f aca="false">W277/U277</f>
        <v>0.125094261878571</v>
      </c>
      <c r="AJ277" s="50" t="n">
        <f aca="false">EXP((((AI277-AI$281)/AI$282+2)/4-1.9)^3)</f>
        <v>0.0793764714443443</v>
      </c>
      <c r="AK277" s="50" t="n">
        <f aca="false">Z277/U277</f>
        <v>0.197357047157093</v>
      </c>
      <c r="AL277" s="50" t="n">
        <f aca="false">EXP((((AK277-AK$281)/AK$282+2)/4-1.9)^3)</f>
        <v>0.0325883789931964</v>
      </c>
      <c r="AM277" s="50" t="n">
        <f aca="false">0.01*AD277+0.15*AF277+0.24*AH277+0.25*AJ277+0.35*AL277</f>
        <v>0.0473175575743173</v>
      </c>
      <c r="AO277" s="44" t="n">
        <f aca="false">0.01*AD277/$AM$281</f>
        <v>0.000105448080573514</v>
      </c>
      <c r="AP277" s="43" t="n">
        <f aca="false">AO277*$J$281</f>
        <v>821.278895760154</v>
      </c>
      <c r="AQ277" s="44" t="n">
        <f aca="false">0.15*AF277/$AM$281</f>
        <v>0.00125549758806703</v>
      </c>
      <c r="AR277" s="43" t="n">
        <f aca="false">AQ277*$J$281</f>
        <v>9778.4015332397</v>
      </c>
      <c r="AS277" s="44" t="n">
        <f aca="false">0.24*AH277/$AM$281</f>
        <v>0.00429359973210251</v>
      </c>
      <c r="AT277" s="43" t="n">
        <f aca="false">AS277*$J$281</f>
        <v>33440.5598246892</v>
      </c>
      <c r="AU277" s="44" t="n">
        <f aca="false">0.25*AJ277/$AM$281</f>
        <v>0.00698362632890057</v>
      </c>
      <c r="AV277" s="43" t="n">
        <f aca="false">AU277*$J$281</f>
        <v>54391.7432029732</v>
      </c>
      <c r="AW277" s="44" t="n">
        <f aca="false">0.35*AL277/$AM$281</f>
        <v>0.0040140243119488</v>
      </c>
      <c r="AX277" s="43" t="n">
        <f aca="false">AW277*$J$281</f>
        <v>31263.0958908109</v>
      </c>
    </row>
    <row r="278" customFormat="false" ht="13.8" hidden="false" customHeight="false" outlineLevel="0" collapsed="false">
      <c r="A278" s="13" t="s">
        <v>83</v>
      </c>
      <c r="B278" s="43"/>
      <c r="C278" s="43"/>
      <c r="D278" s="43"/>
      <c r="E278" s="43"/>
      <c r="F278" s="43"/>
      <c r="G278" s="43"/>
      <c r="H278" s="43"/>
      <c r="I278" s="15" t="n">
        <f aca="false">AO278+AQ278+AS278+AU278+AW278</f>
        <v>0.0165193270689883</v>
      </c>
      <c r="J278" s="43" t="n">
        <f aca="false">ROUND(AP278+AR278+AT278+AV278+AX278,0)</f>
        <v>128660</v>
      </c>
      <c r="K278" s="15" t="n">
        <f aca="false">I278-DatosMinisterio!J278</f>
        <v>-4.29573867564287E-006</v>
      </c>
      <c r="L278" s="43" t="n">
        <f aca="false">J278-DatosMinisterio!K278</f>
        <v>-34</v>
      </c>
      <c r="M278" s="44" t="n">
        <f aca="false">P312/P$315</f>
        <v>0.00893045107275982</v>
      </c>
      <c r="N278" s="43" t="n">
        <f aca="false">ROUND((N$281*M278),0)</f>
        <v>1321536</v>
      </c>
      <c r="O278" s="43" t="n">
        <f aca="false">N278-DatosMinisterio!L278</f>
        <v>-119</v>
      </c>
      <c r="P278" s="14" t="n">
        <f aca="false">N278+J278</f>
        <v>1450196</v>
      </c>
      <c r="Q278" s="43" t="n">
        <f aca="false">P278-DatosMinisterio!M278</f>
        <v>-153</v>
      </c>
      <c r="S278" s="14" t="n">
        <f aca="false">B278+DatosMinisterio!B278</f>
        <v>5486</v>
      </c>
      <c r="T278" s="14" t="n">
        <f aca="false">C278+DatosMinisterio!C278</f>
        <v>23</v>
      </c>
      <c r="U278" s="14" t="n">
        <f aca="false">D278+DatosMinisterio!D278</f>
        <v>258.822455817386</v>
      </c>
      <c r="V278" s="14" t="n">
        <f aca="false">E278+DatosMinisterio!E278</f>
        <v>165.686092181023</v>
      </c>
      <c r="W278" s="14" t="n">
        <f aca="false">F278+DatosMinisterio!F278</f>
        <v>6</v>
      </c>
      <c r="X278" s="14" t="n">
        <f aca="false">G278+DatosMinisterio!G278</f>
        <v>19</v>
      </c>
      <c r="Y278" s="14" t="n">
        <f aca="false">H278+DatosMinisterio!H278</f>
        <v>8</v>
      </c>
      <c r="Z278" s="14" t="n">
        <f aca="false">X278+0.33*Y278</f>
        <v>21.64</v>
      </c>
      <c r="AC278" s="49" t="n">
        <f aca="false">IF(T278&gt;0,S278/T278,0)</f>
        <v>238.521739130435</v>
      </c>
      <c r="AD278" s="50" t="n">
        <f aca="false">EXP((((AC278-AC$281)/AC$282+2)/4-1.9)^3)</f>
        <v>0.141830864936044</v>
      </c>
      <c r="AE278" s="51" t="n">
        <f aca="false">S278/U278</f>
        <v>21.1959970114443</v>
      </c>
      <c r="AF278" s="50" t="n">
        <f aca="false">EXP((((AE278-AE$281)/AE$282+2)/4-1.9)^3)</f>
        <v>0.0502453308746969</v>
      </c>
      <c r="AG278" s="50" t="n">
        <f aca="false">V278/U278</f>
        <v>0.640153466042081</v>
      </c>
      <c r="AH278" s="50" t="n">
        <f aca="false">EXP((((AG278-AG$281)/AG$282+2)/4-1.9)^3)</f>
        <v>0.130161743848904</v>
      </c>
      <c r="AI278" s="50" t="n">
        <f aca="false">W278/U278</f>
        <v>0.0231819143398954</v>
      </c>
      <c r="AJ278" s="50" t="n">
        <f aca="false">EXP((((AI278-AI$281)/AI$282+2)/4-1.9)^3)</f>
        <v>0.011202616162771</v>
      </c>
      <c r="AK278" s="50" t="n">
        <f aca="false">Z278/U278</f>
        <v>0.0836094377192227</v>
      </c>
      <c r="AL278" s="50" t="n">
        <f aca="false">EXP((((AK278-AK$281)/AK$282+2)/4-1.9)^3)</f>
        <v>0.0112726480304607</v>
      </c>
      <c r="AM278" s="50" t="n">
        <f aca="false">0.01*AD278+0.15*AF278+0.24*AH278+0.25*AJ278+0.35*AL278</f>
        <v>0.0469400076556559</v>
      </c>
      <c r="AO278" s="44" t="n">
        <f aca="false">0.01*AD278/$AM$281</f>
        <v>0.000499137210105186</v>
      </c>
      <c r="AP278" s="43" t="n">
        <f aca="false">AO278*$J$281</f>
        <v>3887.51368937631</v>
      </c>
      <c r="AQ278" s="44" t="n">
        <f aca="false">0.15*AF278/$AM$281</f>
        <v>0.00265238257042117</v>
      </c>
      <c r="AR278" s="43" t="n">
        <f aca="false">AQ278*$J$281</f>
        <v>20657.9941211004</v>
      </c>
      <c r="AS278" s="44" t="n">
        <f aca="false">0.24*AH278/$AM$281</f>
        <v>0.0109936978329444</v>
      </c>
      <c r="AT278" s="43" t="n">
        <f aca="false">AS278*$J$281</f>
        <v>85624.0527798591</v>
      </c>
      <c r="AU278" s="44" t="n">
        <f aca="false">0.25*AJ278/$AM$281</f>
        <v>0.000985618077540143</v>
      </c>
      <c r="AV278" s="43" t="n">
        <f aca="false">AU278*$J$281</f>
        <v>7676.45387152485</v>
      </c>
      <c r="AW278" s="44" t="n">
        <f aca="false">0.35*AL278/$AM$281</f>
        <v>0.00138849137797734</v>
      </c>
      <c r="AX278" s="43" t="n">
        <f aca="false">AW278*$J$281</f>
        <v>10814.219277161</v>
      </c>
    </row>
    <row r="279" customFormat="false" ht="13.8" hidden="false" customHeight="false" outlineLevel="0" collapsed="false">
      <c r="A279" s="13" t="s">
        <v>84</v>
      </c>
      <c r="B279" s="43"/>
      <c r="C279" s="43"/>
      <c r="D279" s="43"/>
      <c r="E279" s="43"/>
      <c r="F279" s="43"/>
      <c r="G279" s="43"/>
      <c r="H279" s="43"/>
      <c r="I279" s="15" t="n">
        <f aca="false">AO279+AQ279+AS279+AU279+AW279</f>
        <v>0.0117960822871131</v>
      </c>
      <c r="J279" s="43" t="n">
        <f aca="false">ROUND(AP279+AR279+AT279+AV279+AX279,0)</f>
        <v>91873</v>
      </c>
      <c r="K279" s="15" t="n">
        <f aca="false">I279-DatosMinisterio!J279</f>
        <v>4.82525633862859E-005</v>
      </c>
      <c r="L279" s="43" t="n">
        <f aca="false">J279-DatosMinisterio!K279</f>
        <v>375</v>
      </c>
      <c r="M279" s="44" t="n">
        <f aca="false">P313/P$315</f>
        <v>0.005304689966489</v>
      </c>
      <c r="N279" s="43" t="n">
        <f aca="false">ROUND((N$281*M279),0)</f>
        <v>784993</v>
      </c>
      <c r="O279" s="43" t="n">
        <f aca="false">N279-DatosMinisterio!L279</f>
        <v>-71</v>
      </c>
      <c r="P279" s="14" t="n">
        <f aca="false">N279+J279</f>
        <v>876866</v>
      </c>
      <c r="Q279" s="43" t="n">
        <f aca="false">P279-DatosMinisterio!M279</f>
        <v>304</v>
      </c>
      <c r="S279" s="14" t="n">
        <f aca="false">B279+DatosMinisterio!B279</f>
        <v>5611</v>
      </c>
      <c r="T279" s="14" t="n">
        <f aca="false">C279+DatosMinisterio!C279</f>
        <v>43</v>
      </c>
      <c r="U279" s="14" t="n">
        <f aca="false">D279+DatosMinisterio!D279</f>
        <v>290.488241531169</v>
      </c>
      <c r="V279" s="14" t="n">
        <f aca="false">E279+DatosMinisterio!E279</f>
        <v>145.793177558199</v>
      </c>
      <c r="W279" s="14" t="n">
        <f aca="false">F279+DatosMinisterio!F279</f>
        <v>31</v>
      </c>
      <c r="X279" s="14" t="n">
        <f aca="false">G279+DatosMinisterio!G279</f>
        <v>45</v>
      </c>
      <c r="Y279" s="14" t="n">
        <f aca="false">H279+DatosMinisterio!H279</f>
        <v>4</v>
      </c>
      <c r="Z279" s="14" t="n">
        <f aca="false">X279+0.33*Y279</f>
        <v>46.32</v>
      </c>
      <c r="AC279" s="49" t="n">
        <f aca="false">IF(T279&gt;0,S279/T279,0)</f>
        <v>130.488372093023</v>
      </c>
      <c r="AD279" s="50" t="n">
        <f aca="false">EXP((((AC279-AC$281)/AC$282+2)/4-1.9)^3)</f>
        <v>0.0206243339366706</v>
      </c>
      <c r="AE279" s="51" t="n">
        <f aca="false">S279/U279</f>
        <v>19.3157560196733</v>
      </c>
      <c r="AF279" s="50" t="n">
        <f aca="false">EXP((((AE279-AE$281)/AE$282+2)/4-1.9)^3)</f>
        <v>0.0300930906772453</v>
      </c>
      <c r="AG279" s="50" t="n">
        <f aca="false">V279/U279</f>
        <v>0.501890117099819</v>
      </c>
      <c r="AH279" s="50" t="n">
        <f aca="false">EXP((((AG279-AG$281)/AG$282+2)/4-1.9)^3)</f>
        <v>0.0246201695957768</v>
      </c>
      <c r="AI279" s="50" t="n">
        <f aca="false">W279/U279</f>
        <v>0.106716884086593</v>
      </c>
      <c r="AJ279" s="50" t="n">
        <f aca="false">EXP((((AI279-AI$281)/AI$282+2)/4-1.9)^3)</f>
        <v>0.0588450584782353</v>
      </c>
      <c r="AK279" s="50" t="n">
        <f aca="false">Z279/U279</f>
        <v>0.159455679706161</v>
      </c>
      <c r="AL279" s="50" t="n">
        <f aca="false">EXP((((AK279-AK$281)/AK$282+2)/4-1.9)^3)</f>
        <v>0.0233671376890119</v>
      </c>
      <c r="AM279" s="50" t="n">
        <f aca="false">0.01*AD279+0.15*AF279+0.24*AH279+0.25*AJ279+0.35*AL279</f>
        <v>0.0335188104546529</v>
      </c>
      <c r="AO279" s="44" t="n">
        <f aca="false">0.01*AD279/$AM$281</f>
        <v>7.25820328746463E-005</v>
      </c>
      <c r="AP279" s="43" t="n">
        <f aca="false">AO279*$J$281</f>
        <v>565.302767837098</v>
      </c>
      <c r="AQ279" s="44" t="n">
        <f aca="false">0.15*AF279/$AM$281</f>
        <v>0.00158857326268748</v>
      </c>
      <c r="AR279" s="43" t="n">
        <f aca="false">AQ279*$J$281</f>
        <v>12372.5504335238</v>
      </c>
      <c r="AS279" s="44" t="n">
        <f aca="false">0.24*AH279/$AM$281</f>
        <v>0.0020794643428104</v>
      </c>
      <c r="AT279" s="43" t="n">
        <f aca="false">AS279*$J$281</f>
        <v>16195.8394116555</v>
      </c>
      <c r="AU279" s="44" t="n">
        <f aca="false">0.25*AJ279/$AM$281</f>
        <v>0.00517725079279243</v>
      </c>
      <c r="AV279" s="43" t="n">
        <f aca="false">AU279*$J$281</f>
        <v>40322.8469503877</v>
      </c>
      <c r="AW279" s="44" t="n">
        <f aca="false">0.35*AL279/$AM$281</f>
        <v>0.00287821185594813</v>
      </c>
      <c r="AX279" s="43" t="n">
        <f aca="false">AW279*$J$281</f>
        <v>22416.8580590608</v>
      </c>
    </row>
    <row r="280" customFormat="false" ht="13.8" hidden="false" customHeight="false" outlineLevel="0" collapsed="false">
      <c r="A280" s="16" t="s">
        <v>85</v>
      </c>
      <c r="B280" s="52"/>
      <c r="C280" s="52"/>
      <c r="D280" s="52"/>
      <c r="E280" s="52"/>
      <c r="F280" s="52"/>
      <c r="G280" s="52"/>
      <c r="H280" s="52"/>
      <c r="I280" s="18" t="n">
        <f aca="false">AO280+AQ280+AS280+AU280+AW280</f>
        <v>0.00808143468347062</v>
      </c>
      <c r="J280" s="52" t="n">
        <f aca="false">ROUND(AP280+AR280+AT280+AV280+AX280,0)</f>
        <v>62942</v>
      </c>
      <c r="K280" s="15" t="n">
        <f aca="false">I280-DatosMinisterio!J280</f>
        <v>-6.12301892487059E-006</v>
      </c>
      <c r="L280" s="43" t="n">
        <f aca="false">J280-DatosMinisterio!K280</f>
        <v>-48</v>
      </c>
      <c r="M280" s="44" t="n">
        <f aca="false">P314/P$315</f>
        <v>0.0065283992609559</v>
      </c>
      <c r="N280" s="43" t="n">
        <f aca="false">ROUND((N$281*M280),0)</f>
        <v>966078</v>
      </c>
      <c r="O280" s="43" t="n">
        <f aca="false">N280-DatosMinisterio!L280</f>
        <v>-39</v>
      </c>
      <c r="P280" s="14" t="n">
        <f aca="false">N280+J280</f>
        <v>1029020</v>
      </c>
      <c r="Q280" s="43" t="n">
        <f aca="false">P280-DatosMinisterio!M280</f>
        <v>-87</v>
      </c>
      <c r="S280" s="17" t="n">
        <f aca="false">B280+DatosMinisterio!B280</f>
        <v>6627</v>
      </c>
      <c r="T280" s="17" t="n">
        <f aca="false">C280+DatosMinisterio!C280</f>
        <v>29</v>
      </c>
      <c r="U280" s="17" t="n">
        <f aca="false">D280+DatosMinisterio!D280</f>
        <v>324.498062071982</v>
      </c>
      <c r="V280" s="17" t="n">
        <f aca="false">E280+DatosMinisterio!E280</f>
        <v>168.024227795023</v>
      </c>
      <c r="W280" s="17" t="n">
        <f aca="false">F280+DatosMinisterio!F280</f>
        <v>9</v>
      </c>
      <c r="X280" s="17" t="n">
        <f aca="false">G280+DatosMinisterio!G280</f>
        <v>34</v>
      </c>
      <c r="Y280" s="17" t="n">
        <f aca="false">H280+DatosMinisterio!H280</f>
        <v>4</v>
      </c>
      <c r="Z280" s="17" t="n">
        <f aca="false">X280+0.33*Y280</f>
        <v>35.32</v>
      </c>
      <c r="AC280" s="49" t="n">
        <f aca="false">IF(T280&gt;0,S280/T280,0)</f>
        <v>228.51724137931</v>
      </c>
      <c r="AD280" s="50" t="n">
        <f aca="false">EXP((((AC280-AC$281)/AC$282+2)/4-1.9)^3)</f>
        <v>0.122941337053117</v>
      </c>
      <c r="AE280" s="51" t="n">
        <f aca="false">S280/U280</f>
        <v>20.4223099444272</v>
      </c>
      <c r="AF280" s="50" t="n">
        <f aca="false">EXP((((AE280-AE$281)/AE$282+2)/4-1.9)^3)</f>
        <v>0.0409566979068959</v>
      </c>
      <c r="AG280" s="50" t="n">
        <f aca="false">V280/U280</f>
        <v>0.517797322801117</v>
      </c>
      <c r="AH280" s="50" t="n">
        <f aca="false">EXP((((AG280-AG$281)/AG$282+2)/4-1.9)^3)</f>
        <v>0.0308618444720003</v>
      </c>
      <c r="AI280" s="50" t="n">
        <f aca="false">W280/U280</f>
        <v>0.0277351425229885</v>
      </c>
      <c r="AJ280" s="50" t="n">
        <f aca="false">EXP((((AI280-AI$281)/AI$282+2)/4-1.9)^3)</f>
        <v>0.0124278745680715</v>
      </c>
      <c r="AK280" s="50" t="n">
        <f aca="false">Z280/U280</f>
        <v>0.108845025990217</v>
      </c>
      <c r="AL280" s="50" t="n">
        <f aca="false">EXP((((AK280-AK$281)/AK$282+2)/4-1.9)^3)</f>
        <v>0.0145052385993102</v>
      </c>
      <c r="AM280" s="50" t="n">
        <f aca="false">0.01*AD280+0.15*AF280+0.24*AH280+0.25*AJ280+0.35*AL280</f>
        <v>0.0229635628816221</v>
      </c>
      <c r="AO280" s="44" t="n">
        <f aca="false">0.01*AD280/$AM$281</f>
        <v>0.000432660380453615</v>
      </c>
      <c r="AP280" s="43" t="n">
        <f aca="false">AO280*$J$281</f>
        <v>3369.76109537042</v>
      </c>
      <c r="AQ280" s="44" t="n">
        <f aca="false">0.15*AF280/$AM$281</f>
        <v>0.00216204828944538</v>
      </c>
      <c r="AR280" s="43" t="n">
        <f aca="false">AQ280*$J$281</f>
        <v>16839.0417547518</v>
      </c>
      <c r="AS280" s="44" t="n">
        <f aca="false">0.24*AH280/$AM$281</f>
        <v>0.00260664756525045</v>
      </c>
      <c r="AT280" s="43" t="n">
        <f aca="false">AS280*$J$281</f>
        <v>20301.7885425835</v>
      </c>
      <c r="AU280" s="44" t="n">
        <f aca="false">0.25*AJ280/$AM$281</f>
        <v>0.00109341761439614</v>
      </c>
      <c r="AV280" s="43" t="n">
        <f aca="false">AU280*$J$281</f>
        <v>8516.04700694304</v>
      </c>
      <c r="AW280" s="44" t="n">
        <f aca="false">0.35*AL280/$AM$281</f>
        <v>0.00178666083392503</v>
      </c>
      <c r="AX280" s="43" t="n">
        <f aca="false">AW280*$J$281</f>
        <v>13915.3489452176</v>
      </c>
    </row>
    <row r="281" customFormat="false" ht="13.8" hidden="false" customHeight="false" outlineLevel="0" collapsed="false">
      <c r="A281" s="19" t="s">
        <v>49</v>
      </c>
      <c r="B281" s="59"/>
      <c r="C281" s="59"/>
      <c r="D281" s="59"/>
      <c r="E281" s="59"/>
      <c r="F281" s="59"/>
      <c r="G281" s="59"/>
      <c r="H281" s="59"/>
      <c r="I281" s="20" t="n">
        <f aca="false">SUM(I254:I280)</f>
        <v>1</v>
      </c>
      <c r="J281" s="59" t="n">
        <f aca="false">DatosMinisterio!K281</f>
        <v>7788467</v>
      </c>
      <c r="K281" s="57" t="n">
        <f aca="false">I281-DatosMinisterio!J281</f>
        <v>0</v>
      </c>
      <c r="L281" s="59" t="n">
        <f aca="false">J281-DatosMinisterio!K281</f>
        <v>0</v>
      </c>
      <c r="M281" s="60"/>
      <c r="N281" s="59" t="n">
        <f aca="false">DatosMinisterio!L281</f>
        <v>147980875</v>
      </c>
      <c r="O281" s="59"/>
      <c r="P281" s="20" t="n">
        <f aca="false">DatosMinisterio!M281</f>
        <v>155769342</v>
      </c>
      <c r="Q281" s="59"/>
      <c r="S281" s="20"/>
      <c r="T281" s="20"/>
      <c r="U281" s="20"/>
      <c r="V281" s="20"/>
      <c r="W281" s="20"/>
      <c r="X281" s="20"/>
      <c r="Y281" s="20"/>
      <c r="Z281" s="20"/>
      <c r="AB281" s="62" t="s">
        <v>207</v>
      </c>
      <c r="AC281" s="62" t="n">
        <f aca="false">AVERAGE(AC256:AC280)</f>
        <v>188.123271802464</v>
      </c>
      <c r="AD281" s="20"/>
      <c r="AE281" s="62" t="n">
        <f aca="false">AVERAGE(AE256:AE280)</f>
        <v>22.1788346786414</v>
      </c>
      <c r="AF281" s="20"/>
      <c r="AG281" s="64" t="n">
        <f aca="false">AVERAGE(AG256:AG280)</f>
        <v>0.574814252042055</v>
      </c>
      <c r="AH281" s="20"/>
      <c r="AI281" s="64" t="n">
        <f aca="false">AVERAGE(AI256:AI280)</f>
        <v>0.11203139105005</v>
      </c>
      <c r="AJ281" s="20"/>
      <c r="AK281" s="64" t="n">
        <f aca="false">AVERAGE(AK256:AK280)</f>
        <v>0.283237611825261</v>
      </c>
      <c r="AL281" s="20"/>
      <c r="AM281" s="64" t="n">
        <f aca="false">SUM(AM256:AM280)</f>
        <v>2.84152056918689</v>
      </c>
      <c r="AO281" s="60" t="n">
        <f aca="false">SUM(AO254:AO280)</f>
        <v>0.0097926917297186</v>
      </c>
      <c r="AP281" s="59" t="n">
        <f aca="false">SUM(AP254:AP280)</f>
        <v>76270.0563780862</v>
      </c>
      <c r="AQ281" s="60" t="n">
        <f aca="false">SUM(AQ254:AQ280)</f>
        <v>0.149099858934853</v>
      </c>
      <c r="AR281" s="59" t="n">
        <f aca="false">SUM(AR254:AR280)</f>
        <v>1161259.33101876</v>
      </c>
      <c r="AS281" s="60" t="n">
        <f aca="false">SUM(AS254:AS280)</f>
        <v>0.234113189031539</v>
      </c>
      <c r="AT281" s="59" t="n">
        <f aca="false">SUM(AT254:AT280)</f>
        <v>1823382.84703691</v>
      </c>
      <c r="AU281" s="60" t="n">
        <f aca="false">SUM(AU254:AU280)</f>
        <v>0.254323270126437</v>
      </c>
      <c r="AV281" s="59" t="n">
        <f aca="false">SUM(AV254:AV280)</f>
        <v>1980788.39671184</v>
      </c>
      <c r="AW281" s="60" t="n">
        <f aca="false">SUM(AW254:AW280)</f>
        <v>0.352670990177452</v>
      </c>
      <c r="AX281" s="59" t="n">
        <f aca="false">SUM(AX254:AX280)</f>
        <v>2746766.36885441</v>
      </c>
    </row>
    <row r="282" customFormat="false" ht="13.8" hidden="false" customHeight="false" outlineLevel="0" collapsed="false">
      <c r="A282" s="23" t="s">
        <v>50</v>
      </c>
      <c r="I282" s="22"/>
      <c r="S282" s="22"/>
      <c r="T282" s="22"/>
      <c r="U282" s="22"/>
      <c r="V282" s="22"/>
      <c r="W282" s="22"/>
      <c r="X282" s="22"/>
      <c r="Y282" s="22"/>
      <c r="Z282" s="22"/>
      <c r="AB282" s="62" t="s">
        <v>208</v>
      </c>
      <c r="AC282" s="62" t="n">
        <f aca="false">_xlfn.STDEV.P(AC256:AC280)</f>
        <v>83.9968510179745</v>
      </c>
      <c r="AD282" s="20"/>
      <c r="AE282" s="62" t="n">
        <f aca="false">_xlfn.STDEV.P(AE256:AE280)</f>
        <v>6.02527161252568</v>
      </c>
      <c r="AF282" s="20"/>
      <c r="AG282" s="64" t="n">
        <f aca="false">_xlfn.STDEV.P(AG256:AG280)</f>
        <v>0.123798399444781</v>
      </c>
      <c r="AH282" s="20"/>
      <c r="AI282" s="64" t="n">
        <f aca="false">_xlfn.STDEV.P(AI256:AI280)</f>
        <v>0.0888719823645004</v>
      </c>
      <c r="AJ282" s="20"/>
      <c r="AK282" s="64" t="n">
        <f aca="false">_xlfn.STDEV.P(AK256:AK280)</f>
        <v>0.200290523719095</v>
      </c>
      <c r="AL282" s="20"/>
      <c r="AM282" s="64"/>
    </row>
    <row r="283" customFormat="false" ht="13.8" hidden="false" customHeight="false" outlineLevel="0" collapsed="false">
      <c r="A283" s="23" t="s">
        <v>51</v>
      </c>
      <c r="I283" s="22"/>
      <c r="S283" s="22"/>
      <c r="T283" s="22"/>
      <c r="U283" s="22"/>
      <c r="V283" s="22"/>
      <c r="W283" s="22"/>
      <c r="X283" s="22"/>
      <c r="Y283" s="22"/>
      <c r="Z283" s="22"/>
    </row>
    <row r="284" customFormat="false" ht="13.8" hidden="false" customHeight="false" outlineLevel="0" collapsed="false">
      <c r="I284" s="22"/>
      <c r="S284" s="22"/>
      <c r="T284" s="22"/>
      <c r="U284" s="22"/>
      <c r="V284" s="22"/>
      <c r="W284" s="22"/>
      <c r="X284" s="22"/>
      <c r="Y284" s="22"/>
      <c r="Z284" s="22"/>
    </row>
    <row r="285" customFormat="false" ht="13.8" hidden="false" customHeight="false" outlineLevel="0" collapsed="false">
      <c r="A285" s="6" t="s">
        <v>140</v>
      </c>
      <c r="B285" s="82"/>
      <c r="C285" s="82"/>
      <c r="D285" s="82"/>
      <c r="E285" s="82"/>
      <c r="F285" s="82"/>
      <c r="G285" s="82"/>
      <c r="H285" s="82"/>
      <c r="I285" s="6"/>
      <c r="J285" s="6"/>
      <c r="S285" s="24"/>
      <c r="T285" s="24"/>
      <c r="U285" s="24"/>
      <c r="V285" s="24"/>
      <c r="W285" s="24"/>
      <c r="X285" s="24"/>
      <c r="Y285" s="24"/>
      <c r="Z285" s="24"/>
    </row>
    <row r="286" customFormat="false" ht="13.8" hidden="false" customHeight="false" outlineLevel="0" collapsed="false">
      <c r="A286" s="6" t="s">
        <v>141</v>
      </c>
      <c r="B286" s="6"/>
      <c r="C286" s="6"/>
      <c r="D286" s="6"/>
      <c r="E286" s="6"/>
      <c r="F286" s="6"/>
      <c r="G286" s="6"/>
      <c r="H286" s="6"/>
      <c r="I286" s="6"/>
      <c r="J286" s="6"/>
      <c r="S286" s="24"/>
      <c r="T286" s="24"/>
      <c r="U286" s="24"/>
      <c r="V286" s="24"/>
      <c r="W286" s="24"/>
      <c r="X286" s="24"/>
      <c r="Y286" s="24"/>
      <c r="Z286" s="24"/>
    </row>
    <row r="287" customFormat="false" ht="13.8" hidden="false" customHeight="false" outlineLevel="0" collapsed="false">
      <c r="A287" s="29"/>
      <c r="B287" s="29"/>
      <c r="C287" s="29"/>
      <c r="D287" s="29"/>
      <c r="E287" s="29"/>
      <c r="F287" s="29"/>
      <c r="G287" s="29"/>
      <c r="H287" s="29"/>
      <c r="S287" s="73"/>
      <c r="T287" s="73"/>
      <c r="U287" s="73"/>
      <c r="V287" s="73"/>
      <c r="W287" s="73"/>
      <c r="X287" s="73"/>
      <c r="Y287" s="73"/>
      <c r="Z287" s="73"/>
    </row>
    <row r="288" customFormat="false" ht="15.8" hidden="false" customHeight="true" outlineLevel="0" collapsed="false">
      <c r="A288" s="7" t="s">
        <v>8</v>
      </c>
      <c r="B288" s="85" t="s">
        <v>188</v>
      </c>
      <c r="C288" s="85"/>
      <c r="D288" s="85"/>
      <c r="E288" s="85"/>
      <c r="F288" s="85"/>
      <c r="G288" s="85"/>
      <c r="H288" s="85"/>
      <c r="I288" s="7" t="s">
        <v>10</v>
      </c>
      <c r="J288" s="37" t="s">
        <v>11</v>
      </c>
      <c r="K288" s="38" t="s">
        <v>189</v>
      </c>
      <c r="L288" s="37" t="s">
        <v>190</v>
      </c>
      <c r="M288" s="38" t="s">
        <v>191</v>
      </c>
      <c r="N288" s="37" t="s">
        <v>12</v>
      </c>
      <c r="O288" s="37" t="s">
        <v>192</v>
      </c>
      <c r="P288" s="7" t="s">
        <v>193</v>
      </c>
      <c r="Q288" s="37" t="s">
        <v>194</v>
      </c>
      <c r="S288" s="8" t="s">
        <v>188</v>
      </c>
      <c r="T288" s="8"/>
      <c r="U288" s="8"/>
      <c r="V288" s="8"/>
      <c r="W288" s="8"/>
      <c r="X288" s="8"/>
      <c r="Y288" s="8"/>
      <c r="Z288" s="8"/>
      <c r="AC288" s="9" t="s">
        <v>196</v>
      </c>
      <c r="AD288" s="9"/>
      <c r="AE288" s="9" t="s">
        <v>197</v>
      </c>
      <c r="AF288" s="9"/>
      <c r="AG288" s="9" t="s">
        <v>198</v>
      </c>
      <c r="AH288" s="9"/>
      <c r="AI288" s="9" t="s">
        <v>199</v>
      </c>
      <c r="AJ288" s="9"/>
      <c r="AK288" s="9" t="s">
        <v>200</v>
      </c>
      <c r="AL288" s="9"/>
      <c r="AM288" s="39" t="s">
        <v>201</v>
      </c>
      <c r="AO288" s="9" t="s">
        <v>196</v>
      </c>
      <c r="AP288" s="9"/>
      <c r="AQ288" s="9" t="s">
        <v>197</v>
      </c>
      <c r="AR288" s="9"/>
      <c r="AS288" s="9" t="s">
        <v>198</v>
      </c>
      <c r="AT288" s="9"/>
      <c r="AU288" s="9" t="s">
        <v>199</v>
      </c>
      <c r="AV288" s="9"/>
      <c r="AW288" s="39" t="s">
        <v>200</v>
      </c>
      <c r="AX288" s="39"/>
    </row>
    <row r="289" customFormat="false" ht="55.8" hidden="false" customHeight="false" outlineLevel="0" collapsed="false">
      <c r="A289" s="7"/>
      <c r="B289" s="84" t="s">
        <v>142</v>
      </c>
      <c r="C289" s="84" t="s">
        <v>143</v>
      </c>
      <c r="D289" s="84" t="s">
        <v>144</v>
      </c>
      <c r="E289" s="84" t="s">
        <v>145</v>
      </c>
      <c r="F289" s="84" t="s">
        <v>146</v>
      </c>
      <c r="G289" s="84" t="s">
        <v>147</v>
      </c>
      <c r="H289" s="84" t="s">
        <v>148</v>
      </c>
      <c r="I289" s="7"/>
      <c r="J289" s="37"/>
      <c r="K289" s="38"/>
      <c r="L289" s="37"/>
      <c r="M289" s="38"/>
      <c r="N289" s="37"/>
      <c r="O289" s="37"/>
      <c r="P289" s="7"/>
      <c r="Q289" s="37"/>
      <c r="S289" s="9" t="s">
        <v>142</v>
      </c>
      <c r="T289" s="9" t="s">
        <v>143</v>
      </c>
      <c r="U289" s="9" t="s">
        <v>144</v>
      </c>
      <c r="V289" s="9" t="s">
        <v>145</v>
      </c>
      <c r="W289" s="9" t="s">
        <v>146</v>
      </c>
      <c r="X289" s="9" t="s">
        <v>147</v>
      </c>
      <c r="Y289" s="9" t="s">
        <v>148</v>
      </c>
      <c r="Z289" s="7" t="s">
        <v>21</v>
      </c>
      <c r="AC289" s="9" t="s">
        <v>202</v>
      </c>
      <c r="AD289" s="9" t="s">
        <v>203</v>
      </c>
      <c r="AE289" s="9" t="s">
        <v>202</v>
      </c>
      <c r="AF289" s="9" t="s">
        <v>203</v>
      </c>
      <c r="AG289" s="9" t="s">
        <v>202</v>
      </c>
      <c r="AH289" s="9" t="s">
        <v>203</v>
      </c>
      <c r="AI289" s="9" t="s">
        <v>202</v>
      </c>
      <c r="AJ289" s="9" t="s">
        <v>203</v>
      </c>
      <c r="AK289" s="9" t="s">
        <v>202</v>
      </c>
      <c r="AL289" s="9" t="s">
        <v>203</v>
      </c>
      <c r="AM289" s="40" t="s">
        <v>204</v>
      </c>
      <c r="AO289" s="9" t="s">
        <v>205</v>
      </c>
      <c r="AP289" s="9" t="s">
        <v>206</v>
      </c>
      <c r="AQ289" s="9" t="s">
        <v>205</v>
      </c>
      <c r="AR289" s="9" t="s">
        <v>206</v>
      </c>
      <c r="AS289" s="9" t="s">
        <v>205</v>
      </c>
      <c r="AT289" s="9" t="s">
        <v>206</v>
      </c>
      <c r="AU289" s="9" t="s">
        <v>205</v>
      </c>
      <c r="AV289" s="9" t="s">
        <v>206</v>
      </c>
      <c r="AW289" s="9" t="s">
        <v>205</v>
      </c>
      <c r="AX289" s="40" t="s">
        <v>206</v>
      </c>
    </row>
    <row r="290" customFormat="false" ht="13.8" hidden="false" customHeight="false" outlineLevel="0" collapsed="false">
      <c r="A290" s="10" t="s">
        <v>22</v>
      </c>
      <c r="B290" s="42"/>
      <c r="C290" s="42"/>
      <c r="D290" s="42"/>
      <c r="E290" s="42"/>
      <c r="F290" s="42"/>
      <c r="G290" s="42"/>
      <c r="H290" s="42"/>
      <c r="I290" s="12" t="n">
        <f aca="false">AO290+AQ290+AS290+AU290+AW290</f>
        <v>0.156780764048648</v>
      </c>
      <c r="J290" s="42" t="n">
        <f aca="false">ROUND(AP290+AR290+AT290+AV290+AX290,0)</f>
        <v>1182073</v>
      </c>
      <c r="K290" s="12" t="n">
        <f aca="false">I290-DatosMinisterio!J290</f>
        <v>0.00100148611146136</v>
      </c>
      <c r="L290" s="42" t="n">
        <f aca="false">J290-DatosMinisterio!K290</f>
        <v>7551</v>
      </c>
      <c r="M290" s="44" t="n">
        <f aca="false">M324</f>
        <v>0.204622893212352</v>
      </c>
      <c r="N290" s="43" t="n">
        <f aca="false">ROUND((N$315*M290),0)</f>
        <v>29312947</v>
      </c>
      <c r="O290" s="43" t="n">
        <f aca="false">N290-DatosMinisterio!L290</f>
        <v>11809</v>
      </c>
      <c r="P290" s="14" t="n">
        <f aca="false">N290+J290</f>
        <v>30495020</v>
      </c>
      <c r="Q290" s="43" t="n">
        <f aca="false">P290-DatosMinisterio!M290</f>
        <v>19360</v>
      </c>
      <c r="S290" s="11" t="n">
        <f aca="false">B290+DatosMinisterio!B290</f>
        <v>24649</v>
      </c>
      <c r="T290" s="11" t="n">
        <f aca="false">C290+DatosMinisterio!C290</f>
        <v>65</v>
      </c>
      <c r="U290" s="11" t="n">
        <f aca="false">D290+DatosMinisterio!D290</f>
        <v>1835.18092424597</v>
      </c>
      <c r="V290" s="11" t="n">
        <f aca="false">E290+DatosMinisterio!E290</f>
        <v>1060.51046970052</v>
      </c>
      <c r="W290" s="11" t="n">
        <f aca="false">F290+DatosMinisterio!F290</f>
        <v>502</v>
      </c>
      <c r="X290" s="11" t="n">
        <f aca="false">G290+DatosMinisterio!G290</f>
        <v>1363</v>
      </c>
      <c r="Y290" s="11" t="n">
        <f aca="false">H290+DatosMinisterio!H290</f>
        <v>135</v>
      </c>
      <c r="Z290" s="11" t="n">
        <f aca="false">X290+0.33*Y290</f>
        <v>1407.55</v>
      </c>
      <c r="AC290" s="45" t="n">
        <f aca="false">IF(T290&gt;0,S290/T290,0)</f>
        <v>379.215384615385</v>
      </c>
      <c r="AD290" s="46" t="n">
        <f aca="false">EXP((((AC290-AC$315)/AC$316+2)/4-1.9)^3)</f>
        <v>0.546441088832671</v>
      </c>
      <c r="AE290" s="47" t="n">
        <f aca="false">S290/U290</f>
        <v>13.4313732637166</v>
      </c>
      <c r="AF290" s="46" t="n">
        <f aca="false">EXP((((AE290-AE$315)/AE$316+2)/4-1.9)^3)</f>
        <v>0.00926123546420298</v>
      </c>
      <c r="AG290" s="46" t="n">
        <f aca="false">V290/U290</f>
        <v>0.57787788423981</v>
      </c>
      <c r="AH290" s="46" t="n">
        <f aca="false">EXP((((AG290-AG$315)/AG$316+2)/4-1.9)^3)</f>
        <v>0.0752919475430739</v>
      </c>
      <c r="AI290" s="46" t="n">
        <f aca="false">W290/U290</f>
        <v>0.273542512003965</v>
      </c>
      <c r="AJ290" s="46" t="n">
        <f aca="false">EXP((((AI290-AI$315)/AI$316+2)/4-1.9)^3)</f>
        <v>0.62338986963573</v>
      </c>
      <c r="AK290" s="46" t="n">
        <f aca="false">Z290/U290</f>
        <v>0.766981599145777</v>
      </c>
      <c r="AL290" s="46" t="n">
        <f aca="false">EXP((((AK290-AK$315)/AK$316+2)/4-1.9)^3)</f>
        <v>0.603749591645993</v>
      </c>
      <c r="AM290" s="46" t="n">
        <f aca="false">0.01*AD290+0.15*AF290+0.24*AH290+0.25*AJ290+0.35*AL290</f>
        <v>0.392083488103325</v>
      </c>
      <c r="AO290" s="48" t="n">
        <f aca="false">AO324</f>
        <v>0.00193774176418083</v>
      </c>
      <c r="AP290" s="42" t="n">
        <f aca="false">AO290*$J$315</f>
        <v>14609.9121319819</v>
      </c>
      <c r="AQ290" s="48" t="n">
        <f aca="false">AQ324</f>
        <v>0.000447450791755092</v>
      </c>
      <c r="AR290" s="42" t="n">
        <f aca="false">AQ290*$J$315</f>
        <v>3373.62638911341</v>
      </c>
      <c r="AS290" s="48" t="n">
        <f aca="false">AS324</f>
        <v>0.00579144615895139</v>
      </c>
      <c r="AT290" s="42" t="n">
        <f aca="false">AS290*$J$315</f>
        <v>43665.5291553533</v>
      </c>
      <c r="AU290" s="48" t="n">
        <f aca="false">AU324</f>
        <v>0.0573800543083601</v>
      </c>
      <c r="AV290" s="42" t="n">
        <f aca="false">AU290*$J$315</f>
        <v>432626.042886516</v>
      </c>
      <c r="AW290" s="48" t="n">
        <f aca="false">AW324</f>
        <v>0.091224071025401</v>
      </c>
      <c r="AX290" s="42" t="n">
        <f aca="false">AW290*$J$315</f>
        <v>687798.388123304</v>
      </c>
    </row>
    <row r="291" customFormat="false" ht="13.8" hidden="false" customHeight="false" outlineLevel="0" collapsed="false">
      <c r="A291" s="13" t="s">
        <v>23</v>
      </c>
      <c r="B291" s="43"/>
      <c r="C291" s="43"/>
      <c r="D291" s="43"/>
      <c r="E291" s="43"/>
      <c r="F291" s="43"/>
      <c r="G291" s="43"/>
      <c r="H291" s="43"/>
      <c r="I291" s="15" t="n">
        <f aca="false">AO291+AQ291+AS291+AU291+AW291</f>
        <v>0.115485426800909</v>
      </c>
      <c r="J291" s="43" t="n">
        <f aca="false">ROUND(AP291+AR291+AT291+AV291+AX291,0)</f>
        <v>870721</v>
      </c>
      <c r="K291" s="15" t="n">
        <f aca="false">I291-DatosMinisterio!J291</f>
        <v>-0.00356995956217314</v>
      </c>
      <c r="L291" s="43" t="n">
        <f aca="false">J291-DatosMinisterio!K291</f>
        <v>-26916</v>
      </c>
      <c r="M291" s="44" t="n">
        <f aca="false">M325</f>
        <v>0.127609581376354</v>
      </c>
      <c r="N291" s="43" t="n">
        <f aca="false">ROUND((N$315*M291),0)</f>
        <v>18280520</v>
      </c>
      <c r="O291" s="43" t="n">
        <f aca="false">N291-DatosMinisterio!L291</f>
        <v>-41194</v>
      </c>
      <c r="P291" s="14" t="n">
        <f aca="false">N291+J291</f>
        <v>19151241</v>
      </c>
      <c r="Q291" s="43" t="n">
        <f aca="false">P291-DatosMinisterio!M291</f>
        <v>-68110</v>
      </c>
      <c r="S291" s="14" t="n">
        <f aca="false">B291+DatosMinisterio!B291</f>
        <v>18771</v>
      </c>
      <c r="T291" s="14" t="n">
        <f aca="false">C291+DatosMinisterio!C291</f>
        <v>43</v>
      </c>
      <c r="U291" s="14" t="n">
        <f aca="false">D291+DatosMinisterio!D291</f>
        <v>1720.2262239714</v>
      </c>
      <c r="V291" s="14" t="n">
        <f aca="false">E291+DatosMinisterio!E291</f>
        <v>1024.88531488049</v>
      </c>
      <c r="W291" s="14" t="n">
        <f aca="false">F291+DatosMinisterio!F291</f>
        <v>350</v>
      </c>
      <c r="X291" s="14" t="n">
        <f aca="false">G291+DatosMinisterio!G291</f>
        <v>1059</v>
      </c>
      <c r="Y291" s="14" t="n">
        <f aca="false">H291+DatosMinisterio!H291</f>
        <v>102</v>
      </c>
      <c r="Z291" s="14" t="n">
        <f aca="false">X291+0.33*Y291</f>
        <v>1092.66</v>
      </c>
      <c r="AC291" s="49" t="n">
        <f aca="false">IF(T291&gt;0,S291/T291,0)</f>
        <v>436.53488372093</v>
      </c>
      <c r="AD291" s="50" t="n">
        <f aca="false">EXP((((AC291-AC$315)/AC$316+2)/4-1.9)^3)</f>
        <v>0.73730989868343</v>
      </c>
      <c r="AE291" s="51" t="n">
        <f aca="false">S291/U291</f>
        <v>10.9119368943605</v>
      </c>
      <c r="AF291" s="50" t="n">
        <f aca="false">EXP((((AE291-AE$315)/AE$316+2)/4-1.9)^3)</f>
        <v>0.00425449125474517</v>
      </c>
      <c r="AG291" s="50" t="n">
        <f aca="false">V291/U291</f>
        <v>0.595785194178931</v>
      </c>
      <c r="AH291" s="50" t="n">
        <f aca="false">EXP((((AG291-AG$315)/AG$316+2)/4-1.9)^3)</f>
        <v>0.0936642779457668</v>
      </c>
      <c r="AI291" s="50" t="n">
        <f aca="false">W291/U291</f>
        <v>0.203461611689637</v>
      </c>
      <c r="AJ291" s="50" t="n">
        <f aca="false">EXP((((AI291-AI$315)/AI$316+2)/4-1.9)^3)</f>
        <v>0.348191770666836</v>
      </c>
      <c r="AK291" s="50" t="n">
        <f aca="false">Z291/U291</f>
        <v>0.635183898939426</v>
      </c>
      <c r="AL291" s="50" t="n">
        <f aca="false">EXP((((AK291-AK$315)/AK$316+2)/4-1.9)^3)</f>
        <v>0.412038933444469</v>
      </c>
      <c r="AM291" s="50" t="n">
        <f aca="false">0.01*AD291+0.15*AF291+0.24*AH291+0.25*AJ291+0.35*AL291</f>
        <v>0.261752268754303</v>
      </c>
      <c r="AO291" s="44" t="n">
        <f aca="false">AO325</f>
        <v>0.00276619259382502</v>
      </c>
      <c r="AP291" s="43" t="n">
        <f aca="false">AO291*$J$315</f>
        <v>20856.1488857661</v>
      </c>
      <c r="AQ291" s="44" t="n">
        <f aca="false">AQ325</f>
        <v>0.000128893161733371</v>
      </c>
      <c r="AR291" s="43" t="n">
        <f aca="false">AQ291*$J$315</f>
        <v>971.810486901469</v>
      </c>
      <c r="AS291" s="44" t="n">
        <f aca="false">AS325</f>
        <v>0.0090187006267049</v>
      </c>
      <c r="AT291" s="43" t="n">
        <f aca="false">AS291*$J$315</f>
        <v>67997.9273484412</v>
      </c>
      <c r="AU291" s="44" t="n">
        <f aca="false">AU325</f>
        <v>0.0359950243734519</v>
      </c>
      <c r="AV291" s="43" t="n">
        <f aca="false">AU291*$J$315</f>
        <v>271390.209472516</v>
      </c>
      <c r="AW291" s="44" t="n">
        <f aca="false">AW325</f>
        <v>0.0675766160451937</v>
      </c>
      <c r="AX291" s="43" t="n">
        <f aca="false">AW291*$J$315</f>
        <v>509504.641354689</v>
      </c>
    </row>
    <row r="292" customFormat="false" ht="13.8" hidden="false" customHeight="false" outlineLevel="0" collapsed="false">
      <c r="A292" s="13" t="s">
        <v>24</v>
      </c>
      <c r="B292" s="43"/>
      <c r="C292" s="43"/>
      <c r="D292" s="43"/>
      <c r="E292" s="43"/>
      <c r="F292" s="43"/>
      <c r="G292" s="43"/>
      <c r="H292" s="43"/>
      <c r="I292" s="15" t="n">
        <f aca="false">AO292+AQ292+AS292+AU292+AW292</f>
        <v>0.0768905298566203</v>
      </c>
      <c r="J292" s="43" t="n">
        <f aca="false">ROUND(AP292+AR292+AT292+AV292+AX292,0)</f>
        <v>579728</v>
      </c>
      <c r="K292" s="15" t="n">
        <f aca="false">I292-DatosMinisterio!J292</f>
        <v>0.000456245798427193</v>
      </c>
      <c r="L292" s="43" t="n">
        <f aca="false">J292-DatosMinisterio!K292</f>
        <v>3440</v>
      </c>
      <c r="M292" s="44" t="n">
        <f aca="false">M326</f>
        <v>0.0748467339483442</v>
      </c>
      <c r="N292" s="43" t="n">
        <f aca="false">ROUND((N$315*M292),0)</f>
        <v>10722057</v>
      </c>
      <c r="O292" s="43" t="n">
        <f aca="false">N292-DatosMinisterio!L292</f>
        <v>4299</v>
      </c>
      <c r="P292" s="14" t="n">
        <f aca="false">N292+J292</f>
        <v>11301785</v>
      </c>
      <c r="Q292" s="43" t="n">
        <f aca="false">P292-DatosMinisterio!M292</f>
        <v>7739</v>
      </c>
      <c r="S292" s="14" t="n">
        <f aca="false">B292+DatosMinisterio!B292</f>
        <v>21780</v>
      </c>
      <c r="T292" s="14" t="n">
        <f aca="false">C292+DatosMinisterio!C292</f>
        <v>97</v>
      </c>
      <c r="U292" s="14" t="n">
        <f aca="false">D292+DatosMinisterio!D292</f>
        <v>1300.36110638825</v>
      </c>
      <c r="V292" s="14" t="n">
        <f aca="false">E292+DatosMinisterio!E292</f>
        <v>881.383833660982</v>
      </c>
      <c r="W292" s="14" t="n">
        <f aca="false">F292+DatosMinisterio!F292</f>
        <v>227</v>
      </c>
      <c r="X292" s="14" t="n">
        <f aca="false">G292+DatosMinisterio!G292</f>
        <v>677</v>
      </c>
      <c r="Y292" s="14" t="n">
        <f aca="false">H292+DatosMinisterio!H292</f>
        <v>21</v>
      </c>
      <c r="Z292" s="14" t="n">
        <f aca="false">X292+0.33*Y292</f>
        <v>683.93</v>
      </c>
      <c r="AC292" s="49" t="n">
        <f aca="false">IF(T292&gt;0,S292/T292,0)</f>
        <v>224.536082474227</v>
      </c>
      <c r="AD292" s="50" t="n">
        <f aca="false">EXP((((AC292-AC$315)/AC$316+2)/4-1.9)^3)</f>
        <v>0.105066368279263</v>
      </c>
      <c r="AE292" s="51" t="n">
        <f aca="false">S292/U292</f>
        <v>16.7491936609008</v>
      </c>
      <c r="AF292" s="50" t="n">
        <f aca="false">EXP((((AE292-AE$315)/AE$316+2)/4-1.9)^3)</f>
        <v>0.02292953977942</v>
      </c>
      <c r="AG292" s="50" t="n">
        <f aca="false">V292/U292</f>
        <v>0.677799289236683</v>
      </c>
      <c r="AH292" s="50" t="n">
        <f aca="false">EXP((((AG292-AG$315)/AG$316+2)/4-1.9)^3)</f>
        <v>0.217860899732072</v>
      </c>
      <c r="AI292" s="50" t="n">
        <f aca="false">W292/U292</f>
        <v>0.174566894445568</v>
      </c>
      <c r="AJ292" s="50" t="n">
        <f aca="false">EXP((((AI292-AI$315)/AI$316+2)/4-1.9)^3)</f>
        <v>0.248548933437989</v>
      </c>
      <c r="AK292" s="50" t="n">
        <f aca="false">Z292/U292</f>
        <v>0.525953903604218</v>
      </c>
      <c r="AL292" s="50" t="n">
        <f aca="false">EXP((((AK292-AK$315)/AK$316+2)/4-1.9)^3)</f>
        <v>0.267028952277535</v>
      </c>
      <c r="AM292" s="50" t="n">
        <f aca="false">0.01*AD292+0.15*AF292+0.24*AH292+0.25*AJ292+0.35*AL292</f>
        <v>0.212374077242038</v>
      </c>
      <c r="AO292" s="44" t="n">
        <f aca="false">AO326</f>
        <v>0.000350788079070423</v>
      </c>
      <c r="AP292" s="43" t="n">
        <f aca="false">AO292*$J$315</f>
        <v>2644.82249745603</v>
      </c>
      <c r="AQ292" s="44" t="n">
        <f aca="false">AQ326</f>
        <v>0.00127232417689247</v>
      </c>
      <c r="AR292" s="43" t="n">
        <f aca="false">AQ292*$J$315</f>
        <v>9592.89043122489</v>
      </c>
      <c r="AS292" s="44" t="n">
        <f aca="false">AS326</f>
        <v>0.019279900749883</v>
      </c>
      <c r="AT292" s="43" t="n">
        <f aca="false">AS292*$J$315</f>
        <v>145363.877207962</v>
      </c>
      <c r="AU292" s="44" t="n">
        <f aca="false">AU326</f>
        <v>0.022348281060317</v>
      </c>
      <c r="AV292" s="43" t="n">
        <f aca="false">AU292*$J$315</f>
        <v>168498.418430948</v>
      </c>
      <c r="AW292" s="44" t="n">
        <f aca="false">AW326</f>
        <v>0.0336392357904574</v>
      </c>
      <c r="AX292" s="43" t="n">
        <f aca="false">AW292*$J$315</f>
        <v>253628.366880644</v>
      </c>
    </row>
    <row r="293" customFormat="false" ht="13.8" hidden="false" customHeight="false" outlineLevel="0" collapsed="false">
      <c r="A293" s="13" t="s">
        <v>25</v>
      </c>
      <c r="B293" s="43"/>
      <c r="C293" s="43"/>
      <c r="D293" s="43"/>
      <c r="E293" s="43"/>
      <c r="F293" s="43"/>
      <c r="G293" s="43"/>
      <c r="H293" s="43"/>
      <c r="I293" s="15" t="n">
        <f aca="false">AO293+AQ293+AS293+AU293+AW293</f>
        <v>0.0570276645121301</v>
      </c>
      <c r="J293" s="43" t="n">
        <f aca="false">ROUND(AP293+AR293+AT293+AV293+AX293,0)</f>
        <v>429969</v>
      </c>
      <c r="K293" s="15" t="n">
        <f aca="false">I293-DatosMinisterio!J293</f>
        <v>0.000454355736401353</v>
      </c>
      <c r="L293" s="43" t="n">
        <f aca="false">J293-DatosMinisterio!K293</f>
        <v>3426</v>
      </c>
      <c r="M293" s="44" t="n">
        <f aca="false">M327</f>
        <v>0.0566501172585052</v>
      </c>
      <c r="N293" s="43" t="n">
        <f aca="false">ROUND((N$315*M293),0)</f>
        <v>8115328</v>
      </c>
      <c r="O293" s="43" t="n">
        <f aca="false">N293-DatosMinisterio!L293</f>
        <v>3438</v>
      </c>
      <c r="P293" s="14" t="n">
        <f aca="false">N293+J293</f>
        <v>8545297</v>
      </c>
      <c r="Q293" s="43" t="n">
        <f aca="false">P293-DatosMinisterio!M293</f>
        <v>6864</v>
      </c>
      <c r="S293" s="14" t="n">
        <f aca="false">B293+DatosMinisterio!B293</f>
        <v>12981</v>
      </c>
      <c r="T293" s="14" t="n">
        <f aca="false">C293+DatosMinisterio!C293</f>
        <v>54</v>
      </c>
      <c r="U293" s="14" t="n">
        <f aca="false">D293+DatosMinisterio!D293</f>
        <v>550.885123871891</v>
      </c>
      <c r="V293" s="14" t="n">
        <f aca="false">E293+DatosMinisterio!E293</f>
        <v>355.261817553425</v>
      </c>
      <c r="W293" s="14" t="n">
        <f aca="false">F293+DatosMinisterio!F293</f>
        <v>88</v>
      </c>
      <c r="X293" s="14" t="n">
        <f aca="false">G293+DatosMinisterio!G293</f>
        <v>199</v>
      </c>
      <c r="Y293" s="14" t="n">
        <f aca="false">H293+DatosMinisterio!H293</f>
        <v>60</v>
      </c>
      <c r="Z293" s="14" t="n">
        <f aca="false">X293+0.33*Y293</f>
        <v>218.8</v>
      </c>
      <c r="AC293" s="49" t="n">
        <f aca="false">IF(T293&gt;0,S293/T293,0)</f>
        <v>240.388888888889</v>
      </c>
      <c r="AD293" s="50" t="n">
        <f aca="false">EXP((((AC293-AC$315)/AC$316+2)/4-1.9)^3)</f>
        <v>0.133186280219768</v>
      </c>
      <c r="AE293" s="51" t="n">
        <f aca="false">S293/U293</f>
        <v>23.5638964232019</v>
      </c>
      <c r="AF293" s="50" t="n">
        <f aca="false">EXP((((AE293-AE$315)/AE$316+2)/4-1.9)^3)</f>
        <v>0.100664492144993</v>
      </c>
      <c r="AG293" s="50" t="n">
        <f aca="false">V293/U293</f>
        <v>0.644892741079067</v>
      </c>
      <c r="AH293" s="50" t="n">
        <f aca="false">EXP((((AG293-AG$315)/AG$316+2)/4-1.9)^3)</f>
        <v>0.159925730530335</v>
      </c>
      <c r="AI293" s="50" t="n">
        <f aca="false">W293/U293</f>
        <v>0.159742923137029</v>
      </c>
      <c r="AJ293" s="50" t="n">
        <f aca="false">EXP((((AI293-AI$315)/AI$316+2)/4-1.9)^3)</f>
        <v>0.203931402999723</v>
      </c>
      <c r="AK293" s="50" t="n">
        <f aca="false">Z293/U293</f>
        <v>0.397178995254339</v>
      </c>
      <c r="AL293" s="50" t="n">
        <f aca="false">EXP((((AK293-AK$315)/AK$316+2)/4-1.9)^3)</f>
        <v>0.136668154002265</v>
      </c>
      <c r="AM293" s="50" t="n">
        <f aca="false">0.01*AD293+0.15*AF293+0.24*AH293+0.25*AJ293+0.35*AL293</f>
        <v>0.153630416601951</v>
      </c>
      <c r="AO293" s="44" t="n">
        <f aca="false">AO327</f>
        <v>0.000489922870195955</v>
      </c>
      <c r="AP293" s="43" t="n">
        <f aca="false">AO293*$J$315</f>
        <v>3693.85137757876</v>
      </c>
      <c r="AQ293" s="44" t="n">
        <f aca="false">AQ327</f>
        <v>0.00899285422448388</v>
      </c>
      <c r="AR293" s="43" t="n">
        <f aca="false">AQ293*$J$315</f>
        <v>67803.0542893179</v>
      </c>
      <c r="AS293" s="44" t="n">
        <f aca="false">AS327</f>
        <v>0.0154487063784513</v>
      </c>
      <c r="AT293" s="43" t="n">
        <f aca="false">AS293*$J$315</f>
        <v>116477.978084647</v>
      </c>
      <c r="AU293" s="44" t="n">
        <f aca="false">AU327</f>
        <v>0.0225538875603061</v>
      </c>
      <c r="AV293" s="43" t="n">
        <f aca="false">AU293*$J$315</f>
        <v>170048.62132905</v>
      </c>
      <c r="AW293" s="44" t="n">
        <f aca="false">AW327</f>
        <v>0.00954229347869285</v>
      </c>
      <c r="AX293" s="43" t="n">
        <f aca="false">AW293*$J$315</f>
        <v>71945.6389072678</v>
      </c>
    </row>
    <row r="294" customFormat="false" ht="13.8" hidden="false" customHeight="false" outlineLevel="0" collapsed="false">
      <c r="A294" s="13" t="s">
        <v>26</v>
      </c>
      <c r="B294" s="43"/>
      <c r="C294" s="43"/>
      <c r="D294" s="43"/>
      <c r="E294" s="43"/>
      <c r="F294" s="43"/>
      <c r="G294" s="43"/>
      <c r="H294" s="43"/>
      <c r="I294" s="15" t="n">
        <f aca="false">AO294+AQ294+AS294+AU294+AW294</f>
        <v>0.0520292832893898</v>
      </c>
      <c r="J294" s="43" t="n">
        <f aca="false">ROUND(AP294+AR294+AT294+AV294+AX294,0)</f>
        <v>392283</v>
      </c>
      <c r="K294" s="15" t="n">
        <f aca="false">I294-DatosMinisterio!J294</f>
        <v>0.000414709131477807</v>
      </c>
      <c r="L294" s="43" t="n">
        <f aca="false">J294-DatosMinisterio!K294</f>
        <v>3127</v>
      </c>
      <c r="M294" s="44" t="n">
        <f aca="false">M328</f>
        <v>0.0514733747309806</v>
      </c>
      <c r="N294" s="43" t="n">
        <f aca="false">ROUND((N$315*M294),0)</f>
        <v>7373741</v>
      </c>
      <c r="O294" s="43" t="n">
        <f aca="false">N294-DatosMinisterio!L294</f>
        <v>7718</v>
      </c>
      <c r="P294" s="14" t="n">
        <f aca="false">N294+J294</f>
        <v>7766024</v>
      </c>
      <c r="Q294" s="43" t="n">
        <f aca="false">P294-DatosMinisterio!M294</f>
        <v>10845</v>
      </c>
      <c r="S294" s="14" t="n">
        <f aca="false">B294+DatosMinisterio!B294</f>
        <v>14462</v>
      </c>
      <c r="T294" s="14" t="n">
        <f aca="false">C294+DatosMinisterio!C294</f>
        <v>76</v>
      </c>
      <c r="U294" s="14" t="n">
        <f aca="false">D294+DatosMinisterio!D294</f>
        <v>372.996176517972</v>
      </c>
      <c r="V294" s="14" t="n">
        <f aca="false">E294+DatosMinisterio!E294</f>
        <v>212.85934073052</v>
      </c>
      <c r="W294" s="14" t="n">
        <f aca="false">F294+DatosMinisterio!F294</f>
        <v>76</v>
      </c>
      <c r="X294" s="14" t="n">
        <f aca="false">G294+DatosMinisterio!G294</f>
        <v>191</v>
      </c>
      <c r="Y294" s="14" t="n">
        <f aca="false">H294+DatosMinisterio!H294</f>
        <v>6</v>
      </c>
      <c r="Z294" s="14" t="n">
        <f aca="false">X294+0.33*Y294</f>
        <v>192.98</v>
      </c>
      <c r="AC294" s="49" t="n">
        <f aca="false">IF(T294&gt;0,S294/T294,0)</f>
        <v>190.289473684211</v>
      </c>
      <c r="AD294" s="50" t="n">
        <f aca="false">EXP((((AC294-AC$315)/AC$316+2)/4-1.9)^3)</f>
        <v>0.0591622638046009</v>
      </c>
      <c r="AE294" s="51" t="n">
        <f aca="false">S294/U294</f>
        <v>38.7725154048682</v>
      </c>
      <c r="AF294" s="50" t="n">
        <f aca="false">EXP((((AE294-AE$315)/AE$316+2)/4-1.9)^3)</f>
        <v>0.612638309695384</v>
      </c>
      <c r="AG294" s="50" t="n">
        <f aca="false">V294/U294</f>
        <v>0.570674323575174</v>
      </c>
      <c r="AH294" s="50" t="n">
        <f aca="false">EXP((((AG294-AG$315)/AG$316+2)/4-1.9)^3)</f>
        <v>0.0687095196841207</v>
      </c>
      <c r="AI294" s="50" t="n">
        <f aca="false">W294/U294</f>
        <v>0.20375543982644</v>
      </c>
      <c r="AJ294" s="50" t="n">
        <f aca="false">EXP((((AI294-AI$315)/AI$316+2)/4-1.9)^3)</f>
        <v>0.349277550617694</v>
      </c>
      <c r="AK294" s="50" t="n">
        <f aca="false">Z294/U294</f>
        <v>0.517377957601401</v>
      </c>
      <c r="AL294" s="50" t="n">
        <f aca="false">EXP((((AK294-AK$315)/AK$316+2)/4-1.9)^3)</f>
        <v>0.256804593647676</v>
      </c>
      <c r="AM294" s="50" t="n">
        <f aca="false">0.01*AD294+0.15*AF294+0.24*AH294+0.25*AJ294+0.35*AL294</f>
        <v>0.286178649247652</v>
      </c>
      <c r="AO294" s="44" t="n">
        <f aca="false">AO328</f>
        <v>0.000140651430213892</v>
      </c>
      <c r="AP294" s="43" t="n">
        <f aca="false">AO294*$J$315</f>
        <v>1060.46382167504</v>
      </c>
      <c r="AQ294" s="44" t="n">
        <f aca="false">AQ328</f>
        <v>0.00878552038150589</v>
      </c>
      <c r="AR294" s="43" t="n">
        <f aca="false">AQ294*$J$315</f>
        <v>66239.8278141043</v>
      </c>
      <c r="AS294" s="44" t="n">
        <f aca="false">AS328</f>
        <v>0.00434983773258078</v>
      </c>
      <c r="AT294" s="43" t="n">
        <f aca="false">AS294*$J$315</f>
        <v>32796.2932089922</v>
      </c>
      <c r="AU294" s="44" t="n">
        <f aca="false">AU328</f>
        <v>0.0208532571606776</v>
      </c>
      <c r="AV294" s="43" t="n">
        <f aca="false">AU294*$J$315</f>
        <v>157226.448030817</v>
      </c>
      <c r="AW294" s="44" t="n">
        <f aca="false">AW328</f>
        <v>0.0179000165844116</v>
      </c>
      <c r="AX294" s="43" t="n">
        <f aca="false">AW294*$J$315</f>
        <v>134960.021140809</v>
      </c>
    </row>
    <row r="295" customFormat="false" ht="13.8" hidden="false" customHeight="false" outlineLevel="0" collapsed="false">
      <c r="A295" s="13" t="s">
        <v>27</v>
      </c>
      <c r="B295" s="43"/>
      <c r="C295" s="43"/>
      <c r="D295" s="43"/>
      <c r="E295" s="43"/>
      <c r="F295" s="43"/>
      <c r="G295" s="43"/>
      <c r="H295" s="43"/>
      <c r="I295" s="15" t="n">
        <f aca="false">AO295+AQ295+AS295+AU295+AW295</f>
        <v>0.042634675329866</v>
      </c>
      <c r="J295" s="43" t="n">
        <f aca="false">ROUND(AP295+AR295+AT295+AV295+AX295,0)</f>
        <v>321451</v>
      </c>
      <c r="K295" s="15" t="n">
        <f aca="false">I295-DatosMinisterio!J295</f>
        <v>0.000367144818671089</v>
      </c>
      <c r="L295" s="43" t="n">
        <f aca="false">J295-DatosMinisterio!K295</f>
        <v>2768</v>
      </c>
      <c r="M295" s="44" t="n">
        <f aca="false">M329</f>
        <v>0.0662562867368317</v>
      </c>
      <c r="N295" s="43" t="n">
        <f aca="false">ROUND((N$315*M295),0)</f>
        <v>9491446</v>
      </c>
      <c r="O295" s="43" t="n">
        <f aca="false">N295-DatosMinisterio!L295</f>
        <v>4042</v>
      </c>
      <c r="P295" s="14" t="n">
        <f aca="false">N295+J295</f>
        <v>9812897</v>
      </c>
      <c r="Q295" s="43" t="n">
        <f aca="false">P295-DatosMinisterio!M295</f>
        <v>6810</v>
      </c>
      <c r="S295" s="14" t="n">
        <f aca="false">B295+DatosMinisterio!B295</f>
        <v>18538</v>
      </c>
      <c r="T295" s="14" t="n">
        <f aca="false">C295+DatosMinisterio!C295</f>
        <v>98</v>
      </c>
      <c r="U295" s="14" t="n">
        <f aca="false">D295+DatosMinisterio!D295</f>
        <v>916.584001027221</v>
      </c>
      <c r="V295" s="14" t="n">
        <f aca="false">E295+DatosMinisterio!E295</f>
        <v>561.402182845403</v>
      </c>
      <c r="W295" s="14" t="n">
        <f aca="false">F295+DatosMinisterio!F295</f>
        <v>136</v>
      </c>
      <c r="X295" s="14" t="n">
        <f aca="false">G295+DatosMinisterio!G295</f>
        <v>286</v>
      </c>
      <c r="Y295" s="14" t="n">
        <f aca="false">H295+DatosMinisterio!H295</f>
        <v>12</v>
      </c>
      <c r="Z295" s="14" t="n">
        <f aca="false">X295+0.33*Y295</f>
        <v>289.96</v>
      </c>
      <c r="AC295" s="49" t="n">
        <f aca="false">IF(T295&gt;0,S295/T295,0)</f>
        <v>189.163265306122</v>
      </c>
      <c r="AD295" s="50" t="n">
        <f aca="false">EXP((((AC295-AC$315)/AC$316+2)/4-1.9)^3)</f>
        <v>0.0579686791544368</v>
      </c>
      <c r="AE295" s="51" t="n">
        <f aca="false">S295/U295</f>
        <v>20.2250966405963</v>
      </c>
      <c r="AF295" s="50" t="n">
        <f aca="false">EXP((((AE295-AE$315)/AE$316+2)/4-1.9)^3)</f>
        <v>0.0518297956866799</v>
      </c>
      <c r="AG295" s="50" t="n">
        <f aca="false">V295/U295</f>
        <v>0.612493980056641</v>
      </c>
      <c r="AH295" s="50" t="n">
        <f aca="false">EXP((((AG295-AG$315)/AG$316+2)/4-1.9)^3)</f>
        <v>0.113526127730478</v>
      </c>
      <c r="AI295" s="50" t="n">
        <f aca="false">W295/U295</f>
        <v>0.148377017106543</v>
      </c>
      <c r="AJ295" s="50" t="n">
        <f aca="false">EXP((((AI295-AI$315)/AI$316+2)/4-1.9)^3)</f>
        <v>0.173121244510073</v>
      </c>
      <c r="AK295" s="50" t="n">
        <f aca="false">Z295/U295</f>
        <v>0.31634852853098</v>
      </c>
      <c r="AL295" s="50" t="n">
        <f aca="false">EXP((((AK295-AK$315)/AK$316+2)/4-1.9)^3)</f>
        <v>0.0813725468737445</v>
      </c>
      <c r="AM295" s="50" t="n">
        <f aca="false">0.01*AD295+0.15*AF295+0.24*AH295+0.25*AJ295+0.35*AL295</f>
        <v>0.10736112933319</v>
      </c>
      <c r="AO295" s="44" t="n">
        <f aca="false">AO329</f>
        <v>0.000185922972243654</v>
      </c>
      <c r="AP295" s="43" t="n">
        <f aca="false">AO295*$J$315</f>
        <v>1401.79581098362</v>
      </c>
      <c r="AQ295" s="44" t="n">
        <f aca="false">AQ329</f>
        <v>0.00321184781972423</v>
      </c>
      <c r="AR295" s="43" t="n">
        <f aca="false">AQ295*$J$315</f>
        <v>24216.2373206142</v>
      </c>
      <c r="AS295" s="44" t="n">
        <f aca="false">AS329</f>
        <v>0.00781522006396425</v>
      </c>
      <c r="AT295" s="43" t="n">
        <f aca="false">AS295*$J$315</f>
        <v>58924.0942922486</v>
      </c>
      <c r="AU295" s="44" t="n">
        <f aca="false">AU329</f>
        <v>0.0188930195932705</v>
      </c>
      <c r="AV295" s="43" t="n">
        <f aca="false">AU295*$J$315</f>
        <v>142446.925213578</v>
      </c>
      <c r="AW295" s="44" t="n">
        <f aca="false">AW329</f>
        <v>0.0125286648806634</v>
      </c>
      <c r="AX295" s="43" t="n">
        <f aca="false">AW295*$J$315</f>
        <v>94461.8609254775</v>
      </c>
    </row>
    <row r="296" customFormat="false" ht="13.8" hidden="false" customHeight="false" outlineLevel="0" collapsed="false">
      <c r="A296" s="13" t="s">
        <v>28</v>
      </c>
      <c r="B296" s="43"/>
      <c r="C296" s="43"/>
      <c r="D296" s="43"/>
      <c r="E296" s="43"/>
      <c r="F296" s="43"/>
      <c r="G296" s="43"/>
      <c r="H296" s="43"/>
      <c r="I296" s="15" t="n">
        <f aca="false">AO296+AQ296+AS296+AU296+AW296</f>
        <v>0.0246007371847549</v>
      </c>
      <c r="J296" s="43" t="n">
        <f aca="false">ROUND(AP296+AR296+AT296+AV296+AX296,0)</f>
        <v>185481</v>
      </c>
      <c r="K296" s="15" t="n">
        <f aca="false">I296-DatosMinisterio!J296</f>
        <v>0.000179006925317037</v>
      </c>
      <c r="L296" s="43" t="n">
        <f aca="false">J296-DatosMinisterio!K296</f>
        <v>1350</v>
      </c>
      <c r="M296" s="44" t="n">
        <f aca="false">M330</f>
        <v>0.0507329579913648</v>
      </c>
      <c r="N296" s="43" t="n">
        <f aca="false">ROUND((N$315*M296),0)</f>
        <v>7267674</v>
      </c>
      <c r="O296" s="43" t="n">
        <f aca="false">N296-DatosMinisterio!L296</f>
        <v>2232</v>
      </c>
      <c r="P296" s="14" t="n">
        <f aca="false">N296+J296</f>
        <v>7453155</v>
      </c>
      <c r="Q296" s="43" t="n">
        <f aca="false">P296-DatosMinisterio!M296</f>
        <v>3582</v>
      </c>
      <c r="S296" s="14" t="n">
        <f aca="false">B296+DatosMinisterio!B296</f>
        <v>11081</v>
      </c>
      <c r="T296" s="14" t="n">
        <f aca="false">C296+DatosMinisterio!C296</f>
        <v>58</v>
      </c>
      <c r="U296" s="14" t="n">
        <f aca="false">D296+DatosMinisterio!D296</f>
        <v>761.910839160839</v>
      </c>
      <c r="V296" s="14" t="n">
        <f aca="false">E296+DatosMinisterio!E296</f>
        <v>406.433566433566</v>
      </c>
      <c r="W296" s="14" t="n">
        <f aca="false">F296+DatosMinisterio!F296</f>
        <v>124</v>
      </c>
      <c r="X296" s="14" t="n">
        <f aca="false">G296+DatosMinisterio!G296</f>
        <v>315</v>
      </c>
      <c r="Y296" s="14" t="n">
        <f aca="false">H296+DatosMinisterio!H296</f>
        <v>18</v>
      </c>
      <c r="Z296" s="14" t="n">
        <f aca="false">X296+0.33*Y296</f>
        <v>320.94</v>
      </c>
      <c r="AC296" s="49" t="n">
        <f aca="false">IF(T296&gt;0,S296/T296,0)</f>
        <v>191.051724137931</v>
      </c>
      <c r="AD296" s="50" t="n">
        <f aca="false">EXP((((AC296-AC$315)/AC$316+2)/4-1.9)^3)</f>
        <v>0.0599807131730534</v>
      </c>
      <c r="AE296" s="51" t="n">
        <f aca="false">S296/U296</f>
        <v>14.5436964936796</v>
      </c>
      <c r="AF296" s="50" t="n">
        <f aca="false">EXP((((AE296-AE$315)/AE$316+2)/4-1.9)^3)</f>
        <v>0.0127345267575003</v>
      </c>
      <c r="AG296" s="50" t="n">
        <f aca="false">V296/U296</f>
        <v>0.533439801015573</v>
      </c>
      <c r="AH296" s="50" t="n">
        <f aca="false">EXP((((AG296-AG$315)/AG$316+2)/4-1.9)^3)</f>
        <v>0.0413663675331033</v>
      </c>
      <c r="AI296" s="50" t="n">
        <f aca="false">W296/U296</f>
        <v>0.162748701851482</v>
      </c>
      <c r="AJ296" s="50" t="n">
        <f aca="false">EXP((((AI296-AI$315)/AI$316+2)/4-1.9)^3)</f>
        <v>0.212581288668992</v>
      </c>
      <c r="AK296" s="50" t="n">
        <f aca="false">Z296/U296</f>
        <v>0.421230390098506</v>
      </c>
      <c r="AL296" s="50" t="n">
        <f aca="false">EXP((((AK296-AK$315)/AK$316+2)/4-1.9)^3)</f>
        <v>0.157075030059378</v>
      </c>
      <c r="AM296" s="50" t="n">
        <f aca="false">0.01*AD296+0.15*AF296+0.24*AH296+0.25*AJ296+0.35*AL296</f>
        <v>0.12055949704133</v>
      </c>
      <c r="AO296" s="44" t="n">
        <f aca="false">AO330</f>
        <v>0.000210431639752985</v>
      </c>
      <c r="AP296" s="43" t="n">
        <f aca="false">AO296*$J$315</f>
        <v>1586.58280654835</v>
      </c>
      <c r="AQ296" s="44" t="n">
        <f aca="false">AQ330</f>
        <v>0.00025019734838743</v>
      </c>
      <c r="AR296" s="43" t="n">
        <f aca="false">AQ296*$J$315</f>
        <v>1886.40268954542</v>
      </c>
      <c r="AS296" s="44" t="n">
        <f aca="false">AS330</f>
        <v>0.00134924897547439</v>
      </c>
      <c r="AT296" s="43" t="n">
        <f aca="false">AS296*$J$315</f>
        <v>10172.8771811763</v>
      </c>
      <c r="AU296" s="44" t="n">
        <f aca="false">AU330</f>
        <v>0.0109887562774533</v>
      </c>
      <c r="AV296" s="43" t="n">
        <f aca="false">AU296*$J$315</f>
        <v>82851.4751661072</v>
      </c>
      <c r="AW296" s="44" t="n">
        <f aca="false">AW330</f>
        <v>0.0118021029436868</v>
      </c>
      <c r="AX296" s="43" t="n">
        <f aca="false">AW296*$J$315</f>
        <v>88983.831678295</v>
      </c>
    </row>
    <row r="297" customFormat="false" ht="13.8" hidden="false" customHeight="false" outlineLevel="0" collapsed="false">
      <c r="A297" s="13" t="s">
        <v>29</v>
      </c>
      <c r="B297" s="43"/>
      <c r="C297" s="43"/>
      <c r="D297" s="43"/>
      <c r="E297" s="43"/>
      <c r="F297" s="43"/>
      <c r="G297" s="43"/>
      <c r="H297" s="43"/>
      <c r="I297" s="15" t="n">
        <f aca="false">AO297+AQ297+AS297+AU297+AW297</f>
        <v>0.0401691280752715</v>
      </c>
      <c r="J297" s="43" t="n">
        <f aca="false">ROUND(AP297+AR297+AT297+AV297+AX297,0)</f>
        <v>302862</v>
      </c>
      <c r="K297" s="15" t="n">
        <f aca="false">I297-DatosMinisterio!J297</f>
        <v>9.03923962435049E-005</v>
      </c>
      <c r="L297" s="43" t="n">
        <f aca="false">J297-DatosMinisterio!K297</f>
        <v>682</v>
      </c>
      <c r="M297" s="44" t="n">
        <f aca="false">M331</f>
        <v>0.0490903029495868</v>
      </c>
      <c r="N297" s="43" t="n">
        <f aca="false">ROUND((N$315*M297),0)</f>
        <v>7032358</v>
      </c>
      <c r="O297" s="43" t="n">
        <f aca="false">N297-DatosMinisterio!L297</f>
        <v>2768</v>
      </c>
      <c r="P297" s="14" t="n">
        <f aca="false">N297+J297</f>
        <v>7335220</v>
      </c>
      <c r="Q297" s="43" t="n">
        <f aca="false">P297-DatosMinisterio!M297</f>
        <v>3450</v>
      </c>
      <c r="S297" s="14" t="n">
        <f aca="false">B297+DatosMinisterio!B297</f>
        <v>9953</v>
      </c>
      <c r="T297" s="14" t="n">
        <f aca="false">C297+DatosMinisterio!C297</f>
        <v>41</v>
      </c>
      <c r="U297" s="14" t="n">
        <f aca="false">D297+DatosMinisterio!D297</f>
        <v>489.714397798014</v>
      </c>
      <c r="V297" s="14" t="n">
        <f aca="false">E297+DatosMinisterio!E297</f>
        <v>284.851714513557</v>
      </c>
      <c r="W297" s="14" t="n">
        <f aca="false">F297+DatosMinisterio!F297</f>
        <v>44</v>
      </c>
      <c r="X297" s="14" t="n">
        <f aca="false">G297+DatosMinisterio!G297</f>
        <v>164</v>
      </c>
      <c r="Y297" s="14" t="n">
        <f aca="false">H297+DatosMinisterio!H297</f>
        <v>17</v>
      </c>
      <c r="Z297" s="14" t="n">
        <f aca="false">X297+0.33*Y297</f>
        <v>169.61</v>
      </c>
      <c r="AC297" s="49" t="n">
        <f aca="false">IF(T297&gt;0,S297/T297,0)</f>
        <v>242.756097560976</v>
      </c>
      <c r="AD297" s="50" t="n">
        <f aca="false">EXP((((AC297-AC$315)/AC$316+2)/4-1.9)^3)</f>
        <v>0.137781009871999</v>
      </c>
      <c r="AE297" s="51" t="n">
        <f aca="false">S297/U297</f>
        <v>20.324091030922</v>
      </c>
      <c r="AF297" s="50" t="n">
        <f aca="false">EXP((((AE297-AE$315)/AE$316+2)/4-1.9)^3)</f>
        <v>0.0529465963028881</v>
      </c>
      <c r="AG297" s="50" t="n">
        <f aca="false">V297/U297</f>
        <v>0.58166906220112</v>
      </c>
      <c r="AH297" s="50" t="n">
        <f aca="false">EXP((((AG297-AG$315)/AG$316+2)/4-1.9)^3)</f>
        <v>0.0789388227355139</v>
      </c>
      <c r="AI297" s="50" t="n">
        <f aca="false">W297/U297</f>
        <v>0.089848287487247</v>
      </c>
      <c r="AJ297" s="50" t="n">
        <f aca="false">EXP((((AI297-AI$315)/AI$316+2)/4-1.9)^3)</f>
        <v>0.0622171784264967</v>
      </c>
      <c r="AK297" s="50" t="n">
        <f aca="false">Z297/U297</f>
        <v>0.346344728197999</v>
      </c>
      <c r="AL297" s="50" t="n">
        <f aca="false">EXP((((AK297-AK$315)/AK$316+2)/4-1.9)^3)</f>
        <v>0.0995660659723322</v>
      </c>
      <c r="AM297" s="50" t="n">
        <f aca="false">0.01*AD297+0.15*AF297+0.24*AH297+0.25*AJ297+0.35*AL297</f>
        <v>0.078667534697617</v>
      </c>
      <c r="AO297" s="44" t="n">
        <f aca="false">AO331</f>
        <v>0.000423525048403737</v>
      </c>
      <c r="AP297" s="43" t="n">
        <f aca="false">AO297*$J$315</f>
        <v>3193.23444292267</v>
      </c>
      <c r="AQ297" s="44" t="n">
        <f aca="false">AQ331</f>
        <v>0.00488768329902746</v>
      </c>
      <c r="AR297" s="43" t="n">
        <f aca="false">AQ297*$J$315</f>
        <v>36851.4653746621</v>
      </c>
      <c r="AS297" s="44" t="n">
        <f aca="false">AS331</f>
        <v>0.0106143292101641</v>
      </c>
      <c r="AT297" s="43" t="n">
        <f aca="false">AS297*$J$315</f>
        <v>80028.4227583765</v>
      </c>
      <c r="AU297" s="44" t="n">
        <f aca="false">AU331</f>
        <v>0.00672227912745561</v>
      </c>
      <c r="AV297" s="43" t="n">
        <f aca="false">AU297*$J$315</f>
        <v>50683.6923238329</v>
      </c>
      <c r="AW297" s="44" t="n">
        <f aca="false">AW331</f>
        <v>0.0175213113902206</v>
      </c>
      <c r="AX297" s="43" t="n">
        <f aca="false">AW297*$J$315</f>
        <v>132104.713115079</v>
      </c>
    </row>
    <row r="298" customFormat="false" ht="13.8" hidden="false" customHeight="false" outlineLevel="0" collapsed="false">
      <c r="A298" s="13" t="s">
        <v>30</v>
      </c>
      <c r="B298" s="43"/>
      <c r="C298" s="43"/>
      <c r="D298" s="43"/>
      <c r="E298" s="43"/>
      <c r="F298" s="43"/>
      <c r="G298" s="43"/>
      <c r="H298" s="43"/>
      <c r="I298" s="15" t="n">
        <f aca="false">AO298+AQ298+AS298+AU298+AW298</f>
        <v>0.016583766376446</v>
      </c>
      <c r="J298" s="43" t="n">
        <f aca="false">ROUND(AP298+AR298+AT298+AV298+AX298,0)</f>
        <v>125036</v>
      </c>
      <c r="K298" s="15" t="n">
        <f aca="false">I298-DatosMinisterio!J298</f>
        <v>1.12013083403278E-005</v>
      </c>
      <c r="L298" s="43" t="n">
        <f aca="false">J298-DatosMinisterio!K298</f>
        <v>85</v>
      </c>
      <c r="M298" s="44" t="n">
        <f aca="false">M332</f>
        <v>0.0210175626173712</v>
      </c>
      <c r="N298" s="43" t="n">
        <f aca="false">ROUND((N$315*M298),0)</f>
        <v>3010840</v>
      </c>
      <c r="O298" s="43" t="n">
        <f aca="false">N298-DatosMinisterio!L298</f>
        <v>106</v>
      </c>
      <c r="P298" s="14" t="n">
        <f aca="false">N298+J298</f>
        <v>3135876</v>
      </c>
      <c r="Q298" s="43" t="n">
        <f aca="false">P298-DatosMinisterio!M298</f>
        <v>191</v>
      </c>
      <c r="S298" s="14" t="n">
        <f aca="false">B298+DatosMinisterio!B298</f>
        <v>17106</v>
      </c>
      <c r="T298" s="14" t="n">
        <f aca="false">C298+DatosMinisterio!C298</f>
        <v>74</v>
      </c>
      <c r="U298" s="14" t="n">
        <f aca="false">D298+DatosMinisterio!D298</f>
        <v>725.610138405051</v>
      </c>
      <c r="V298" s="14" t="n">
        <f aca="false">E298+DatosMinisterio!E298</f>
        <v>291.534290947424</v>
      </c>
      <c r="W298" s="14" t="n">
        <f aca="false">F298+DatosMinisterio!F298</f>
        <v>41</v>
      </c>
      <c r="X298" s="14" t="n">
        <f aca="false">G298+DatosMinisterio!G298</f>
        <v>138</v>
      </c>
      <c r="Y298" s="14" t="n">
        <f aca="false">H298+DatosMinisterio!H298</f>
        <v>26</v>
      </c>
      <c r="Z298" s="14" t="n">
        <f aca="false">X298+0.33*Y298</f>
        <v>146.58</v>
      </c>
      <c r="AC298" s="49" t="n">
        <f aca="false">IF(T298&gt;0,S298/T298,0)</f>
        <v>231.162162162162</v>
      </c>
      <c r="AD298" s="50" t="n">
        <f aca="false">EXP((((AC298-AC$315)/AC$316+2)/4-1.9)^3)</f>
        <v>0.116263395821065</v>
      </c>
      <c r="AE298" s="51" t="n">
        <f aca="false">S298/U298</f>
        <v>23.5746430412347</v>
      </c>
      <c r="AF298" s="50" t="n">
        <f aca="false">EXP((((AE298-AE$315)/AE$316+2)/4-1.9)^3)</f>
        <v>0.100861785643746</v>
      </c>
      <c r="AG298" s="50" t="n">
        <f aca="false">V298/U298</f>
        <v>0.40177813886151</v>
      </c>
      <c r="AH298" s="50" t="n">
        <f aca="false">EXP((((AG298-AG$315)/AG$316+2)/4-1.9)^3)</f>
        <v>0.00414184892618785</v>
      </c>
      <c r="AI298" s="50" t="n">
        <f aca="false">W298/U298</f>
        <v>0.0565041719098927</v>
      </c>
      <c r="AJ298" s="50" t="n">
        <f aca="false">EXP((((AI298-AI$315)/AI$316+2)/4-1.9)^3)</f>
        <v>0.029973954118992</v>
      </c>
      <c r="AK298" s="50" t="n">
        <f aca="false">Z298/U298</f>
        <v>0.202009305330538</v>
      </c>
      <c r="AL298" s="50" t="n">
        <f aca="false">EXP((((AK298-AK$315)/AK$316+2)/4-1.9)^3)</f>
        <v>0.033862020739534</v>
      </c>
      <c r="AM298" s="50" t="n">
        <f aca="false">0.01*AD298+0.15*AF298+0.24*AH298+0.25*AJ298+0.35*AL298</f>
        <v>0.0366311413356425</v>
      </c>
      <c r="AO298" s="44" t="n">
        <f aca="false">AO332</f>
        <v>0.000273192487106166</v>
      </c>
      <c r="AP298" s="43" t="n">
        <f aca="false">AO298*$J$315</f>
        <v>2059.77819414239</v>
      </c>
      <c r="AQ298" s="44" t="n">
        <f aca="false">AQ332</f>
        <v>0.00754089949855753</v>
      </c>
      <c r="AR298" s="43" t="n">
        <f aca="false">AQ298*$J$315</f>
        <v>56855.8107723947</v>
      </c>
      <c r="AS298" s="44" t="n">
        <f aca="false">AS332</f>
        <v>0.00036031311452223</v>
      </c>
      <c r="AT298" s="43" t="n">
        <f aca="false">AS298*$J$315</f>
        <v>2716.63801672556</v>
      </c>
      <c r="AU298" s="44" t="n">
        <f aca="false">AU332</f>
        <v>0.00276896797194049</v>
      </c>
      <c r="AV298" s="43" t="n">
        <f aca="false">AU298*$J$315</f>
        <v>20877.0742903528</v>
      </c>
      <c r="AW298" s="44" t="n">
        <f aca="false">AW332</f>
        <v>0.00564039330431962</v>
      </c>
      <c r="AX298" s="43" t="n">
        <f aca="false">AW298*$J$315</f>
        <v>42526.6421404531</v>
      </c>
    </row>
    <row r="299" customFormat="false" ht="13.8" hidden="false" customHeight="false" outlineLevel="0" collapsed="false">
      <c r="A299" s="13" t="s">
        <v>31</v>
      </c>
      <c r="B299" s="43"/>
      <c r="C299" s="43"/>
      <c r="D299" s="43"/>
      <c r="E299" s="43"/>
      <c r="F299" s="43"/>
      <c r="G299" s="43"/>
      <c r="H299" s="43"/>
      <c r="I299" s="15" t="n">
        <f aca="false">AO299+AQ299+AS299+AU299+AW299</f>
        <v>0.0137461713091462</v>
      </c>
      <c r="J299" s="43" t="n">
        <f aca="false">ROUND(AP299+AR299+AT299+AV299+AX299,0)</f>
        <v>103641</v>
      </c>
      <c r="K299" s="15" t="n">
        <f aca="false">I299-DatosMinisterio!J299</f>
        <v>8.18920720147866E-006</v>
      </c>
      <c r="L299" s="43" t="n">
        <f aca="false">J299-DatosMinisterio!K299</f>
        <v>61</v>
      </c>
      <c r="M299" s="44" t="n">
        <f aca="false">M333</f>
        <v>0.0203124328578302</v>
      </c>
      <c r="N299" s="43" t="n">
        <f aca="false">ROUND((N$315*M299),0)</f>
        <v>2909827</v>
      </c>
      <c r="O299" s="43" t="n">
        <f aca="false">N299-DatosMinisterio!L299</f>
        <v>153</v>
      </c>
      <c r="P299" s="14" t="n">
        <f aca="false">N299+J299</f>
        <v>3013468</v>
      </c>
      <c r="Q299" s="43" t="n">
        <f aca="false">P299-DatosMinisterio!M299</f>
        <v>214</v>
      </c>
      <c r="S299" s="14" t="n">
        <f aca="false">B299+DatosMinisterio!B299</f>
        <v>6457</v>
      </c>
      <c r="T299" s="14" t="n">
        <f aca="false">C299+DatosMinisterio!C299</f>
        <v>42</v>
      </c>
      <c r="U299" s="14" t="n">
        <f aca="false">D299+DatosMinisterio!D299</f>
        <v>369.112571898956</v>
      </c>
      <c r="V299" s="14" t="n">
        <f aca="false">E299+DatosMinisterio!E299</f>
        <v>197.974573365231</v>
      </c>
      <c r="W299" s="14" t="n">
        <f aca="false">F299+DatosMinisterio!F299</f>
        <v>18</v>
      </c>
      <c r="X299" s="14" t="n">
        <f aca="false">G299+DatosMinisterio!G299</f>
        <v>74</v>
      </c>
      <c r="Y299" s="14" t="n">
        <f aca="false">H299+DatosMinisterio!H299</f>
        <v>6</v>
      </c>
      <c r="Z299" s="14" t="n">
        <f aca="false">X299+0.33*Y299</f>
        <v>75.98</v>
      </c>
      <c r="AC299" s="49" t="n">
        <f aca="false">IF(T299&gt;0,S299/T299,0)</f>
        <v>153.738095238095</v>
      </c>
      <c r="AD299" s="50" t="n">
        <f aca="false">EXP((((AC299-AC$315)/AC$316+2)/4-1.9)^3)</f>
        <v>0.0290125177262674</v>
      </c>
      <c r="AE299" s="51" t="n">
        <f aca="false">S299/U299</f>
        <v>17.493308252225</v>
      </c>
      <c r="AF299" s="50" t="n">
        <f aca="false">EXP((((AE299-AE$315)/AE$316+2)/4-1.9)^3)</f>
        <v>0.0276111582075844</v>
      </c>
      <c r="AG299" s="50" t="n">
        <f aca="false">V299/U299</f>
        <v>0.536352832272064</v>
      </c>
      <c r="AH299" s="50" t="n">
        <f aca="false">EXP((((AG299-AG$315)/AG$316+2)/4-1.9)^3)</f>
        <v>0.0431334374716904</v>
      </c>
      <c r="AI299" s="50" t="n">
        <f aca="false">W299/U299</f>
        <v>0.0487656107387409</v>
      </c>
      <c r="AJ299" s="50" t="n">
        <f aca="false">EXP((((AI299-AI$315)/AI$316+2)/4-1.9)^3)</f>
        <v>0.0248857643470296</v>
      </c>
      <c r="AK299" s="50" t="n">
        <f aca="false">Z299/U299</f>
        <v>0.205845061329419</v>
      </c>
      <c r="AL299" s="50" t="n">
        <f aca="false">EXP((((AK299-AK$315)/AK$316+2)/4-1.9)^3)</f>
        <v>0.0349733205566583</v>
      </c>
      <c r="AM299" s="50" t="n">
        <f aca="false">0.01*AD299+0.15*AF299+0.24*AH299+0.25*AJ299+0.35*AL299</f>
        <v>0.0332459271831938</v>
      </c>
      <c r="AO299" s="44" t="n">
        <f aca="false">AO333</f>
        <v>7.85314523615164E-005</v>
      </c>
      <c r="AP299" s="43" t="n">
        <f aca="false">AO299*$J$315</f>
        <v>592.100371580578</v>
      </c>
      <c r="AQ299" s="44" t="n">
        <f aca="false">AQ333</f>
        <v>0.00175848205192746</v>
      </c>
      <c r="AR299" s="43" t="n">
        <f aca="false">AQ299*$J$315</f>
        <v>13258.3550291533</v>
      </c>
      <c r="AS299" s="44" t="n">
        <f aca="false">AS333</f>
        <v>0.00223172323615698</v>
      </c>
      <c r="AT299" s="43" t="n">
        <f aca="false">AS299*$J$315</f>
        <v>16826.4321830001</v>
      </c>
      <c r="AU299" s="44" t="n">
        <f aca="false">AU333</f>
        <v>0.00261617936911761</v>
      </c>
      <c r="AV299" s="43" t="n">
        <f aca="false">AU299*$J$315</f>
        <v>19725.1003259819</v>
      </c>
      <c r="AW299" s="44" t="n">
        <f aca="false">AW333</f>
        <v>0.00706125519958261</v>
      </c>
      <c r="AX299" s="43" t="n">
        <f aca="false">AW299*$J$315</f>
        <v>53239.4563168298</v>
      </c>
    </row>
    <row r="300" customFormat="false" ht="13.8" hidden="false" customHeight="false" outlineLevel="0" collapsed="false">
      <c r="A300" s="13" t="s">
        <v>32</v>
      </c>
      <c r="B300" s="43"/>
      <c r="C300" s="43"/>
      <c r="D300" s="43"/>
      <c r="E300" s="43"/>
      <c r="F300" s="43"/>
      <c r="G300" s="43"/>
      <c r="H300" s="43"/>
      <c r="I300" s="15" t="n">
        <f aca="false">AO300+AQ300+AS300+AU300+AW300</f>
        <v>0.0167972131586057</v>
      </c>
      <c r="J300" s="43" t="n">
        <f aca="false">ROUND(AP300+AR300+AT300+AV300+AX300,0)</f>
        <v>126645</v>
      </c>
      <c r="K300" s="15" t="n">
        <f aca="false">I300-DatosMinisterio!J300</f>
        <v>4.00354076746448E-006</v>
      </c>
      <c r="L300" s="43" t="n">
        <f aca="false">J300-DatosMinisterio!K300</f>
        <v>30</v>
      </c>
      <c r="M300" s="44" t="n">
        <f aca="false">M334</f>
        <v>0.0209441376460858</v>
      </c>
      <c r="N300" s="43" t="n">
        <f aca="false">ROUND((N$315*M300),0)</f>
        <v>3000321</v>
      </c>
      <c r="O300" s="43" t="n">
        <f aca="false">N300-DatosMinisterio!L300</f>
        <v>-9</v>
      </c>
      <c r="P300" s="14" t="n">
        <f aca="false">N300+J300</f>
        <v>3126966</v>
      </c>
      <c r="Q300" s="43" t="n">
        <f aca="false">P300-DatosMinisterio!M300</f>
        <v>21</v>
      </c>
      <c r="S300" s="14" t="n">
        <f aca="false">B300+DatosMinisterio!B300</f>
        <v>7982</v>
      </c>
      <c r="T300" s="14" t="n">
        <f aca="false">C300+DatosMinisterio!C300</f>
        <v>38</v>
      </c>
      <c r="U300" s="14" t="n">
        <f aca="false">D300+DatosMinisterio!D300</f>
        <v>313.839393939394</v>
      </c>
      <c r="V300" s="14" t="n">
        <f aca="false">E300+DatosMinisterio!E300</f>
        <v>163.112121212121</v>
      </c>
      <c r="W300" s="14" t="n">
        <f aca="false">F300+DatosMinisterio!F300</f>
        <v>12</v>
      </c>
      <c r="X300" s="14" t="n">
        <f aca="false">G300+DatosMinisterio!G300</f>
        <v>66</v>
      </c>
      <c r="Y300" s="14" t="n">
        <f aca="false">H300+DatosMinisterio!H300</f>
        <v>3</v>
      </c>
      <c r="Z300" s="14" t="n">
        <f aca="false">X300+0.33*Y300</f>
        <v>66.99</v>
      </c>
      <c r="AC300" s="49" t="n">
        <f aca="false">IF(T300&gt;0,S300/T300,0)</f>
        <v>210.052631578947</v>
      </c>
      <c r="AD300" s="50" t="n">
        <f aca="false">EXP((((AC300-AC$315)/AC$316+2)/4-1.9)^3)</f>
        <v>0.083286390257438</v>
      </c>
      <c r="AE300" s="51" t="n">
        <f aca="false">S300/U300</f>
        <v>25.4333909449921</v>
      </c>
      <c r="AF300" s="50" t="n">
        <f aca="false">EXP((((AE300-AE$315)/AE$316+2)/4-1.9)^3)</f>
        <v>0.139202447791308</v>
      </c>
      <c r="AG300" s="50" t="n">
        <f aca="false">V300/U300</f>
        <v>0.519731188505991</v>
      </c>
      <c r="AH300" s="50" t="n">
        <f aca="false">EXP((((AG300-AG$315)/AG$316+2)/4-1.9)^3)</f>
        <v>0.033805683671383</v>
      </c>
      <c r="AI300" s="50" t="n">
        <f aca="false">W300/U300</f>
        <v>0.0382361176822733</v>
      </c>
      <c r="AJ300" s="50" t="n">
        <f aca="false">EXP((((AI300-AI$315)/AI$316+2)/4-1.9)^3)</f>
        <v>0.0191206037656897</v>
      </c>
      <c r="AK300" s="50" t="n">
        <f aca="false">Z300/U300</f>
        <v>0.213453126961291</v>
      </c>
      <c r="AL300" s="50" t="n">
        <f aca="false">EXP((((AK300-AK$315)/AK$316+2)/4-1.9)^3)</f>
        <v>0.0372639146402254</v>
      </c>
      <c r="AM300" s="50" t="n">
        <f aca="false">0.01*AD300+0.15*AF300+0.24*AH300+0.25*AJ300+0.35*AL300</f>
        <v>0.0476491162179039</v>
      </c>
      <c r="AO300" s="44" t="n">
        <f aca="false">AO334</f>
        <v>0.000234781751969583</v>
      </c>
      <c r="AP300" s="43" t="n">
        <f aca="false">AO300*$J$315</f>
        <v>1770.17434927323</v>
      </c>
      <c r="AQ300" s="44" t="n">
        <f aca="false">AQ334</f>
        <v>0.00862487783045684</v>
      </c>
      <c r="AR300" s="43" t="n">
        <f aca="false">AQ300*$J$315</f>
        <v>65028.6377583044</v>
      </c>
      <c r="AS300" s="44" t="n">
        <f aca="false">AS334</f>
        <v>0.00294321121511997</v>
      </c>
      <c r="AT300" s="43" t="n">
        <f aca="false">AS300*$J$315</f>
        <v>22190.8089269802</v>
      </c>
      <c r="AU300" s="44" t="n">
        <f aca="false">AU334</f>
        <v>0.00220542687725608</v>
      </c>
      <c r="AV300" s="43" t="n">
        <f aca="false">AU300*$J$315</f>
        <v>16628.1666039457</v>
      </c>
      <c r="AW300" s="44" t="n">
        <f aca="false">AW334</f>
        <v>0.00278891548380318</v>
      </c>
      <c r="AX300" s="43" t="n">
        <f aca="false">AW300*$J$315</f>
        <v>21027.471727696</v>
      </c>
    </row>
    <row r="301" customFormat="false" ht="13.8" hidden="false" customHeight="false" outlineLevel="0" collapsed="false">
      <c r="A301" s="13" t="s">
        <v>33</v>
      </c>
      <c r="B301" s="43"/>
      <c r="C301" s="43"/>
      <c r="D301" s="43"/>
      <c r="E301" s="43"/>
      <c r="F301" s="43"/>
      <c r="G301" s="43"/>
      <c r="H301" s="43"/>
      <c r="I301" s="15" t="n">
        <f aca="false">AO301+AQ301+AS301+AU301+AW301</f>
        <v>0.0338263902561208</v>
      </c>
      <c r="J301" s="43" t="n">
        <f aca="false">ROUND(AP301+AR301+AT301+AV301+AX301,0)</f>
        <v>255039</v>
      </c>
      <c r="K301" s="15" t="n">
        <f aca="false">I301-DatosMinisterio!J301</f>
        <v>1.86585362260336E-005</v>
      </c>
      <c r="L301" s="43" t="n">
        <f aca="false">J301-DatosMinisterio!K301</f>
        <v>140</v>
      </c>
      <c r="M301" s="44" t="n">
        <f aca="false">M335</f>
        <v>0.0210094745884537</v>
      </c>
      <c r="N301" s="43" t="n">
        <f aca="false">ROUND((N$315*M301),0)</f>
        <v>3009681</v>
      </c>
      <c r="O301" s="43" t="n">
        <f aca="false">N301-DatosMinisterio!L301</f>
        <v>39</v>
      </c>
      <c r="P301" s="14" t="n">
        <f aca="false">N301+J301</f>
        <v>3264720</v>
      </c>
      <c r="Q301" s="43" t="n">
        <f aca="false">P301-DatosMinisterio!M301</f>
        <v>179</v>
      </c>
      <c r="S301" s="14" t="n">
        <f aca="false">B301+DatosMinisterio!B301</f>
        <v>9702</v>
      </c>
      <c r="T301" s="14" t="n">
        <f aca="false">C301+DatosMinisterio!C301</f>
        <v>41</v>
      </c>
      <c r="U301" s="14" t="n">
        <f aca="false">D301+DatosMinisterio!D301</f>
        <v>439.086124541735</v>
      </c>
      <c r="V301" s="14" t="n">
        <f aca="false">E301+DatosMinisterio!E301</f>
        <v>312.919196642049</v>
      </c>
      <c r="W301" s="14" t="n">
        <f aca="false">F301+DatosMinisterio!F301</f>
        <v>20</v>
      </c>
      <c r="X301" s="14" t="n">
        <f aca="false">G301+DatosMinisterio!G301</f>
        <v>75</v>
      </c>
      <c r="Y301" s="14" t="n">
        <f aca="false">H301+DatosMinisterio!H301</f>
        <v>13</v>
      </c>
      <c r="Z301" s="14" t="n">
        <f aca="false">X301+0.33*Y301</f>
        <v>79.29</v>
      </c>
      <c r="AC301" s="49" t="n">
        <f aca="false">IF(T301&gt;0,S301/T301,0)</f>
        <v>236.634146341463</v>
      </c>
      <c r="AD301" s="50" t="n">
        <f aca="false">EXP((((AC301-AC$315)/AC$316+2)/4-1.9)^3)</f>
        <v>0.126110912208941</v>
      </c>
      <c r="AE301" s="51" t="n">
        <f aca="false">S301/U301</f>
        <v>22.0958929415631</v>
      </c>
      <c r="AF301" s="50" t="n">
        <f aca="false">EXP((((AE301-AE$315)/AE$316+2)/4-1.9)^3)</f>
        <v>0.0762277766202764</v>
      </c>
      <c r="AG301" s="50" t="n">
        <f aca="false">V301/U301</f>
        <v>0.712660180206414</v>
      </c>
      <c r="AH301" s="50" t="n">
        <f aca="false">EXP((((AG301-AG$315)/AG$316+2)/4-1.9)^3)</f>
        <v>0.290380524072791</v>
      </c>
      <c r="AI301" s="50" t="n">
        <f aca="false">W301/U301</f>
        <v>0.0455491505701156</v>
      </c>
      <c r="AJ301" s="50" t="n">
        <f aca="false">EXP((((AI301-AI$315)/AI$316+2)/4-1.9)^3)</f>
        <v>0.0229904198434294</v>
      </c>
      <c r="AK301" s="50" t="n">
        <f aca="false">Z301/U301</f>
        <v>0.180579607435223</v>
      </c>
      <c r="AL301" s="50" t="n">
        <f aca="false">EXP((((AK301-AK$315)/AK$316+2)/4-1.9)^3)</f>
        <v>0.0281646183725547</v>
      </c>
      <c r="AM301" s="50" t="n">
        <f aca="false">0.01*AD301+0.15*AF301+0.24*AH301+0.25*AJ301+0.35*AL301</f>
        <v>0.0979918227838523</v>
      </c>
      <c r="AO301" s="44" t="n">
        <f aca="false">AO335</f>
        <v>0.00042890806629471</v>
      </c>
      <c r="AP301" s="43" t="n">
        <f aca="false">AO301*$J$315</f>
        <v>3233.8205622115</v>
      </c>
      <c r="AQ301" s="44" t="n">
        <f aca="false">AQ335</f>
        <v>0.00623349258786938</v>
      </c>
      <c r="AR301" s="43" t="n">
        <f aca="false">AQ301*$J$315</f>
        <v>46998.4084915627</v>
      </c>
      <c r="AS301" s="44" t="n">
        <f aca="false">AS335</f>
        <v>0.0189209521374985</v>
      </c>
      <c r="AT301" s="43" t="n">
        <f aca="false">AS301*$J$315</f>
        <v>142657.52707206</v>
      </c>
      <c r="AU301" s="44" t="n">
        <f aca="false">AU335</f>
        <v>0.00289996539970055</v>
      </c>
      <c r="AV301" s="43" t="n">
        <f aca="false">AU301*$J$315</f>
        <v>21864.7502255408</v>
      </c>
      <c r="AW301" s="44" t="n">
        <f aca="false">AW335</f>
        <v>0.00534307206475763</v>
      </c>
      <c r="AX301" s="43" t="n">
        <f aca="false">AW301*$J$315</f>
        <v>40284.9413806985</v>
      </c>
    </row>
    <row r="302" customFormat="false" ht="13.8" hidden="false" customHeight="false" outlineLevel="0" collapsed="false">
      <c r="A302" s="13" t="s">
        <v>34</v>
      </c>
      <c r="B302" s="43"/>
      <c r="C302" s="43"/>
      <c r="D302" s="43"/>
      <c r="E302" s="43"/>
      <c r="F302" s="43"/>
      <c r="G302" s="43"/>
      <c r="H302" s="43"/>
      <c r="I302" s="15" t="n">
        <f aca="false">AO302+AQ302+AS302+AU302+AW302</f>
        <v>0.0349703858880031</v>
      </c>
      <c r="J302" s="43" t="n">
        <f aca="false">ROUND(AP302+AR302+AT302+AV302+AX302,0)</f>
        <v>263665</v>
      </c>
      <c r="K302" s="15" t="n">
        <f aca="false">I302-DatosMinisterio!J302</f>
        <v>0.000186908777526335</v>
      </c>
      <c r="L302" s="43" t="n">
        <f aca="false">J302-DatosMinisterio!K302</f>
        <v>1409</v>
      </c>
      <c r="M302" s="44" t="n">
        <f aca="false">M336</f>
        <v>0.0219195646057762</v>
      </c>
      <c r="N302" s="43" t="n">
        <f aca="false">ROUND((N$315*M302),0)</f>
        <v>3140055</v>
      </c>
      <c r="O302" s="43" t="n">
        <f aca="false">N302-DatosMinisterio!L302</f>
        <v>1365</v>
      </c>
      <c r="P302" s="14" t="n">
        <f aca="false">N302+J302</f>
        <v>3403720</v>
      </c>
      <c r="Q302" s="43" t="n">
        <f aca="false">P302-DatosMinisterio!M302</f>
        <v>2774</v>
      </c>
      <c r="S302" s="14" t="n">
        <f aca="false">B302+DatosMinisterio!B302</f>
        <v>6983</v>
      </c>
      <c r="T302" s="14" t="n">
        <f aca="false">C302+DatosMinisterio!C302</f>
        <v>48</v>
      </c>
      <c r="U302" s="14" t="n">
        <f aca="false">D302+DatosMinisterio!D302</f>
        <v>367.848484848485</v>
      </c>
      <c r="V302" s="14" t="n">
        <f aca="false">E302+DatosMinisterio!E302</f>
        <v>221.416666666667</v>
      </c>
      <c r="W302" s="14" t="n">
        <f aca="false">F302+DatosMinisterio!F302</f>
        <v>56</v>
      </c>
      <c r="X302" s="14" t="n">
        <f aca="false">G302+DatosMinisterio!G302</f>
        <v>171</v>
      </c>
      <c r="Y302" s="14" t="n">
        <f aca="false">H302+DatosMinisterio!H302</f>
        <v>22</v>
      </c>
      <c r="Z302" s="14" t="n">
        <f aca="false">X302+0.33*Y302</f>
        <v>178.26</v>
      </c>
      <c r="AC302" s="49" t="n">
        <f aca="false">IF(T302&gt;0,S302/T302,0)</f>
        <v>145.479166666667</v>
      </c>
      <c r="AD302" s="50" t="n">
        <f aca="false">EXP((((AC302-AC$315)/AC$316+2)/4-1.9)^3)</f>
        <v>0.0243292908317309</v>
      </c>
      <c r="AE302" s="51" t="n">
        <f aca="false">S302/U302</f>
        <v>18.9833594200511</v>
      </c>
      <c r="AF302" s="50" t="n">
        <f aca="false">EXP((((AE302-AE$315)/AE$316+2)/4-1.9)^3)</f>
        <v>0.0393201422831627</v>
      </c>
      <c r="AG302" s="50" t="n">
        <f aca="false">V302/U302</f>
        <v>0.601923552187166</v>
      </c>
      <c r="AH302" s="50" t="n">
        <f aca="false">EXP((((AG302-AG$315)/AG$316+2)/4-1.9)^3)</f>
        <v>0.100648273192304</v>
      </c>
      <c r="AI302" s="50" t="n">
        <f aca="false">W302/U302</f>
        <v>0.152236592800066</v>
      </c>
      <c r="AJ302" s="50" t="n">
        <f aca="false">EXP((((AI302-AI$315)/AI$316+2)/4-1.9)^3)</f>
        <v>0.18324316655198</v>
      </c>
      <c r="AK302" s="50" t="n">
        <f aca="false">Z302/U302</f>
        <v>0.484601697009638</v>
      </c>
      <c r="AL302" s="50" t="n">
        <f aca="false">EXP((((AK302-AK$315)/AK$316+2)/4-1.9)^3)</f>
        <v>0.219645922286432</v>
      </c>
      <c r="AM302" s="50" t="n">
        <f aca="false">0.01*AD302+0.15*AF302+0.24*AH302+0.25*AJ302+0.35*AL302</f>
        <v>0.152983764255191</v>
      </c>
      <c r="AO302" s="44" t="n">
        <f aca="false">AO336</f>
        <v>9.47346977659925E-005</v>
      </c>
      <c r="AP302" s="43" t="n">
        <f aca="false">AO302*$J$315</f>
        <v>714.267316623645</v>
      </c>
      <c r="AQ302" s="44" t="n">
        <f aca="false">AQ336</f>
        <v>0.000809538124457918</v>
      </c>
      <c r="AR302" s="43" t="n">
        <f aca="false">AQ302*$J$315</f>
        <v>6103.64140591226</v>
      </c>
      <c r="AS302" s="44" t="n">
        <f aca="false">AS336</f>
        <v>0.00874423883310306</v>
      </c>
      <c r="AT302" s="43" t="n">
        <f aca="false">AS302*$J$315</f>
        <v>65928.579016155</v>
      </c>
      <c r="AU302" s="44" t="n">
        <f aca="false">AU336</f>
        <v>0.011187563618386</v>
      </c>
      <c r="AV302" s="43" t="n">
        <f aca="false">AU302*$J$315</f>
        <v>84350.4147234362</v>
      </c>
      <c r="AW302" s="44" t="n">
        <f aca="false">AW336</f>
        <v>0.0141343106142902</v>
      </c>
      <c r="AX302" s="43" t="n">
        <f aca="false">AW302*$J$315</f>
        <v>106567.882231829</v>
      </c>
    </row>
    <row r="303" customFormat="false" ht="13.8" hidden="false" customHeight="false" outlineLevel="0" collapsed="false">
      <c r="A303" s="13" t="s">
        <v>35</v>
      </c>
      <c r="B303" s="43"/>
      <c r="C303" s="43"/>
      <c r="D303" s="43"/>
      <c r="E303" s="43"/>
      <c r="F303" s="43"/>
      <c r="G303" s="43"/>
      <c r="H303" s="43"/>
      <c r="I303" s="15" t="n">
        <f aca="false">AO303+AQ303+AS303+AU303+AW303</f>
        <v>0.00935902118619184</v>
      </c>
      <c r="J303" s="43" t="n">
        <f aca="false">ROUND(AP303+AR303+AT303+AV303+AX303,0)</f>
        <v>70564</v>
      </c>
      <c r="K303" s="15" t="n">
        <f aca="false">I303-DatosMinisterio!J303</f>
        <v>1.58955537605393E-006</v>
      </c>
      <c r="L303" s="43" t="n">
        <f aca="false">J303-DatosMinisterio!K303</f>
        <v>12</v>
      </c>
      <c r="M303" s="44" t="n">
        <f aca="false">M337</f>
        <v>0.0102888570539531</v>
      </c>
      <c r="N303" s="43" t="n">
        <f aca="false">ROUND((N$315*M303),0)</f>
        <v>1473915</v>
      </c>
      <c r="O303" s="43" t="n">
        <f aca="false">N303-DatosMinisterio!L303</f>
        <v>118</v>
      </c>
      <c r="P303" s="14" t="n">
        <f aca="false">N303+J303</f>
        <v>1544479</v>
      </c>
      <c r="Q303" s="43" t="n">
        <f aca="false">P303-DatosMinisterio!M303</f>
        <v>130</v>
      </c>
      <c r="S303" s="14" t="n">
        <f aca="false">B303+DatosMinisterio!B303</f>
        <v>3715</v>
      </c>
      <c r="T303" s="14" t="n">
        <f aca="false">C303+DatosMinisterio!C303</f>
        <v>54</v>
      </c>
      <c r="U303" s="14" t="n">
        <f aca="false">D303+DatosMinisterio!D303</f>
        <v>256.976306818757</v>
      </c>
      <c r="V303" s="14" t="n">
        <f aca="false">E303+DatosMinisterio!E303</f>
        <v>80.9545454545455</v>
      </c>
      <c r="W303" s="14" t="n">
        <f aca="false">F303+DatosMinisterio!F303</f>
        <v>7</v>
      </c>
      <c r="X303" s="14" t="n">
        <f aca="false">G303+DatosMinisterio!G303</f>
        <v>46</v>
      </c>
      <c r="Y303" s="14" t="n">
        <f aca="false">H303+DatosMinisterio!H303</f>
        <v>13</v>
      </c>
      <c r="Z303" s="14" t="n">
        <f aca="false">X303+0.33*Y303</f>
        <v>50.29</v>
      </c>
      <c r="AC303" s="49" t="n">
        <f aca="false">IF(T303&gt;0,S303/T303,0)</f>
        <v>68.7962962962963</v>
      </c>
      <c r="AD303" s="50" t="n">
        <f aca="false">EXP((((AC303-AC$315)/AC$316+2)/4-1.9)^3)</f>
        <v>0.00356374670027833</v>
      </c>
      <c r="AE303" s="51" t="n">
        <f aca="false">S303/U303</f>
        <v>14.4565856906806</v>
      </c>
      <c r="AF303" s="50" t="n">
        <f aca="false">EXP((((AE303-AE$315)/AE$316+2)/4-1.9)^3)</f>
        <v>0.0124275209117506</v>
      </c>
      <c r="AG303" s="50" t="n">
        <f aca="false">V303/U303</f>
        <v>0.315027274135596</v>
      </c>
      <c r="AH303" s="50" t="n">
        <f aca="false">EXP((((AG303-AG$315)/AG$316+2)/4-1.9)^3)</f>
        <v>0.000559727832495273</v>
      </c>
      <c r="AI303" s="50" t="n">
        <f aca="false">W303/U303</f>
        <v>0.02723986536602</v>
      </c>
      <c r="AJ303" s="50" t="n">
        <f aca="false">EXP((((AI303-AI$315)/AI$316+2)/4-1.9)^3)</f>
        <v>0.0143317611360256</v>
      </c>
      <c r="AK303" s="50" t="n">
        <f aca="false">Z303/U303</f>
        <v>0.195698975608164</v>
      </c>
      <c r="AL303" s="50" t="n">
        <f aca="false">EXP((((AK303-AK$315)/AK$316+2)/4-1.9)^3)</f>
        <v>0.032095645983095</v>
      </c>
      <c r="AM303" s="50" t="n">
        <f aca="false">0.01*AD303+0.15*AF303+0.24*AH303+0.25*AJ303+0.35*AL303</f>
        <v>0.0168505166616539</v>
      </c>
      <c r="AO303" s="44" t="n">
        <f aca="false">AO337</f>
        <v>1.09862085539372E-005</v>
      </c>
      <c r="AP303" s="43" t="n">
        <f aca="false">AO303*$J$315</f>
        <v>82.8322661995694</v>
      </c>
      <c r="AQ303" s="44" t="n">
        <f aca="false">AQ337</f>
        <v>0.00130654655836661</v>
      </c>
      <c r="AR303" s="43" t="n">
        <f aca="false">AQ303*$J$315</f>
        <v>9850.91551770783</v>
      </c>
      <c r="AS303" s="44" t="n">
        <f aca="false">AS337</f>
        <v>0.000472543991933831</v>
      </c>
      <c r="AT303" s="43" t="n">
        <f aca="false">AS303*$J$315</f>
        <v>3562.82056167984</v>
      </c>
      <c r="AU303" s="44" t="n">
        <f aca="false">AU337</f>
        <v>0.0022056588967219</v>
      </c>
      <c r="AV303" s="43" t="n">
        <f aca="false">AU303*$J$315</f>
        <v>16629.9159515993</v>
      </c>
      <c r="AW303" s="44" t="n">
        <f aca="false">AW337</f>
        <v>0.00536328553061557</v>
      </c>
      <c r="AX303" s="43" t="n">
        <f aca="false">AW303*$J$315</f>
        <v>40437.3440204755</v>
      </c>
    </row>
    <row r="304" customFormat="false" ht="13.8" hidden="false" customHeight="false" outlineLevel="0" collapsed="false">
      <c r="A304" s="13" t="s">
        <v>36</v>
      </c>
      <c r="B304" s="43"/>
      <c r="C304" s="43"/>
      <c r="D304" s="43"/>
      <c r="E304" s="43"/>
      <c r="F304" s="43"/>
      <c r="G304" s="43"/>
      <c r="H304" s="43"/>
      <c r="I304" s="15" t="n">
        <f aca="false">AO304+AQ304+AS304+AU304+AW304</f>
        <v>0.101033270117786</v>
      </c>
      <c r="J304" s="43" t="n">
        <f aca="false">ROUND(AP304+AR304+AT304+AV304+AX304,0)</f>
        <v>761756</v>
      </c>
      <c r="K304" s="15" t="n">
        <f aca="false">I304-DatosMinisterio!J304</f>
        <v>0.000297651868755494</v>
      </c>
      <c r="L304" s="43" t="n">
        <f aca="false">J304-DatosMinisterio!K304</f>
        <v>2244</v>
      </c>
      <c r="M304" s="44" t="n">
        <f aca="false">M338</f>
        <v>0.0567739609133539</v>
      </c>
      <c r="N304" s="43" t="n">
        <f aca="false">ROUND((N$315*M304),0)</f>
        <v>8133069</v>
      </c>
      <c r="O304" s="43" t="n">
        <f aca="false">N304-DatosMinisterio!L304</f>
        <v>2966</v>
      </c>
      <c r="P304" s="14" t="n">
        <f aca="false">N304+J304</f>
        <v>8894825</v>
      </c>
      <c r="Q304" s="43" t="n">
        <f aca="false">P304-DatosMinisterio!M304</f>
        <v>5210</v>
      </c>
      <c r="S304" s="14" t="n">
        <f aca="false">B304+DatosMinisterio!B304</f>
        <v>6853</v>
      </c>
      <c r="T304" s="14" t="n">
        <f aca="false">C304+DatosMinisterio!C304</f>
        <v>25</v>
      </c>
      <c r="U304" s="14" t="n">
        <f aca="false">D304+DatosMinisterio!D304</f>
        <v>295.374242424242</v>
      </c>
      <c r="V304" s="14" t="n">
        <f aca="false">E304+DatosMinisterio!E304</f>
        <v>249.578787878788</v>
      </c>
      <c r="W304" s="14" t="n">
        <f aca="false">F304+DatosMinisterio!F304</f>
        <v>35</v>
      </c>
      <c r="X304" s="14" t="n">
        <f aca="false">G304+DatosMinisterio!G304</f>
        <v>154</v>
      </c>
      <c r="Y304" s="14" t="n">
        <f aca="false">H304+DatosMinisterio!H304</f>
        <v>39</v>
      </c>
      <c r="Z304" s="14" t="n">
        <f aca="false">X304+0.33*Y304</f>
        <v>166.87</v>
      </c>
      <c r="AC304" s="49" t="n">
        <f aca="false">IF(T304&gt;0,S304/T304,0)</f>
        <v>274.12</v>
      </c>
      <c r="AD304" s="50" t="n">
        <f aca="false">EXP((((AC304-AC$315)/AC$316+2)/4-1.9)^3)</f>
        <v>0.20846355235496</v>
      </c>
      <c r="AE304" s="51" t="n">
        <f aca="false">S304/U304</f>
        <v>23.201075164019</v>
      </c>
      <c r="AF304" s="50" t="n">
        <f aca="false">EXP((((AE304-AE$315)/AE$316+2)/4-1.9)^3)</f>
        <v>0.0941635197868717</v>
      </c>
      <c r="AG304" s="50" t="n">
        <f aca="false">V304/U304</f>
        <v>0.84495786034153</v>
      </c>
      <c r="AH304" s="50" t="n">
        <f aca="false">EXP((((AG304-AG$315)/AG$316+2)/4-1.9)^3)</f>
        <v>0.622684933742827</v>
      </c>
      <c r="AI304" s="50" t="n">
        <f aca="false">W304/U304</f>
        <v>0.118493744453621</v>
      </c>
      <c r="AJ304" s="50" t="n">
        <f aca="false">EXP((((AI304-AI$315)/AI$316+2)/4-1.9)^3)</f>
        <v>0.106755412530295</v>
      </c>
      <c r="AK304" s="50" t="n">
        <f aca="false">Z304/U304</f>
        <v>0.564944318199306</v>
      </c>
      <c r="AL304" s="50" t="n">
        <f aca="false">EXP((((AK304-AK$315)/AK$316+2)/4-1.9)^3)</f>
        <v>0.315908615537407</v>
      </c>
      <c r="AM304" s="50" t="n">
        <f aca="false">0.01*AD304+0.15*AF304+0.24*AH304+0.25*AJ304+0.35*AL304</f>
        <v>0.302910416160525</v>
      </c>
      <c r="AO304" s="44" t="n">
        <f aca="false">AO338</f>
        <v>0.000763308789561868</v>
      </c>
      <c r="AP304" s="43" t="n">
        <f aca="false">AO304*$J$315</f>
        <v>5755.08798499924</v>
      </c>
      <c r="AQ304" s="44" t="n">
        <f aca="false">AQ338</f>
        <v>0.00493847298447074</v>
      </c>
      <c r="AR304" s="43" t="n">
        <f aca="false">AQ304*$J$315</f>
        <v>37234.4022836217</v>
      </c>
      <c r="AS304" s="44" t="n">
        <f aca="false">AS338</f>
        <v>0.0595359267285975</v>
      </c>
      <c r="AT304" s="43" t="n">
        <f aca="false">AS304*$J$315</f>
        <v>448880.58578261</v>
      </c>
      <c r="AU304" s="44" t="n">
        <f aca="false">AU338</f>
        <v>0.015057168430634</v>
      </c>
      <c r="AV304" s="43" t="n">
        <f aca="false">AU304*$J$315</f>
        <v>113525.915472546</v>
      </c>
      <c r="AW304" s="44" t="n">
        <f aca="false">AW338</f>
        <v>0.0207383931845214</v>
      </c>
      <c r="AX304" s="43" t="n">
        <f aca="false">AW304*$J$315</f>
        <v>156360.412819215</v>
      </c>
    </row>
    <row r="305" customFormat="false" ht="13.8" hidden="false" customHeight="false" outlineLevel="0" collapsed="false">
      <c r="A305" s="13" t="s">
        <v>37</v>
      </c>
      <c r="B305" s="43"/>
      <c r="C305" s="43"/>
      <c r="D305" s="43"/>
      <c r="E305" s="43"/>
      <c r="F305" s="43"/>
      <c r="G305" s="43"/>
      <c r="H305" s="43"/>
      <c r="I305" s="15" t="n">
        <f aca="false">AO305+AQ305+AS305+AU305+AW305</f>
        <v>0.00749907959822866</v>
      </c>
      <c r="J305" s="43" t="n">
        <f aca="false">ROUND(AP305+AR305+AT305+AV305+AX305,0)</f>
        <v>56541</v>
      </c>
      <c r="K305" s="15" t="n">
        <f aca="false">I305-DatosMinisterio!J305</f>
        <v>-8.55103320106677E-006</v>
      </c>
      <c r="L305" s="43" t="n">
        <f aca="false">J305-DatosMinisterio!K305</f>
        <v>-64</v>
      </c>
      <c r="M305" s="44" t="n">
        <f aca="false">M339</f>
        <v>0.00974217948016142</v>
      </c>
      <c r="N305" s="43" t="n">
        <f aca="false">ROUND((N$315*M305),0)</f>
        <v>1395601</v>
      </c>
      <c r="O305" s="43" t="n">
        <f aca="false">N305-DatosMinisterio!L305</f>
        <v>-113</v>
      </c>
      <c r="P305" s="14" t="n">
        <f aca="false">N305+J305</f>
        <v>1452142</v>
      </c>
      <c r="Q305" s="43" t="n">
        <f aca="false">P305-DatosMinisterio!M305</f>
        <v>-177</v>
      </c>
      <c r="S305" s="14" t="n">
        <f aca="false">B305+DatosMinisterio!B305</f>
        <v>2966</v>
      </c>
      <c r="T305" s="14" t="n">
        <f aca="false">C305+DatosMinisterio!C305</f>
        <v>38</v>
      </c>
      <c r="U305" s="14" t="n">
        <f aca="false">D305+DatosMinisterio!D305</f>
        <v>172.494607087827</v>
      </c>
      <c r="V305" s="14" t="n">
        <f aca="false">E305+DatosMinisterio!E305</f>
        <v>70.4772727272727</v>
      </c>
      <c r="W305" s="14" t="n">
        <f aca="false">F305+DatosMinisterio!F305</f>
        <v>0</v>
      </c>
      <c r="X305" s="14" t="n">
        <f aca="false">G305+DatosMinisterio!G305</f>
        <v>12</v>
      </c>
      <c r="Y305" s="14" t="n">
        <f aca="false">H305+DatosMinisterio!H305</f>
        <v>1</v>
      </c>
      <c r="Z305" s="14" t="n">
        <f aca="false">X305+0.33*Y305</f>
        <v>12.33</v>
      </c>
      <c r="AC305" s="49" t="n">
        <f aca="false">IF(T305&gt;0,S305/T305,0)</f>
        <v>78.0526315789474</v>
      </c>
      <c r="AD305" s="50" t="n">
        <f aca="false">EXP((((AC305-AC$315)/AC$316+2)/4-1.9)^3)</f>
        <v>0.00462464794053728</v>
      </c>
      <c r="AE305" s="51" t="n">
        <f aca="false">S305/U305</f>
        <v>17.1947404621748</v>
      </c>
      <c r="AF305" s="50" t="n">
        <f aca="false">EXP((((AE305-AE$315)/AE$316+2)/4-1.9)^3)</f>
        <v>0.0256468972827025</v>
      </c>
      <c r="AG305" s="50" t="n">
        <f aca="false">V305/U305</f>
        <v>0.408576673306596</v>
      </c>
      <c r="AH305" s="50" t="n">
        <f aca="false">EXP((((AG305-AG$315)/AG$316+2)/4-1.9)^3)</f>
        <v>0.00476281621467267</v>
      </c>
      <c r="AI305" s="50" t="n">
        <f aca="false">W305/U305</f>
        <v>0</v>
      </c>
      <c r="AJ305" s="50" t="n">
        <f aca="false">EXP((((AI305-AI$315)/AI$316+2)/4-1.9)^3)</f>
        <v>0.00661125146968685</v>
      </c>
      <c r="AK305" s="50" t="n">
        <f aca="false">Z305/U305</f>
        <v>0.0714804955828102</v>
      </c>
      <c r="AL305" s="50" t="n">
        <f aca="false">EXP((((AK305-AK$315)/AK$316+2)/4-1.9)^3)</f>
        <v>0.00993376609135648</v>
      </c>
      <c r="AM305" s="50" t="n">
        <f aca="false">0.01*AD305+0.15*AF305+0.24*AH305+0.25*AJ305+0.35*AL305</f>
        <v>0.0101659879627287</v>
      </c>
      <c r="AO305" s="44" t="n">
        <f aca="false">AO339</f>
        <v>2.16246421821668E-005</v>
      </c>
      <c r="AP305" s="43" t="n">
        <f aca="false">AO305*$J$315</f>
        <v>163.042428050554</v>
      </c>
      <c r="AQ305" s="44" t="n">
        <f aca="false">AQ339</f>
        <v>0.00534865929246195</v>
      </c>
      <c r="AR305" s="43" t="n">
        <f aca="false">AQ305*$J$315</f>
        <v>40327.0671723444</v>
      </c>
      <c r="AS305" s="44" t="n">
        <f aca="false">AS339</f>
        <v>0.000313583482347479</v>
      </c>
      <c r="AT305" s="43" t="n">
        <f aca="false">AS305*$J$315</f>
        <v>2364.31252493251</v>
      </c>
      <c r="AU305" s="44" t="n">
        <f aca="false">AU339</f>
        <v>0.000563484697708308</v>
      </c>
      <c r="AV305" s="43" t="n">
        <f aca="false">AU305*$J$315</f>
        <v>4248.48247243872</v>
      </c>
      <c r="AW305" s="44" t="n">
        <f aca="false">AW339</f>
        <v>0.00125172748352876</v>
      </c>
      <c r="AX305" s="43" t="n">
        <f aca="false">AW305*$J$315</f>
        <v>9437.59838673496</v>
      </c>
    </row>
    <row r="306" customFormat="false" ht="13.8" hidden="false" customHeight="false" outlineLevel="0" collapsed="false">
      <c r="A306" s="13" t="s">
        <v>38</v>
      </c>
      <c r="B306" s="43"/>
      <c r="C306" s="43"/>
      <c r="D306" s="43"/>
      <c r="E306" s="43"/>
      <c r="F306" s="43"/>
      <c r="G306" s="43"/>
      <c r="H306" s="43"/>
      <c r="I306" s="15" t="n">
        <f aca="false">AO306+AQ306+AS306+AU306+AW306</f>
        <v>0.0782022891619499</v>
      </c>
      <c r="J306" s="43" t="n">
        <f aca="false">ROUND(AP306+AR306+AT306+AV306+AX306,0)</f>
        <v>589619</v>
      </c>
      <c r="K306" s="15" t="n">
        <f aca="false">I306-DatosMinisterio!J306</f>
        <v>3.10643760818297E-005</v>
      </c>
      <c r="L306" s="43" t="n">
        <f aca="false">J306-DatosMinisterio!K306</f>
        <v>235</v>
      </c>
      <c r="M306" s="44" t="n">
        <f aca="false">M340</f>
        <v>0.03677407205705</v>
      </c>
      <c r="N306" s="43" t="n">
        <f aca="false">ROUND((N$315*M306),0)</f>
        <v>5268015</v>
      </c>
      <c r="O306" s="43" t="n">
        <f aca="false">N306-DatosMinisterio!L306</f>
        <v>291</v>
      </c>
      <c r="P306" s="14" t="n">
        <f aca="false">N306+J306</f>
        <v>5857634</v>
      </c>
      <c r="Q306" s="43" t="n">
        <f aca="false">P306-DatosMinisterio!M306</f>
        <v>526</v>
      </c>
      <c r="S306" s="14" t="n">
        <f aca="false">B306+DatosMinisterio!B306</f>
        <v>8874</v>
      </c>
      <c r="T306" s="14" t="n">
        <f aca="false">C306+DatosMinisterio!C306</f>
        <v>72</v>
      </c>
      <c r="U306" s="14" t="n">
        <f aca="false">D306+DatosMinisterio!D306</f>
        <v>300.727272727273</v>
      </c>
      <c r="V306" s="14" t="n">
        <f aca="false">E306+DatosMinisterio!E306</f>
        <v>229.204545454545</v>
      </c>
      <c r="W306" s="14" t="n">
        <f aca="false">F306+DatosMinisterio!F306</f>
        <v>15</v>
      </c>
      <c r="X306" s="14" t="n">
        <f aca="false">G306+DatosMinisterio!G306</f>
        <v>73</v>
      </c>
      <c r="Y306" s="14" t="n">
        <f aca="false">H306+DatosMinisterio!H306</f>
        <v>10</v>
      </c>
      <c r="Z306" s="14" t="n">
        <f aca="false">X306+0.33*Y306</f>
        <v>76.3</v>
      </c>
      <c r="AC306" s="49" t="n">
        <f aca="false">IF(T306&gt;0,S306/T306,0)</f>
        <v>123.25</v>
      </c>
      <c r="AD306" s="50" t="n">
        <f aca="false">EXP((((AC306-AC$315)/AC$316+2)/4-1.9)^3)</f>
        <v>0.0147178818877749</v>
      </c>
      <c r="AE306" s="51" t="n">
        <f aca="false">S306/U306</f>
        <v>29.5084643288996</v>
      </c>
      <c r="AF306" s="50" t="n">
        <f aca="false">EXP((((AE306-AE$315)/AE$316+2)/4-1.9)^3)</f>
        <v>0.253080861096366</v>
      </c>
      <c r="AG306" s="50" t="n">
        <f aca="false">V306/U306</f>
        <v>0.762167472793226</v>
      </c>
      <c r="AH306" s="50" t="n">
        <f aca="false">EXP((((AG306-AG$315)/AG$316+2)/4-1.9)^3)</f>
        <v>0.408947835785812</v>
      </c>
      <c r="AI306" s="50" t="n">
        <f aca="false">W306/U306</f>
        <v>0.0498790810157194</v>
      </c>
      <c r="AJ306" s="50" t="n">
        <f aca="false">EXP((((AI306-AI$315)/AI$316+2)/4-1.9)^3)</f>
        <v>0.0255710028461565</v>
      </c>
      <c r="AK306" s="50" t="n">
        <f aca="false">Z306/U306</f>
        <v>0.253718258766626</v>
      </c>
      <c r="AL306" s="50" t="n">
        <f aca="false">EXP((((AK306-AK$315)/AK$316+2)/4-1.9)^3)</f>
        <v>0.0514438424419029</v>
      </c>
      <c r="AM306" s="50" t="n">
        <f aca="false">0.01*AD306+0.15*AF306+0.24*AH306+0.25*AJ306+0.35*AL306</f>
        <v>0.160654884138133</v>
      </c>
      <c r="AO306" s="44" t="n">
        <f aca="false">AO340</f>
        <v>5.88414444923515E-005</v>
      </c>
      <c r="AP306" s="43" t="n">
        <f aca="false">AO306*$J$315</f>
        <v>443.644426539758</v>
      </c>
      <c r="AQ306" s="44" t="n">
        <f aca="false">AQ340</f>
        <v>0.0253185254433314</v>
      </c>
      <c r="AR306" s="43" t="n">
        <f aca="false">AQ306*$J$315</f>
        <v>190893.048225543</v>
      </c>
      <c r="AS306" s="44" t="n">
        <f aca="false">AS340</f>
        <v>0.0379921173260834</v>
      </c>
      <c r="AT306" s="43" t="n">
        <f aca="false">AS306*$J$315</f>
        <v>286447.609326661</v>
      </c>
      <c r="AU306" s="44" t="n">
        <f aca="false">AU340</f>
        <v>0.00275768487933044</v>
      </c>
      <c r="AV306" s="43" t="n">
        <f aca="false">AU306*$J$315</f>
        <v>20792.0036196077</v>
      </c>
      <c r="AW306" s="44" t="n">
        <f aca="false">AW340</f>
        <v>0.0120751200687123</v>
      </c>
      <c r="AX306" s="43" t="n">
        <f aca="false">AW306*$J$315</f>
        <v>91042.2877021475</v>
      </c>
    </row>
    <row r="307" customFormat="false" ht="13.8" hidden="false" customHeight="false" outlineLevel="0" collapsed="false">
      <c r="A307" s="13" t="s">
        <v>39</v>
      </c>
      <c r="B307" s="43"/>
      <c r="C307" s="43"/>
      <c r="D307" s="43"/>
      <c r="E307" s="43"/>
      <c r="F307" s="43"/>
      <c r="G307" s="43"/>
      <c r="H307" s="43"/>
      <c r="I307" s="15" t="n">
        <f aca="false">AO307+AQ307+AS307+AU307+AW307</f>
        <v>0.00989255429354867</v>
      </c>
      <c r="J307" s="43" t="n">
        <f aca="false">ROUND(AP307+AR307+AT307+AV307+AX307,0)</f>
        <v>74586</v>
      </c>
      <c r="K307" s="15" t="n">
        <f aca="false">I307-DatosMinisterio!J307</f>
        <v>1.36504144559874E-005</v>
      </c>
      <c r="L307" s="43" t="n">
        <f aca="false">J307-DatosMinisterio!K307</f>
        <v>102</v>
      </c>
      <c r="M307" s="44" t="n">
        <f aca="false">M341</f>
        <v>0.0130157577291236</v>
      </c>
      <c r="N307" s="43" t="n">
        <f aca="false">ROUND((N$315*M307),0)</f>
        <v>1864553</v>
      </c>
      <c r="O307" s="43" t="n">
        <f aca="false">N307-DatosMinisterio!L307</f>
        <v>-37</v>
      </c>
      <c r="P307" s="14" t="n">
        <f aca="false">N307+J307</f>
        <v>1939139</v>
      </c>
      <c r="Q307" s="43" t="n">
        <f aca="false">P307-DatosMinisterio!M307</f>
        <v>65</v>
      </c>
      <c r="S307" s="14" t="n">
        <f aca="false">B307+DatosMinisterio!B307</f>
        <v>17362</v>
      </c>
      <c r="T307" s="14" t="n">
        <f aca="false">C307+DatosMinisterio!C307</f>
        <v>185</v>
      </c>
      <c r="U307" s="14" t="n">
        <f aca="false">D307+DatosMinisterio!D307</f>
        <v>423.4718798151</v>
      </c>
      <c r="V307" s="14" t="n">
        <f aca="false">E307+DatosMinisterio!E307</f>
        <v>200.062788906009</v>
      </c>
      <c r="W307" s="14" t="n">
        <f aca="false">F307+DatosMinisterio!F307</f>
        <v>20</v>
      </c>
      <c r="X307" s="14" t="n">
        <f aca="false">G307+DatosMinisterio!G307</f>
        <v>31</v>
      </c>
      <c r="Y307" s="14" t="n">
        <f aca="false">H307+DatosMinisterio!H307</f>
        <v>2</v>
      </c>
      <c r="Z307" s="14" t="n">
        <f aca="false">X307+0.33*Y307</f>
        <v>31.66</v>
      </c>
      <c r="AC307" s="49" t="n">
        <f aca="false">IF(T307&gt;0,S307/T307,0)</f>
        <v>93.8486486486486</v>
      </c>
      <c r="AD307" s="50" t="n">
        <f aca="false">EXP((((AC307-AC$315)/AC$316+2)/4-1.9)^3)</f>
        <v>0.00708038228964856</v>
      </c>
      <c r="AE307" s="51" t="n">
        <f aca="false">S307/U307</f>
        <v>40.9991804121226</v>
      </c>
      <c r="AF307" s="50" t="n">
        <f aca="false">EXP((((AE307-AE$315)/AE$316+2)/4-1.9)^3)</f>
        <v>0.698458975386573</v>
      </c>
      <c r="AG307" s="50" t="n">
        <f aca="false">V307/U307</f>
        <v>0.472434649009899</v>
      </c>
      <c r="AH307" s="50" t="n">
        <f aca="false">EXP((((AG307-AG$315)/AG$316+2)/4-1.9)^3)</f>
        <v>0.0157853770160962</v>
      </c>
      <c r="AI307" s="50" t="n">
        <f aca="false">W307/U307</f>
        <v>0.0472286377285136</v>
      </c>
      <c r="AJ307" s="50" t="n">
        <f aca="false">EXP((((AI307-AI$315)/AI$316+2)/4-1.9)^3)</f>
        <v>0.0239646916998484</v>
      </c>
      <c r="AK307" s="50" t="n">
        <f aca="false">Z307/U307</f>
        <v>0.074762933524237</v>
      </c>
      <c r="AL307" s="50" t="n">
        <f aca="false">EXP((((AK307-AK$315)/AK$316+2)/4-1.9)^3)</f>
        <v>0.010277138932561</v>
      </c>
      <c r="AM307" s="50" t="n">
        <f aca="false">0.01*AD307+0.15*AF307+0.24*AH307+0.25*AJ307+0.35*AL307</f>
        <v>0.118216312166104</v>
      </c>
      <c r="AO307" s="44" t="n">
        <f aca="false">AO341</f>
        <v>2.68373528310905E-005</v>
      </c>
      <c r="AP307" s="43" t="n">
        <f aca="false">AO307*$J$315</f>
        <v>202.344488809107</v>
      </c>
      <c r="AQ307" s="44" t="n">
        <f aca="false">AQ341</f>
        <v>0.00141000484068818</v>
      </c>
      <c r="AR307" s="43" t="n">
        <f aca="false">AQ307*$J$315</f>
        <v>10630.9556871382</v>
      </c>
      <c r="AS307" s="44" t="n">
        <f aca="false">AS341</f>
        <v>0.00354119056772265</v>
      </c>
      <c r="AT307" s="43" t="n">
        <f aca="false">AS307*$J$315</f>
        <v>26699.3693346452</v>
      </c>
      <c r="AU307" s="44" t="n">
        <f aca="false">AU341</f>
        <v>0.00308874987046533</v>
      </c>
      <c r="AV307" s="43" t="n">
        <f aca="false">AU307*$J$315</f>
        <v>23288.1207596027</v>
      </c>
      <c r="AW307" s="44" t="n">
        <f aca="false">AW341</f>
        <v>0.00182577166184142</v>
      </c>
      <c r="AX307" s="43" t="n">
        <f aca="false">AW307*$J$315</f>
        <v>13765.6957421476</v>
      </c>
    </row>
    <row r="308" customFormat="false" ht="13.8" hidden="false" customHeight="false" outlineLevel="0" collapsed="false">
      <c r="A308" s="13" t="s">
        <v>40</v>
      </c>
      <c r="B308" s="43"/>
      <c r="C308" s="43"/>
      <c r="D308" s="43"/>
      <c r="E308" s="43"/>
      <c r="F308" s="43"/>
      <c r="G308" s="43"/>
      <c r="H308" s="43"/>
      <c r="I308" s="15" t="n">
        <f aca="false">AO308+AQ308+AS308+AU308+AW308</f>
        <v>0.0100172283059656</v>
      </c>
      <c r="J308" s="43" t="n">
        <f aca="false">ROUND(AP308+AR308+AT308+AV308+AX308,0)</f>
        <v>75526</v>
      </c>
      <c r="K308" s="15" t="n">
        <f aca="false">I308-DatosMinisterio!J308</f>
        <v>-8.20315325146363E-006</v>
      </c>
      <c r="L308" s="43" t="n">
        <f aca="false">J308-DatosMinisterio!K308</f>
        <v>-62</v>
      </c>
      <c r="M308" s="44" t="n">
        <f aca="false">M342</f>
        <v>0.0260226270117647</v>
      </c>
      <c r="N308" s="43" t="n">
        <f aca="false">ROUND((N$315*M308),0)</f>
        <v>3727833</v>
      </c>
      <c r="O308" s="43" t="n">
        <f aca="false">N308-DatosMinisterio!L308</f>
        <v>-80</v>
      </c>
      <c r="P308" s="14" t="n">
        <f aca="false">N308+J308</f>
        <v>3803359</v>
      </c>
      <c r="Q308" s="43" t="n">
        <f aca="false">P308-DatosMinisterio!M308</f>
        <v>-142</v>
      </c>
      <c r="S308" s="14" t="n">
        <f aca="false">B308+DatosMinisterio!B308</f>
        <v>5847</v>
      </c>
      <c r="T308" s="14" t="n">
        <f aca="false">C308+DatosMinisterio!C308</f>
        <v>34</v>
      </c>
      <c r="U308" s="14" t="n">
        <f aca="false">D308+DatosMinisterio!D308</f>
        <v>292.355265946175</v>
      </c>
      <c r="V308" s="14" t="n">
        <f aca="false">E308+DatosMinisterio!E308</f>
        <v>165.833333333333</v>
      </c>
      <c r="W308" s="14" t="n">
        <f aca="false">F308+DatosMinisterio!F308</f>
        <v>6</v>
      </c>
      <c r="X308" s="14" t="n">
        <f aca="false">G308+DatosMinisterio!G308</f>
        <v>17</v>
      </c>
      <c r="Y308" s="14" t="n">
        <f aca="false">H308+DatosMinisterio!H308</f>
        <v>6</v>
      </c>
      <c r="Z308" s="14" t="n">
        <f aca="false">X308+0.33*Y308</f>
        <v>18.98</v>
      </c>
      <c r="AC308" s="49" t="n">
        <f aca="false">IF(T308&gt;0,S308/T308,0)</f>
        <v>171.970588235294</v>
      </c>
      <c r="AD308" s="50" t="n">
        <f aca="false">EXP((((AC308-AC$315)/AC$316+2)/4-1.9)^3)</f>
        <v>0.0419507828408791</v>
      </c>
      <c r="AE308" s="51" t="n">
        <f aca="false">S308/U308</f>
        <v>19.9996397570498</v>
      </c>
      <c r="AF308" s="50" t="n">
        <f aca="false">EXP((((AE308-AE$315)/AE$316+2)/4-1.9)^3)</f>
        <v>0.0493544730180012</v>
      </c>
      <c r="AG308" s="50" t="n">
        <f aca="false">V308/U308</f>
        <v>0.567232243266192</v>
      </c>
      <c r="AH308" s="50" t="n">
        <f aca="false">EXP((((AG308-AG$315)/AG$316+2)/4-1.9)^3)</f>
        <v>0.0657212216464714</v>
      </c>
      <c r="AI308" s="50" t="n">
        <f aca="false">W308/U308</f>
        <v>0.0205229756357618</v>
      </c>
      <c r="AJ308" s="50" t="n">
        <f aca="false">EXP((((AI308-AI$315)/AI$316+2)/4-1.9)^3)</f>
        <v>0.0119373862585062</v>
      </c>
      <c r="AK308" s="50" t="n">
        <f aca="false">Z308/U308</f>
        <v>0.0649210129277931</v>
      </c>
      <c r="AL308" s="50" t="n">
        <f aca="false">EXP((((AK308-AK$315)/AK$316+2)/4-1.9)^3)</f>
        <v>0.0092769055443267</v>
      </c>
      <c r="AM308" s="50" t="n">
        <f aca="false">0.01*AD308+0.15*AF308+0.24*AH308+0.25*AJ308+0.35*AL308</f>
        <v>0.029827035481403</v>
      </c>
      <c r="AO308" s="44" t="n">
        <f aca="false">AO342</f>
        <v>0.000136117708866807</v>
      </c>
      <c r="AP308" s="43" t="n">
        <f aca="false">AO308*$J$315</f>
        <v>1026.281108717</v>
      </c>
      <c r="AQ308" s="44" t="n">
        <f aca="false">AQ342</f>
        <v>0.00315775572403093</v>
      </c>
      <c r="AR308" s="43" t="n">
        <f aca="false">AQ308*$J$315</f>
        <v>23808.4013644913</v>
      </c>
      <c r="AS308" s="44" t="n">
        <f aca="false">AS342</f>
        <v>0.00465075142054029</v>
      </c>
      <c r="AT308" s="43" t="n">
        <f aca="false">AS308*$J$315</f>
        <v>35065.0798046393</v>
      </c>
      <c r="AU308" s="44" t="n">
        <f aca="false">AU342</f>
        <v>0.000782862403219444</v>
      </c>
      <c r="AV308" s="43" t="n">
        <f aca="false">AU308*$J$315</f>
        <v>5902.51556419511</v>
      </c>
      <c r="AW308" s="44" t="n">
        <f aca="false">AW342</f>
        <v>0.00128974104930817</v>
      </c>
      <c r="AX308" s="43" t="n">
        <f aca="false">AW308*$J$315</f>
        <v>9724.20771008578</v>
      </c>
    </row>
    <row r="309" customFormat="false" ht="13.8" hidden="false" customHeight="false" outlineLevel="0" collapsed="false">
      <c r="A309" s="13" t="s">
        <v>41</v>
      </c>
      <c r="B309" s="43"/>
      <c r="C309" s="43"/>
      <c r="D309" s="43"/>
      <c r="E309" s="43"/>
      <c r="F309" s="43"/>
      <c r="G309" s="43"/>
      <c r="H309" s="43"/>
      <c r="I309" s="15" t="n">
        <f aca="false">AO309+AQ309+AS309+AU309+AW309</f>
        <v>0.0121171931105729</v>
      </c>
      <c r="J309" s="43" t="n">
        <f aca="false">ROUND(AP309+AR309+AT309+AV309+AX309,0)</f>
        <v>91360</v>
      </c>
      <c r="K309" s="15" t="n">
        <f aca="false">I309-DatosMinisterio!J309</f>
        <v>-6.71880031725969E-006</v>
      </c>
      <c r="L309" s="43" t="n">
        <f aca="false">J309-DatosMinisterio!K309</f>
        <v>-50</v>
      </c>
      <c r="M309" s="44" t="n">
        <f aca="false">M343</f>
        <v>0.0117156737820917</v>
      </c>
      <c r="N309" s="43" t="n">
        <f aca="false">ROUND((N$315*M309),0)</f>
        <v>1678311</v>
      </c>
      <c r="O309" s="43" t="n">
        <f aca="false">N309-DatosMinisterio!L309</f>
        <v>-86</v>
      </c>
      <c r="P309" s="14" t="n">
        <f aca="false">N309+J309</f>
        <v>1769671</v>
      </c>
      <c r="Q309" s="43" t="n">
        <f aca="false">P309-DatosMinisterio!M309</f>
        <v>-136</v>
      </c>
      <c r="S309" s="14" t="n">
        <f aca="false">B309+DatosMinisterio!B309</f>
        <v>6581</v>
      </c>
      <c r="T309" s="14" t="n">
        <f aca="false">C309+DatosMinisterio!C309</f>
        <v>58</v>
      </c>
      <c r="U309" s="14" t="n">
        <f aca="false">D309+DatosMinisterio!D309</f>
        <v>388.041402562851</v>
      </c>
      <c r="V309" s="14" t="n">
        <f aca="false">E309+DatosMinisterio!E309</f>
        <v>219.335409099792</v>
      </c>
      <c r="W309" s="14" t="n">
        <f aca="false">F309+DatosMinisterio!F309</f>
        <v>0</v>
      </c>
      <c r="X309" s="14" t="n">
        <f aca="false">G309+DatosMinisterio!G309</f>
        <v>6</v>
      </c>
      <c r="Y309" s="14" t="n">
        <f aca="false">H309+DatosMinisterio!H309</f>
        <v>3</v>
      </c>
      <c r="Z309" s="14" t="n">
        <f aca="false">X309+0.33*Y309</f>
        <v>6.99</v>
      </c>
      <c r="AC309" s="49" t="n">
        <f aca="false">IF(T309&gt;0,S309/T309,0)</f>
        <v>113.465517241379</v>
      </c>
      <c r="AD309" s="50" t="n">
        <f aca="false">EXP((((AC309-AC$315)/AC$316+2)/4-1.9)^3)</f>
        <v>0.0116369058098751</v>
      </c>
      <c r="AE309" s="51" t="n">
        <f aca="false">S309/U309</f>
        <v>16.9595304947752</v>
      </c>
      <c r="AF309" s="50" t="n">
        <f aca="false">EXP((((AE309-AE$315)/AE$316+2)/4-1.9)^3)</f>
        <v>0.0241812696456046</v>
      </c>
      <c r="AG309" s="50" t="n">
        <f aca="false">V309/U309</f>
        <v>0.565237131015334</v>
      </c>
      <c r="AH309" s="50" t="n">
        <f aca="false">EXP((((AG309-AG$315)/AG$316+2)/4-1.9)^3)</f>
        <v>0.0640346575485839</v>
      </c>
      <c r="AI309" s="50" t="n">
        <f aca="false">W309/U309</f>
        <v>0</v>
      </c>
      <c r="AJ309" s="50" t="n">
        <f aca="false">EXP((((AI309-AI$315)/AI$316+2)/4-1.9)^3)</f>
        <v>0.00661125146968685</v>
      </c>
      <c r="AK309" s="50" t="n">
        <f aca="false">Z309/U309</f>
        <v>0.0180135417350674</v>
      </c>
      <c r="AL309" s="50" t="n">
        <f aca="false">EXP((((AK309-AK$315)/AK$316+2)/4-1.9)^3)</f>
        <v>0.00557611510262087</v>
      </c>
      <c r="AM309" s="50" t="n">
        <f aca="false">0.01*AD309+0.15*AF309+0.24*AH309+0.25*AJ309+0.35*AL309</f>
        <v>0.0227163304699386</v>
      </c>
      <c r="AO309" s="44" t="n">
        <f aca="false">AO343</f>
        <v>5.03544332516418E-005</v>
      </c>
      <c r="AP309" s="43" t="n">
        <f aca="false">AO309*$J$315</f>
        <v>379.65525585564</v>
      </c>
      <c r="AQ309" s="44" t="n">
        <f aca="false">AQ343</f>
        <v>0.00747005395532017</v>
      </c>
      <c r="AR309" s="43" t="n">
        <f aca="false">AQ309*$J$315</f>
        <v>56321.6595347153</v>
      </c>
      <c r="AS309" s="44" t="n">
        <f aca="false">AS343</f>
        <v>0.00317370103611954</v>
      </c>
      <c r="AT309" s="43" t="n">
        <f aca="false">AS309*$J$315</f>
        <v>23928.623580288</v>
      </c>
      <c r="AU309" s="44" t="n">
        <f aca="false">AU343</f>
        <v>0.000499885628742625</v>
      </c>
      <c r="AV309" s="43" t="n">
        <f aca="false">AU309*$J$315</f>
        <v>3768.96717971999</v>
      </c>
      <c r="AW309" s="44" t="n">
        <f aca="false">AW343</f>
        <v>0.000923198057138963</v>
      </c>
      <c r="AX309" s="43" t="n">
        <f aca="false">AW309*$J$315</f>
        <v>6960.5985402903</v>
      </c>
    </row>
    <row r="310" customFormat="false" ht="13.8" hidden="false" customHeight="false" outlineLevel="0" collapsed="false">
      <c r="A310" s="13" t="s">
        <v>42</v>
      </c>
      <c r="B310" s="43"/>
      <c r="C310" s="43"/>
      <c r="D310" s="43"/>
      <c r="E310" s="43"/>
      <c r="F310" s="43"/>
      <c r="G310" s="43"/>
      <c r="H310" s="43"/>
      <c r="I310" s="15" t="n">
        <f aca="false">AO310+AQ310+AS310+AU310+AW310</f>
        <v>0.0411613144394359</v>
      </c>
      <c r="J310" s="43" t="n">
        <f aca="false">ROUND(AP310+AR310+AT310+AV310+AX310,0)</f>
        <v>310342</v>
      </c>
      <c r="K310" s="15" t="n">
        <f aca="false">I310-DatosMinisterio!J310</f>
        <v>2.42029532614152E-006</v>
      </c>
      <c r="L310" s="43" t="n">
        <f aca="false">J310-DatosMinisterio!K310</f>
        <v>18</v>
      </c>
      <c r="M310" s="44" t="n">
        <f aca="false">M344</f>
        <v>0.015098909237443</v>
      </c>
      <c r="N310" s="43" t="n">
        <f aca="false">ROUND((N$315*M310),0)</f>
        <v>2162972</v>
      </c>
      <c r="O310" s="43" t="n">
        <f aca="false">N310-DatosMinisterio!L310</f>
        <v>-51</v>
      </c>
      <c r="P310" s="14" t="n">
        <f aca="false">N310+J310</f>
        <v>2473314</v>
      </c>
      <c r="Q310" s="43" t="n">
        <f aca="false">P310-DatosMinisterio!M310</f>
        <v>-33</v>
      </c>
      <c r="S310" s="14" t="n">
        <f aca="false">B310+DatosMinisterio!B310</f>
        <v>10165</v>
      </c>
      <c r="T310" s="14" t="n">
        <f aca="false">C310+DatosMinisterio!C310</f>
        <v>63</v>
      </c>
      <c r="U310" s="14" t="n">
        <f aca="false">D310+DatosMinisterio!D310</f>
        <v>332.727272727273</v>
      </c>
      <c r="V310" s="14" t="n">
        <f aca="false">E310+DatosMinisterio!E310</f>
        <v>148.909090909091</v>
      </c>
      <c r="W310" s="14" t="n">
        <f aca="false">F310+DatosMinisterio!F310</f>
        <v>4</v>
      </c>
      <c r="X310" s="14" t="n">
        <f aca="false">G310+DatosMinisterio!G310</f>
        <v>20</v>
      </c>
      <c r="Y310" s="14" t="n">
        <f aca="false">H310+DatosMinisterio!H310</f>
        <v>0</v>
      </c>
      <c r="Z310" s="14" t="n">
        <f aca="false">X310+0.33*Y310</f>
        <v>20</v>
      </c>
      <c r="AC310" s="49" t="n">
        <f aca="false">IF(T310&gt;0,S310/T310,0)</f>
        <v>161.349206349206</v>
      </c>
      <c r="AD310" s="50" t="n">
        <f aca="false">EXP((((AC310-AC$315)/AC$316+2)/4-1.9)^3)</f>
        <v>0.0339524302144578</v>
      </c>
      <c r="AE310" s="51" t="n">
        <f aca="false">S310/U310</f>
        <v>30.5505464480874</v>
      </c>
      <c r="AF310" s="50" t="n">
        <f aca="false">EXP((((AE310-AE$315)/AE$316+2)/4-1.9)^3)</f>
        <v>0.288361972353024</v>
      </c>
      <c r="AG310" s="50" t="n">
        <f aca="false">V310/U310</f>
        <v>0.447540983606557</v>
      </c>
      <c r="AH310" s="50" t="n">
        <f aca="false">EXP((((AG310-AG$315)/AG$316+2)/4-1.9)^3)</f>
        <v>0.0101348140602265</v>
      </c>
      <c r="AI310" s="50" t="n">
        <f aca="false">W310/U310</f>
        <v>0.0120218579234973</v>
      </c>
      <c r="AJ310" s="50" t="n">
        <f aca="false">EXP((((AI310-AI$315)/AI$316+2)/4-1.9)^3)</f>
        <v>0.00940166433127211</v>
      </c>
      <c r="AK310" s="50" t="n">
        <f aca="false">Z310/U310</f>
        <v>0.0601092896174863</v>
      </c>
      <c r="AL310" s="50" t="n">
        <f aca="false">EXP((((AK310-AK$315)/AK$316+2)/4-1.9)^3)</f>
        <v>0.00881907212739151</v>
      </c>
      <c r="AM310" s="50" t="n">
        <f aca="false">0.01*AD310+0.15*AF310+0.24*AH310+0.25*AJ310+0.35*AL310</f>
        <v>0.0514632668569575</v>
      </c>
      <c r="AO310" s="44" t="n">
        <f aca="false">AO344</f>
        <v>0.000357853030661383</v>
      </c>
      <c r="AP310" s="43" t="n">
        <f aca="false">AO310*$J$315</f>
        <v>2698.08982330338</v>
      </c>
      <c r="AQ310" s="44" t="n">
        <f aca="false">AQ344</f>
        <v>0.0383996039135702</v>
      </c>
      <c r="AR310" s="43" t="n">
        <f aca="false">AQ310*$J$315</f>
        <v>289519.919243385</v>
      </c>
      <c r="AS310" s="44" t="n">
        <f aca="false">AS344</f>
        <v>0.000537464837803215</v>
      </c>
      <c r="AT310" s="43" t="n">
        <f aca="false">AS310*$J$315</f>
        <v>4052.30160152655</v>
      </c>
      <c r="AU310" s="44" t="n">
        <f aca="false">AU344</f>
        <v>0.000555893601979895</v>
      </c>
      <c r="AV310" s="43" t="n">
        <f aca="false">AU310*$J$315</f>
        <v>4191.24819921013</v>
      </c>
      <c r="AW310" s="44" t="n">
        <f aca="false">AW344</f>
        <v>0.00131049905542124</v>
      </c>
      <c r="AX310" s="43" t="n">
        <f aca="false">AW310*$J$315</f>
        <v>9880.71599769824</v>
      </c>
    </row>
    <row r="311" customFormat="false" ht="13.8" hidden="false" customHeight="false" outlineLevel="0" collapsed="false">
      <c r="A311" s="13" t="s">
        <v>43</v>
      </c>
      <c r="B311" s="43"/>
      <c r="C311" s="43"/>
      <c r="D311" s="43"/>
      <c r="E311" s="43"/>
      <c r="F311" s="43"/>
      <c r="G311" s="43"/>
      <c r="H311" s="43"/>
      <c r="I311" s="15" t="n">
        <f aca="false">AO311+AQ311+AS311+AU311+AW311</f>
        <v>0.0152747910440748</v>
      </c>
      <c r="J311" s="43" t="n">
        <f aca="false">ROUND(AP311+AR311+AT311+AV311+AX311,0)</f>
        <v>115167</v>
      </c>
      <c r="K311" s="15" t="n">
        <f aca="false">I311-DatosMinisterio!J311</f>
        <v>5.56435819680789E-005</v>
      </c>
      <c r="L311" s="43" t="n">
        <f aca="false">J311-DatosMinisterio!K311</f>
        <v>420</v>
      </c>
      <c r="M311" s="44" t="n">
        <f aca="false">M345</f>
        <v>0.01401040995642</v>
      </c>
      <c r="N311" s="43" t="n">
        <f aca="false">ROUND((N$315*M311),0)</f>
        <v>2007040</v>
      </c>
      <c r="O311" s="43" t="n">
        <f aca="false">N311-DatosMinisterio!L311</f>
        <v>444</v>
      </c>
      <c r="P311" s="14" t="n">
        <f aca="false">N311+J311</f>
        <v>2122207</v>
      </c>
      <c r="Q311" s="43" t="n">
        <f aca="false">P311-DatosMinisterio!M311</f>
        <v>864</v>
      </c>
      <c r="S311" s="14" t="n">
        <f aca="false">B311+DatosMinisterio!B311</f>
        <v>4411</v>
      </c>
      <c r="T311" s="14" t="n">
        <f aca="false">C311+DatosMinisterio!C311</f>
        <v>32</v>
      </c>
      <c r="U311" s="14" t="n">
        <f aca="false">D311+DatosMinisterio!D311</f>
        <v>288.307954545455</v>
      </c>
      <c r="V311" s="14" t="n">
        <f aca="false">E311+DatosMinisterio!E311</f>
        <v>159.215909090909</v>
      </c>
      <c r="W311" s="14" t="n">
        <f aca="false">F311+DatosMinisterio!F311</f>
        <v>33</v>
      </c>
      <c r="X311" s="14" t="n">
        <f aca="false">G311+DatosMinisterio!G311</f>
        <v>44</v>
      </c>
      <c r="Y311" s="14" t="n">
        <f aca="false">H311+DatosMinisterio!H311</f>
        <v>1</v>
      </c>
      <c r="Z311" s="14" t="n">
        <f aca="false">X311+0.33*Y311</f>
        <v>44.33</v>
      </c>
      <c r="AC311" s="49" t="n">
        <f aca="false">IF(T311&gt;0,S311/T311,0)</f>
        <v>137.84375</v>
      </c>
      <c r="AD311" s="50" t="n">
        <f aca="false">EXP((((AC311-AC$315)/AC$316+2)/4-1.9)^3)</f>
        <v>0.0205697054928261</v>
      </c>
      <c r="AE311" s="51" t="n">
        <f aca="false">S311/U311</f>
        <v>15.2996125512886</v>
      </c>
      <c r="AF311" s="50" t="n">
        <f aca="false">EXP((((AE311-AE$315)/AE$316+2)/4-1.9)^3)</f>
        <v>0.0156785496384449</v>
      </c>
      <c r="AG311" s="50" t="n">
        <f aca="false">V311/U311</f>
        <v>0.552242512149649</v>
      </c>
      <c r="AH311" s="50" t="n">
        <f aca="false">EXP((((AG311-AG$315)/AG$316+2)/4-1.9)^3)</f>
        <v>0.0538410965013733</v>
      </c>
      <c r="AI311" s="50" t="n">
        <f aca="false">W311/U311</f>
        <v>0.114460941780214</v>
      </c>
      <c r="AJ311" s="50" t="n">
        <f aca="false">EXP((((AI311-AI$315)/AI$316+2)/4-1.9)^3)</f>
        <v>0.0994039439070083</v>
      </c>
      <c r="AK311" s="50" t="n">
        <f aca="false">Z311/U311</f>
        <v>0.153759198458088</v>
      </c>
      <c r="AL311" s="50" t="n">
        <f aca="false">EXP((((AK311-AK$315)/AK$316+2)/4-1.9)^3)</f>
        <v>0.0221587487947037</v>
      </c>
      <c r="AM311" s="50" t="n">
        <f aca="false">0.01*AD311+0.15*AF311+0.24*AH311+0.25*AJ311+0.35*AL311</f>
        <v>0.0480858907159229</v>
      </c>
      <c r="AO311" s="44" t="n">
        <f aca="false">AO345</f>
        <v>9.99210203615596E-005</v>
      </c>
      <c r="AP311" s="43" t="n">
        <f aca="false">AO311*$J$315</f>
        <v>753.370420458216</v>
      </c>
      <c r="AQ311" s="44" t="n">
        <f aca="false">AQ345</f>
        <v>0.00035471783257729</v>
      </c>
      <c r="AR311" s="43" t="n">
        <f aca="false">AQ311*$J$315</f>
        <v>2674.45149885186</v>
      </c>
      <c r="AS311" s="44" t="n">
        <f aca="false">AS345</f>
        <v>0.00717092950383084</v>
      </c>
      <c r="AT311" s="43" t="n">
        <f aca="false">AS311*$J$315</f>
        <v>54066.3631719237</v>
      </c>
      <c r="AU311" s="44" t="n">
        <f aca="false">AU345</f>
        <v>0.00539440490725154</v>
      </c>
      <c r="AV311" s="43" t="n">
        <f aca="false">AU311*$J$315</f>
        <v>40671.9735086032</v>
      </c>
      <c r="AW311" s="44" t="n">
        <f aca="false">AW345</f>
        <v>0.00225481778005356</v>
      </c>
      <c r="AX311" s="43" t="n">
        <f aca="false">AW311*$J$315</f>
        <v>17000.5571687408</v>
      </c>
    </row>
    <row r="312" customFormat="false" ht="13.8" hidden="false" customHeight="false" outlineLevel="0" collapsed="false">
      <c r="A312" s="13" t="s">
        <v>44</v>
      </c>
      <c r="B312" s="43"/>
      <c r="C312" s="43"/>
      <c r="D312" s="43"/>
      <c r="E312" s="43"/>
      <c r="F312" s="43"/>
      <c r="G312" s="43"/>
      <c r="H312" s="43"/>
      <c r="I312" s="15" t="n">
        <f aca="false">AO312+AQ312+AS312+AU312+AW312</f>
        <v>0.0176080302926764</v>
      </c>
      <c r="J312" s="43" t="n">
        <f aca="false">ROUND(AP312+AR312+AT312+AV312+AX312,0)</f>
        <v>132759</v>
      </c>
      <c r="K312" s="15" t="n">
        <f aca="false">I312-DatosMinisterio!J312</f>
        <v>-5.51939184453842E-006</v>
      </c>
      <c r="L312" s="43" t="n">
        <f aca="false">J312-DatosMinisterio!K312</f>
        <v>-41</v>
      </c>
      <c r="M312" s="44" t="n">
        <f aca="false">M346</f>
        <v>0.00847373108450352</v>
      </c>
      <c r="N312" s="43" t="n">
        <f aca="false">ROUND((N$315*M312),0)</f>
        <v>1213892</v>
      </c>
      <c r="O312" s="43" t="n">
        <f aca="false">N312-DatosMinisterio!L312</f>
        <v>-79</v>
      </c>
      <c r="P312" s="14" t="n">
        <f aca="false">N312+J312</f>
        <v>1346651</v>
      </c>
      <c r="Q312" s="43" t="n">
        <f aca="false">P312-DatosMinisterio!M312</f>
        <v>-120</v>
      </c>
      <c r="S312" s="14" t="n">
        <f aca="false">B312+DatosMinisterio!B312</f>
        <v>5248</v>
      </c>
      <c r="T312" s="14" t="n">
        <f aca="false">C312+DatosMinisterio!C312</f>
        <v>23</v>
      </c>
      <c r="U312" s="14" t="n">
        <f aca="false">D312+DatosMinisterio!D312</f>
        <v>248.966666666667</v>
      </c>
      <c r="V312" s="14" t="n">
        <f aca="false">E312+DatosMinisterio!E312</f>
        <v>158.512121212121</v>
      </c>
      <c r="W312" s="14" t="n">
        <f aca="false">F312+DatosMinisterio!F312</f>
        <v>7</v>
      </c>
      <c r="X312" s="14" t="n">
        <f aca="false">G312+DatosMinisterio!G312</f>
        <v>28</v>
      </c>
      <c r="Y312" s="14" t="n">
        <f aca="false">H312+DatosMinisterio!H312</f>
        <v>5</v>
      </c>
      <c r="Z312" s="14" t="n">
        <f aca="false">X312+0.33*Y312</f>
        <v>29.65</v>
      </c>
      <c r="AC312" s="49" t="n">
        <f aca="false">IF(T312&gt;0,S312/T312,0)</f>
        <v>228.173913043478</v>
      </c>
      <c r="AD312" s="50" t="n">
        <f aca="false">EXP((((AC312-AC$315)/AC$316+2)/4-1.9)^3)</f>
        <v>0.11111583674223</v>
      </c>
      <c r="AE312" s="51" t="n">
        <f aca="false">S312/U312</f>
        <v>21.0791270585085</v>
      </c>
      <c r="AF312" s="50" t="n">
        <f aca="false">EXP((((AE312-AE$315)/AE$316+2)/4-1.9)^3)</f>
        <v>0.0620862161965374</v>
      </c>
      <c r="AG312" s="50" t="n">
        <f aca="false">V312/U312</f>
        <v>0.636680095911584</v>
      </c>
      <c r="AH312" s="50" t="n">
        <f aca="false">EXP((((AG312-AG$315)/AG$316+2)/4-1.9)^3)</f>
        <v>0.147161514109607</v>
      </c>
      <c r="AI312" s="50" t="n">
        <f aca="false">W312/U312</f>
        <v>0.028116213683224</v>
      </c>
      <c r="AJ312" s="50" t="n">
        <f aca="false">EXP((((AI312-AI$315)/AI$316+2)/4-1.9)^3)</f>
        <v>0.014672141409792</v>
      </c>
      <c r="AK312" s="50" t="n">
        <f aca="false">Z312/U312</f>
        <v>0.119092247958227</v>
      </c>
      <c r="AL312" s="50" t="n">
        <f aca="false">EXP((((AK312-AK$315)/AK$316+2)/4-1.9)^3)</f>
        <v>0.0160006615946934</v>
      </c>
      <c r="AM312" s="50" t="n">
        <f aca="false">0.01*AD312+0.15*AF312+0.24*AH312+0.25*AJ312+0.35*AL312</f>
        <v>0.0550111210937993</v>
      </c>
      <c r="AO312" s="44" t="n">
        <f aca="false">AO346</f>
        <v>0.000340311846248347</v>
      </c>
      <c r="AP312" s="43" t="n">
        <f aca="false">AO312*$J$315</f>
        <v>2565.83527437297</v>
      </c>
      <c r="AQ312" s="44" t="n">
        <f aca="false">AQ346</f>
        <v>0.00382546532820206</v>
      </c>
      <c r="AR312" s="43" t="n">
        <f aca="false">AQ312*$J$315</f>
        <v>28842.7040909666</v>
      </c>
      <c r="AS312" s="44" t="n">
        <f aca="false">AS346</f>
        <v>0.0108397320618351</v>
      </c>
      <c r="AT312" s="43" t="n">
        <f aca="false">AS312*$J$315</f>
        <v>81727.8833976036</v>
      </c>
      <c r="AU312" s="44" t="n">
        <f aca="false">AU346</f>
        <v>0.000962703144983087</v>
      </c>
      <c r="AV312" s="43" t="n">
        <f aca="false">AU312*$J$315</f>
        <v>7258.45343140004</v>
      </c>
      <c r="AW312" s="44" t="n">
        <f aca="false">AW346</f>
        <v>0.00163981791140776</v>
      </c>
      <c r="AX312" s="43" t="n">
        <f aca="false">AW312*$J$315</f>
        <v>12363.6678741067</v>
      </c>
    </row>
    <row r="313" customFormat="false" ht="13.8" hidden="false" customHeight="false" outlineLevel="0" collapsed="false">
      <c r="A313" s="13" t="s">
        <v>45</v>
      </c>
      <c r="B313" s="43"/>
      <c r="C313" s="43"/>
      <c r="D313" s="43"/>
      <c r="E313" s="43"/>
      <c r="F313" s="43"/>
      <c r="G313" s="43"/>
      <c r="H313" s="43"/>
      <c r="I313" s="15" t="n">
        <f aca="false">AO313+AQ313+AS313+AU313+AW313</f>
        <v>0.00676738650427319</v>
      </c>
      <c r="J313" s="43" t="n">
        <f aca="false">ROUND(AP313+AR313+AT313+AV313+AX313,0)</f>
        <v>51024</v>
      </c>
      <c r="K313" s="15" t="n">
        <f aca="false">I313-DatosMinisterio!J313</f>
        <v>2.1589593652855E-007</v>
      </c>
      <c r="L313" s="43" t="n">
        <f aca="false">J313-DatosMinisterio!K313</f>
        <v>2</v>
      </c>
      <c r="M313" s="44" t="n">
        <f aca="false">M347</f>
        <v>0.00522770244582223</v>
      </c>
      <c r="N313" s="43" t="n">
        <f aca="false">ROUND((N$315*M313),0)</f>
        <v>748887</v>
      </c>
      <c r="O313" s="43" t="n">
        <f aca="false">N313-DatosMinisterio!L313</f>
        <v>-74</v>
      </c>
      <c r="P313" s="14" t="n">
        <f aca="false">N313+J313</f>
        <v>799911</v>
      </c>
      <c r="Q313" s="43" t="n">
        <f aca="false">P313-DatosMinisterio!M313</f>
        <v>-72</v>
      </c>
      <c r="S313" s="14" t="n">
        <f aca="false">B313+DatosMinisterio!B313</f>
        <v>5110</v>
      </c>
      <c r="T313" s="14" t="n">
        <f aca="false">C313+DatosMinisterio!C313</f>
        <v>37</v>
      </c>
      <c r="U313" s="14" t="n">
        <f aca="false">D313+DatosMinisterio!D313</f>
        <v>307.910462842243</v>
      </c>
      <c r="V313" s="14" t="n">
        <f aca="false">E313+DatosMinisterio!E313</f>
        <v>155.451371933152</v>
      </c>
      <c r="W313" s="14" t="n">
        <f aca="false">F313+DatosMinisterio!F313</f>
        <v>23</v>
      </c>
      <c r="X313" s="14" t="n">
        <f aca="false">G313+DatosMinisterio!G313</f>
        <v>39</v>
      </c>
      <c r="Y313" s="14" t="n">
        <f aca="false">H313+DatosMinisterio!H313</f>
        <v>11</v>
      </c>
      <c r="Z313" s="14" t="n">
        <f aca="false">X313+0.33*Y313</f>
        <v>42.63</v>
      </c>
      <c r="AC313" s="49" t="n">
        <f aca="false">IF(T313&gt;0,S313/T313,0)</f>
        <v>138.108108108108</v>
      </c>
      <c r="AD313" s="50" t="n">
        <f aca="false">EXP((((AC313-AC$315)/AC$316+2)/4-1.9)^3)</f>
        <v>0.0206913141986393</v>
      </c>
      <c r="AE313" s="51" t="n">
        <f aca="false">S313/U313</f>
        <v>16.5957335545889</v>
      </c>
      <c r="AF313" s="50" t="n">
        <f aca="false">EXP((((AE313-AE$315)/AE$316+2)/4-1.9)^3)</f>
        <v>0.0220503590761724</v>
      </c>
      <c r="AG313" s="50" t="n">
        <f aca="false">V313/U313</f>
        <v>0.504859011604283</v>
      </c>
      <c r="AH313" s="50" t="n">
        <f aca="false">EXP((((AG313-AG$315)/AG$316+2)/4-1.9)^3)</f>
        <v>0.0269021937788355</v>
      </c>
      <c r="AI313" s="50" t="n">
        <f aca="false">W313/U313</f>
        <v>0.0746970394824939</v>
      </c>
      <c r="AJ313" s="50" t="n">
        <f aca="false">EXP((((AI313-AI$315)/AI$316+2)/4-1.9)^3)</f>
        <v>0.0452792146595404</v>
      </c>
      <c r="AK313" s="50" t="n">
        <f aca="false">Z313/U313</f>
        <v>0.138449338832118</v>
      </c>
      <c r="AL313" s="50" t="n">
        <f aca="false">EXP((((AK313-AK$315)/AK$316+2)/4-1.9)^3)</f>
        <v>0.019233069821864</v>
      </c>
      <c r="AM313" s="50" t="n">
        <f aca="false">0.01*AD313+0.15*AF313+0.24*AH313+0.25*AJ313+0.35*AL313</f>
        <v>0.0280223716128702</v>
      </c>
      <c r="AO313" s="44" t="n">
        <f aca="false">AO347</f>
        <v>8.63843414514549E-005</v>
      </c>
      <c r="AP313" s="43" t="n">
        <f aca="false">AO313*$J$315</f>
        <v>651.308477483535</v>
      </c>
      <c r="AQ313" s="44" t="n">
        <f aca="false">AQ347</f>
        <v>0.000894400852889246</v>
      </c>
      <c r="AR313" s="43" t="n">
        <f aca="false">AQ313*$J$315</f>
        <v>6743.47744009408</v>
      </c>
      <c r="AS313" s="44" t="n">
        <f aca="false">AS347</f>
        <v>0.00144225331029842</v>
      </c>
      <c r="AT313" s="43" t="n">
        <f aca="false">AS313*$J$315</f>
        <v>10874.0981512713</v>
      </c>
      <c r="AU313" s="44" t="n">
        <f aca="false">AU347</f>
        <v>0.00215995264065843</v>
      </c>
      <c r="AV313" s="43" t="n">
        <f aca="false">AU313*$J$315</f>
        <v>16285.3063667141</v>
      </c>
      <c r="AW313" s="44" t="n">
        <f aca="false">AW347</f>
        <v>0.00218439535897563</v>
      </c>
      <c r="AX313" s="43" t="n">
        <f aca="false">AW313*$J$315</f>
        <v>16469.5961278589</v>
      </c>
    </row>
    <row r="314" customFormat="false" ht="13.8" hidden="false" customHeight="false" outlineLevel="0" collapsed="false">
      <c r="A314" s="16" t="s">
        <v>46</v>
      </c>
      <c r="B314" s="52"/>
      <c r="C314" s="52"/>
      <c r="D314" s="52"/>
      <c r="E314" s="52"/>
      <c r="F314" s="52"/>
      <c r="G314" s="52"/>
      <c r="H314" s="52"/>
      <c r="I314" s="18" t="n">
        <f aca="false">AO314+AQ314+AS314+AU314+AW314</f>
        <v>0.00952570585938467</v>
      </c>
      <c r="J314" s="52" t="n">
        <f aca="false">ROUND(AP314+AR314+AT314+AV314+AX314,0)</f>
        <v>71821</v>
      </c>
      <c r="K314" s="15" t="n">
        <f aca="false">I314-DatosMinisterio!J314</f>
        <v>4.41366482583326E-006</v>
      </c>
      <c r="L314" s="43" t="n">
        <f aca="false">J314-DatosMinisterio!K314</f>
        <v>31</v>
      </c>
      <c r="M314" s="44" t="n">
        <f aca="false">M348</f>
        <v>0.00637064536730625</v>
      </c>
      <c r="N314" s="43" t="n">
        <f aca="false">ROUND((N$315*M314),0)</f>
        <v>912617</v>
      </c>
      <c r="O314" s="43" t="n">
        <f aca="false">N314-DatosMinisterio!L314</f>
        <v>-73</v>
      </c>
      <c r="P314" s="14" t="n">
        <f aca="false">N314+J314</f>
        <v>984438</v>
      </c>
      <c r="Q314" s="43" t="n">
        <f aca="false">P314-DatosMinisterio!M314</f>
        <v>-42</v>
      </c>
      <c r="S314" s="17" t="n">
        <f aca="false">B314+DatosMinisterio!B314</f>
        <v>6206</v>
      </c>
      <c r="T314" s="17" t="n">
        <f aca="false">C314+DatosMinisterio!C314</f>
        <v>29</v>
      </c>
      <c r="U314" s="17" t="n">
        <f aca="false">D314+DatosMinisterio!D314</f>
        <v>321.477011494253</v>
      </c>
      <c r="V314" s="17" t="n">
        <f aca="false">E314+DatosMinisterio!E314</f>
        <v>159.189393939394</v>
      </c>
      <c r="W314" s="17" t="n">
        <f aca="false">F314+DatosMinisterio!F314</f>
        <v>12</v>
      </c>
      <c r="X314" s="17" t="n">
        <f aca="false">G314+DatosMinisterio!G314</f>
        <v>47</v>
      </c>
      <c r="Y314" s="17" t="n">
        <f aca="false">H314+DatosMinisterio!H314</f>
        <v>9</v>
      </c>
      <c r="Z314" s="17" t="n">
        <f aca="false">X314+0.33*Y314</f>
        <v>49.97</v>
      </c>
      <c r="AC314" s="49" t="n">
        <f aca="false">IF(T314&gt;0,S314/T314,0)</f>
        <v>214</v>
      </c>
      <c r="AD314" s="50" t="n">
        <f aca="false">EXP((((AC314-AC$315)/AC$316+2)/4-1.9)^3)</f>
        <v>0.088864157203659</v>
      </c>
      <c r="AE314" s="51" t="n">
        <f aca="false">S314/U314</f>
        <v>19.3046462985144</v>
      </c>
      <c r="AF314" s="50" t="n">
        <f aca="false">EXP((((AE314-AE$315)/AE$316+2)/4-1.9)^3)</f>
        <v>0.0423000128780018</v>
      </c>
      <c r="AG314" s="50" t="n">
        <f aca="false">V314/U314</f>
        <v>0.49518126723733</v>
      </c>
      <c r="AH314" s="50" t="n">
        <f aca="false">EXP((((AG314-AG$315)/AG$316+2)/4-1.9)^3)</f>
        <v>0.0230619960345286</v>
      </c>
      <c r="AI314" s="50" t="n">
        <f aca="false">W314/U314</f>
        <v>0.0373277079571661</v>
      </c>
      <c r="AJ314" s="50" t="n">
        <f aca="false">EXP((((AI314-AI$315)/AI$316+2)/4-1.9)^3)</f>
        <v>0.0186801446154094</v>
      </c>
      <c r="AK314" s="50" t="n">
        <f aca="false">Z314/U314</f>
        <v>0.155438797218299</v>
      </c>
      <c r="AL314" s="50" t="n">
        <f aca="false">EXP((((AK314-AK$315)/AK$316+2)/4-1.9)^3)</f>
        <v>0.0225009571419772</v>
      </c>
      <c r="AM314" s="50" t="n">
        <f aca="false">0.01*AD314+0.15*AF314+0.24*AH314+0.25*AJ314+0.35*AL314</f>
        <v>0.0253138937055681</v>
      </c>
      <c r="AO314" s="44" t="n">
        <f aca="false">AO348</f>
        <v>0.000229153611545434</v>
      </c>
      <c r="AP314" s="43" t="n">
        <f aca="false">AO314*$J$315</f>
        <v>1727.74008967104</v>
      </c>
      <c r="AQ314" s="44" t="n">
        <f aca="false">AQ348</f>
        <v>0.00244266806221085</v>
      </c>
      <c r="AR314" s="43" t="n">
        <f aca="false">AQ314*$J$315</f>
        <v>18416.8842392606</v>
      </c>
      <c r="AS314" s="44" t="n">
        <f aca="false">AS348</f>
        <v>0.00171421162119481</v>
      </c>
      <c r="AT314" s="43" t="n">
        <f aca="false">AS314*$J$315</f>
        <v>12924.571077646</v>
      </c>
      <c r="AU314" s="44" t="n">
        <f aca="false">AU348</f>
        <v>0.00243212334307435</v>
      </c>
      <c r="AV314" s="43" t="n">
        <f aca="false">AU314*$J$315</f>
        <v>18337.3806527206</v>
      </c>
      <c r="AW314" s="44" t="n">
        <f aca="false">AW348</f>
        <v>0.00270754922135922</v>
      </c>
      <c r="AX314" s="43" t="n">
        <f aca="false">AW314*$J$315</f>
        <v>20413.997854764</v>
      </c>
    </row>
    <row r="315" customFormat="false" ht="13.8" hidden="false" customHeight="false" outlineLevel="0" collapsed="false">
      <c r="A315" s="19" t="s">
        <v>49</v>
      </c>
      <c r="B315" s="59"/>
      <c r="C315" s="59"/>
      <c r="D315" s="59"/>
      <c r="E315" s="59"/>
      <c r="F315" s="59"/>
      <c r="G315" s="59"/>
      <c r="H315" s="59"/>
      <c r="I315" s="20" t="n">
        <f aca="false">SUM(I288:I314)</f>
        <v>1</v>
      </c>
      <c r="J315" s="59" t="n">
        <f aca="false">DatosMinisterio!K315</f>
        <v>7539659</v>
      </c>
      <c r="K315" s="57" t="n">
        <f aca="false">I315-DatosMinisterio!J315</f>
        <v>0</v>
      </c>
      <c r="L315" s="59" t="n">
        <f aca="false">J315-DatosMinisterio!K315</f>
        <v>0</v>
      </c>
      <c r="M315" s="60"/>
      <c r="N315" s="59" t="n">
        <f aca="false">DatosMinisterio!L315</f>
        <v>143253508</v>
      </c>
      <c r="O315" s="59"/>
      <c r="P315" s="20" t="n">
        <f aca="false">DatosMinisterio!M315</f>
        <v>150793167</v>
      </c>
      <c r="Q315" s="59"/>
      <c r="S315" s="20"/>
      <c r="T315" s="20"/>
      <c r="U315" s="20"/>
      <c r="V315" s="20"/>
      <c r="W315" s="20"/>
      <c r="X315" s="20"/>
      <c r="Y315" s="20"/>
      <c r="Z315" s="20"/>
      <c r="AB315" s="62" t="s">
        <v>207</v>
      </c>
      <c r="AC315" s="62" t="n">
        <f aca="false">AVERAGE(AC290:AC314)</f>
        <v>194.959226475095</v>
      </c>
      <c r="AD315" s="20"/>
      <c r="AE315" s="62" t="n">
        <f aca="false">AVERAGE(AE290:AE314)</f>
        <v>21.2500510653209</v>
      </c>
      <c r="AF315" s="20"/>
      <c r="AG315" s="64" t="n">
        <f aca="false">AVERAGE(AG290:AG314)</f>
        <v>0.565568613679757</v>
      </c>
      <c r="AH315" s="20"/>
      <c r="AI315" s="64" t="n">
        <f aca="false">AVERAGE(AI290:AI314)</f>
        <v>0.0914929238510092</v>
      </c>
      <c r="AJ315" s="20"/>
      <c r="AK315" s="64" t="n">
        <f aca="false">AVERAGE(AK290:AK314)</f>
        <v>0.283339088314679</v>
      </c>
      <c r="AL315" s="20"/>
      <c r="AM315" s="64" t="n">
        <f aca="false">SUM(AM290:AM314)</f>
        <v>2.85034685982279</v>
      </c>
      <c r="AO315" s="60" t="n">
        <f aca="false">SUM(AO288:AO314)</f>
        <v>0.0097970192833925</v>
      </c>
      <c r="AP315" s="59" t="n">
        <f aca="false">SUM(AP288:AP314)</f>
        <v>73866.1846132038</v>
      </c>
      <c r="AQ315" s="60" t="n">
        <f aca="false">SUM(AQ288:AQ314)</f>
        <v>0.147810936084899</v>
      </c>
      <c r="AR315" s="59" t="n">
        <f aca="false">SUM(AR288:AR314)</f>
        <v>1114444.05455093</v>
      </c>
      <c r="AS315" s="60" t="n">
        <f aca="false">SUM(AS288:AS314)</f>
        <v>0.238252234320882</v>
      </c>
      <c r="AT315" s="59" t="n">
        <f aca="false">SUM(AT288:AT314)</f>
        <v>1796340.60276755</v>
      </c>
      <c r="AU315" s="60" t="n">
        <f aca="false">SUM(AU288:AU314)</f>
        <v>0.253873235142462</v>
      </c>
      <c r="AV315" s="59" t="n">
        <f aca="false">SUM(AV288:AV314)</f>
        <v>1914117.62220098</v>
      </c>
      <c r="AW315" s="60" t="n">
        <f aca="false">SUM(AW288:AW314)</f>
        <v>0.350266575168365</v>
      </c>
      <c r="AX315" s="59" t="n">
        <f aca="false">SUM(AX288:AX314)</f>
        <v>2640890.53586734</v>
      </c>
    </row>
    <row r="316" customFormat="false" ht="13.8" hidden="false" customHeight="false" outlineLevel="0" collapsed="false">
      <c r="A316" s="23" t="s">
        <v>50</v>
      </c>
      <c r="I316" s="22"/>
      <c r="S316" s="22"/>
      <c r="T316" s="22"/>
      <c r="U316" s="22"/>
      <c r="V316" s="22"/>
      <c r="W316" s="22"/>
      <c r="X316" s="22"/>
      <c r="Y316" s="22"/>
      <c r="Z316" s="22"/>
      <c r="AB316" s="62" t="s">
        <v>208</v>
      </c>
      <c r="AC316" s="62" t="n">
        <f aca="false">_xlfn.STDEV.P(AC290:AC314)</f>
        <v>83.0665421481783</v>
      </c>
      <c r="AD316" s="20"/>
      <c r="AE316" s="62" t="n">
        <f aca="false">_xlfn.STDEV.P(AE290:AE314)</f>
        <v>7.16211853541581</v>
      </c>
      <c r="AF316" s="20"/>
      <c r="AG316" s="64" t="n">
        <f aca="false">_xlfn.STDEV.P(AG290:AG314)</f>
        <v>0.11257360220011</v>
      </c>
      <c r="AH316" s="20"/>
      <c r="AI316" s="64" t="n">
        <f aca="false">_xlfn.STDEV.P(AI290:AI314)</f>
        <v>0.0732794212357052</v>
      </c>
      <c r="AJ316" s="20"/>
      <c r="AK316" s="64" t="n">
        <f aca="false">_xlfn.STDEV.P(AK290:AK314)</f>
        <v>0.200224555744995</v>
      </c>
      <c r="AL316" s="20"/>
      <c r="AM316" s="64"/>
    </row>
    <row r="317" customFormat="false" ht="13.8" hidden="false" customHeight="false" outlineLevel="0" collapsed="false">
      <c r="A317" s="23" t="s">
        <v>149</v>
      </c>
      <c r="I317" s="22"/>
      <c r="S317" s="22"/>
      <c r="T317" s="22"/>
      <c r="U317" s="22"/>
      <c r="V317" s="22"/>
      <c r="W317" s="22"/>
      <c r="X317" s="22"/>
      <c r="Y317" s="22"/>
      <c r="Z317" s="22"/>
    </row>
    <row r="318" customFormat="false" ht="13.8" hidden="false" customHeight="false" outlineLevel="0" collapsed="false">
      <c r="I318" s="22"/>
      <c r="S318" s="22"/>
      <c r="T318" s="22"/>
      <c r="U318" s="22"/>
      <c r="V318" s="22"/>
      <c r="W318" s="22"/>
      <c r="X318" s="22"/>
      <c r="Y318" s="22"/>
      <c r="Z318" s="22"/>
    </row>
    <row r="319" customFormat="false" ht="13.8" hidden="false" customHeight="false" outlineLevel="0" collapsed="false">
      <c r="A319" s="6" t="s">
        <v>150</v>
      </c>
      <c r="B319" s="82"/>
      <c r="C319" s="82"/>
      <c r="D319" s="82"/>
      <c r="E319" s="82"/>
      <c r="F319" s="82"/>
      <c r="G319" s="82"/>
      <c r="H319" s="82"/>
      <c r="I319" s="6"/>
      <c r="J319" s="6"/>
      <c r="S319" s="24"/>
      <c r="T319" s="24"/>
      <c r="U319" s="24"/>
      <c r="V319" s="24"/>
      <c r="W319" s="24"/>
      <c r="X319" s="24"/>
      <c r="Y319" s="24"/>
      <c r="Z319" s="24"/>
    </row>
    <row r="320" customFormat="false" ht="13.8" hidden="false" customHeight="false" outlineLevel="0" collapsed="false">
      <c r="A320" s="6" t="s">
        <v>151</v>
      </c>
      <c r="B320" s="6"/>
      <c r="C320" s="6"/>
      <c r="D320" s="6"/>
      <c r="E320" s="6"/>
      <c r="F320" s="6"/>
      <c r="G320" s="6"/>
      <c r="H320" s="6"/>
      <c r="I320" s="6"/>
      <c r="J320" s="6"/>
      <c r="S320" s="24"/>
      <c r="T320" s="24"/>
      <c r="U320" s="24"/>
      <c r="V320" s="24"/>
      <c r="W320" s="24"/>
      <c r="X320" s="24"/>
      <c r="Y320" s="24"/>
      <c r="Z320" s="24"/>
    </row>
    <row r="321" customFormat="false" ht="13.8" hidden="false" customHeight="false" outlineLevel="0" collapsed="false">
      <c r="A321" s="29"/>
      <c r="B321" s="29"/>
      <c r="C321" s="29"/>
      <c r="D321" s="29"/>
      <c r="E321" s="29"/>
      <c r="F321" s="29"/>
      <c r="G321" s="29"/>
      <c r="H321" s="29"/>
      <c r="S321" s="73"/>
      <c r="T321" s="73"/>
      <c r="U321" s="73"/>
      <c r="V321" s="73"/>
      <c r="W321" s="73"/>
      <c r="X321" s="73"/>
      <c r="Y321" s="73"/>
      <c r="Z321" s="73"/>
    </row>
    <row r="322" customFormat="false" ht="15.8" hidden="false" customHeight="true" outlineLevel="0" collapsed="false">
      <c r="A322" s="7" t="s">
        <v>8</v>
      </c>
      <c r="B322" s="85" t="s">
        <v>188</v>
      </c>
      <c r="C322" s="85"/>
      <c r="D322" s="85"/>
      <c r="E322" s="85"/>
      <c r="F322" s="85"/>
      <c r="G322" s="85"/>
      <c r="H322" s="85"/>
      <c r="I322" s="7" t="s">
        <v>10</v>
      </c>
      <c r="J322" s="37" t="s">
        <v>11</v>
      </c>
      <c r="K322" s="38" t="s">
        <v>189</v>
      </c>
      <c r="L322" s="37" t="s">
        <v>190</v>
      </c>
      <c r="M322" s="38" t="s">
        <v>191</v>
      </c>
      <c r="N322" s="37" t="s">
        <v>12</v>
      </c>
      <c r="O322" s="37" t="s">
        <v>192</v>
      </c>
      <c r="P322" s="7" t="s">
        <v>193</v>
      </c>
      <c r="Q322" s="37" t="s">
        <v>194</v>
      </c>
      <c r="S322" s="8" t="s">
        <v>188</v>
      </c>
      <c r="T322" s="8"/>
      <c r="U322" s="8"/>
      <c r="V322" s="8"/>
      <c r="W322" s="8"/>
      <c r="X322" s="8"/>
      <c r="Y322" s="8"/>
      <c r="Z322" s="8"/>
      <c r="AC322" s="9" t="s">
        <v>196</v>
      </c>
      <c r="AD322" s="9"/>
      <c r="AE322" s="9" t="s">
        <v>197</v>
      </c>
      <c r="AF322" s="9"/>
      <c r="AG322" s="9" t="s">
        <v>198</v>
      </c>
      <c r="AH322" s="9"/>
      <c r="AI322" s="9" t="s">
        <v>199</v>
      </c>
      <c r="AJ322" s="9"/>
      <c r="AK322" s="9" t="s">
        <v>200</v>
      </c>
      <c r="AL322" s="9"/>
      <c r="AM322" s="39" t="s">
        <v>201</v>
      </c>
      <c r="AO322" s="9" t="s">
        <v>196</v>
      </c>
      <c r="AP322" s="9"/>
      <c r="AQ322" s="9" t="s">
        <v>197</v>
      </c>
      <c r="AR322" s="9"/>
      <c r="AS322" s="9" t="s">
        <v>198</v>
      </c>
      <c r="AT322" s="9"/>
      <c r="AU322" s="9" t="s">
        <v>199</v>
      </c>
      <c r="AV322" s="9"/>
      <c r="AW322" s="39" t="s">
        <v>200</v>
      </c>
      <c r="AX322" s="39"/>
    </row>
    <row r="323" customFormat="false" ht="55.8" hidden="false" customHeight="false" outlineLevel="0" collapsed="false">
      <c r="A323" s="7"/>
      <c r="B323" s="84" t="s">
        <v>152</v>
      </c>
      <c r="C323" s="84" t="s">
        <v>153</v>
      </c>
      <c r="D323" s="84" t="s">
        <v>154</v>
      </c>
      <c r="E323" s="84" t="s">
        <v>155</v>
      </c>
      <c r="F323" s="84" t="s">
        <v>156</v>
      </c>
      <c r="G323" s="84" t="s">
        <v>157</v>
      </c>
      <c r="H323" s="84" t="s">
        <v>158</v>
      </c>
      <c r="I323" s="7"/>
      <c r="J323" s="37"/>
      <c r="K323" s="38"/>
      <c r="L323" s="37"/>
      <c r="M323" s="38"/>
      <c r="N323" s="37"/>
      <c r="O323" s="37"/>
      <c r="P323" s="7"/>
      <c r="Q323" s="37"/>
      <c r="S323" s="9" t="s">
        <v>152</v>
      </c>
      <c r="T323" s="9" t="s">
        <v>153</v>
      </c>
      <c r="U323" s="9" t="s">
        <v>154</v>
      </c>
      <c r="V323" s="9" t="s">
        <v>155</v>
      </c>
      <c r="W323" s="9" t="s">
        <v>156</v>
      </c>
      <c r="X323" s="9" t="s">
        <v>157</v>
      </c>
      <c r="Y323" s="9" t="s">
        <v>158</v>
      </c>
      <c r="Z323" s="7" t="s">
        <v>21</v>
      </c>
      <c r="AC323" s="9" t="s">
        <v>202</v>
      </c>
      <c r="AD323" s="9" t="s">
        <v>203</v>
      </c>
      <c r="AE323" s="9" t="s">
        <v>202</v>
      </c>
      <c r="AF323" s="9" t="s">
        <v>203</v>
      </c>
      <c r="AG323" s="9" t="s">
        <v>202</v>
      </c>
      <c r="AH323" s="9" t="s">
        <v>203</v>
      </c>
      <c r="AI323" s="9" t="s">
        <v>202</v>
      </c>
      <c r="AJ323" s="9" t="s">
        <v>203</v>
      </c>
      <c r="AK323" s="9" t="s">
        <v>202</v>
      </c>
      <c r="AL323" s="9" t="s">
        <v>203</v>
      </c>
      <c r="AM323" s="40" t="s">
        <v>204</v>
      </c>
      <c r="AO323" s="9" t="s">
        <v>205</v>
      </c>
      <c r="AP323" s="9" t="s">
        <v>206</v>
      </c>
      <c r="AQ323" s="9" t="s">
        <v>205</v>
      </c>
      <c r="AR323" s="9" t="s">
        <v>206</v>
      </c>
      <c r="AS323" s="9" t="s">
        <v>205</v>
      </c>
      <c r="AT323" s="9" t="s">
        <v>206</v>
      </c>
      <c r="AU323" s="9" t="s">
        <v>205</v>
      </c>
      <c r="AV323" s="9" t="s">
        <v>206</v>
      </c>
      <c r="AW323" s="9" t="s">
        <v>205</v>
      </c>
      <c r="AX323" s="40" t="s">
        <v>206</v>
      </c>
    </row>
    <row r="324" customFormat="false" ht="13.8" hidden="false" customHeight="false" outlineLevel="0" collapsed="false">
      <c r="A324" s="10" t="s">
        <v>22</v>
      </c>
      <c r="B324" s="42"/>
      <c r="C324" s="42"/>
      <c r="D324" s="42"/>
      <c r="E324" s="42"/>
      <c r="F324" s="42"/>
      <c r="G324" s="42"/>
      <c r="H324" s="42"/>
      <c r="I324" s="12" t="n">
        <f aca="false">AO324+AQ324+AS324+AU324+AW324</f>
        <v>0.156780764048648</v>
      </c>
      <c r="J324" s="42" t="n">
        <f aca="false">ROUND(AP324+AR324+AT324+AV324+AX324,0)</f>
        <v>1131171</v>
      </c>
      <c r="K324" s="12" t="n">
        <f aca="false">I324-DatosMinisterio!J324</f>
        <v>0.00100150740431737</v>
      </c>
      <c r="L324" s="42" t="n">
        <f aca="false">J324-DatosMinisterio!K324</f>
        <v>7226</v>
      </c>
      <c r="M324" s="44" t="n">
        <f aca="false">P358/P$383</f>
        <v>0.204622893212352</v>
      </c>
      <c r="N324" s="43" t="n">
        <f aca="false">ROUND(N$349*M324,0)</f>
        <v>28050667</v>
      </c>
      <c r="O324" s="43" t="n">
        <f aca="false">N324-DatosMinisterio!L324</f>
        <v>11300</v>
      </c>
      <c r="P324" s="14" t="n">
        <f aca="false">N324+J324</f>
        <v>29181838</v>
      </c>
      <c r="Q324" s="43" t="n">
        <f aca="false">P324-DatosMinisterio!M324</f>
        <v>18526</v>
      </c>
      <c r="S324" s="11" t="n">
        <f aca="false">B324+DatosMinisterio!B324</f>
        <v>24465</v>
      </c>
      <c r="T324" s="11" t="n">
        <f aca="false">C324+DatosMinisterio!C324</f>
        <v>65</v>
      </c>
      <c r="U324" s="11" t="n">
        <f aca="false">D324+DatosMinisterio!D324</f>
        <v>1752.68333333333</v>
      </c>
      <c r="V324" s="11" t="n">
        <f aca="false">E324+DatosMinisterio!E324</f>
        <v>965.425757575758</v>
      </c>
      <c r="W324" s="11" t="n">
        <f aca="false">F324+DatosMinisterio!F324</f>
        <v>485</v>
      </c>
      <c r="X324" s="11" t="n">
        <f aca="false">G324+DatosMinisterio!G324</f>
        <v>1329</v>
      </c>
      <c r="Y324" s="11" t="n">
        <f aca="false">H324+DatosMinisterio!H324</f>
        <v>209</v>
      </c>
      <c r="Z324" s="11" t="n">
        <f aca="false">X324+0.33*Y324</f>
        <v>1397.97</v>
      </c>
      <c r="AC324" s="45" t="n">
        <f aca="false">IF(T324&gt;0,S324/T324,0)</f>
        <v>376.384615384615</v>
      </c>
      <c r="AD324" s="46" t="n">
        <f aca="false">EXP((((AC324-AC$349)/AC$350+2)/4-1.9)^3)</f>
        <v>0.546469989457648</v>
      </c>
      <c r="AE324" s="47" t="n">
        <f aca="false">S324/U324</f>
        <v>13.9585968182121</v>
      </c>
      <c r="AF324" s="46" t="n">
        <f aca="false">EXP((((AE324-AE$349)/AE$350+2)/4-1.9)^3)</f>
        <v>0.0084124876345977</v>
      </c>
      <c r="AG324" s="46" t="n">
        <f aca="false">V324/U324</f>
        <v>0.550827259673696</v>
      </c>
      <c r="AH324" s="46" t="n">
        <f aca="false">EXP((((AG324-AG$349)/AG$350+2)/4-1.9)^3)</f>
        <v>0.0680528313062015</v>
      </c>
      <c r="AI324" s="46" t="n">
        <f aca="false">W324/U324</f>
        <v>0.276718555357975</v>
      </c>
      <c r="AJ324" s="46" t="n">
        <f aca="false">EXP((((AI324-AI$349)/AI$350+2)/4-1.9)^3)</f>
        <v>0.647278770630711</v>
      </c>
      <c r="AK324" s="46" t="n">
        <f aca="false">Z324/U324</f>
        <v>0.797616987286163</v>
      </c>
      <c r="AL324" s="46" t="n">
        <f aca="false">EXP((((AK324-AK$349)/AK$350+2)/4-1.9)^3)</f>
        <v>0.735041436274427</v>
      </c>
      <c r="AM324" s="46" t="n">
        <f aca="false">0.01*AD324+0.15*AF324+0.24*AH324+0.25*AJ324+0.35*AL324</f>
        <v>0.442143447906982</v>
      </c>
      <c r="AO324" s="48" t="n">
        <f aca="false">0.01*AD324/$AM$349</f>
        <v>0.00193774176418083</v>
      </c>
      <c r="AP324" s="42" t="n">
        <f aca="false">AO324*$J$349</f>
        <v>13980.7777624382</v>
      </c>
      <c r="AQ324" s="48" t="n">
        <f aca="false">0.15*AF324/$AM$349</f>
        <v>0.000447450791755092</v>
      </c>
      <c r="AR324" s="42" t="n">
        <f aca="false">AQ324*$J$349</f>
        <v>3228.35075075111</v>
      </c>
      <c r="AS324" s="48" t="n">
        <f aca="false">0.24*AH324/$AM$349</f>
        <v>0.00579144615895139</v>
      </c>
      <c r="AT324" s="42" t="n">
        <f aca="false">AS324*$J$349</f>
        <v>41785.1971651419</v>
      </c>
      <c r="AU324" s="48" t="n">
        <f aca="false">0.25*AJ324/$AM$349</f>
        <v>0.0573800543083601</v>
      </c>
      <c r="AV324" s="42" t="n">
        <f aca="false">AU324*$J$349</f>
        <v>413996.231134003</v>
      </c>
      <c r="AW324" s="48" t="n">
        <f aca="false">0.35*AL324/$AM$349</f>
        <v>0.091224071025401</v>
      </c>
      <c r="AX324" s="42" t="n">
        <f aca="false">AW324*$J$349</f>
        <v>658180.304087203</v>
      </c>
    </row>
    <row r="325" customFormat="false" ht="13.8" hidden="false" customHeight="false" outlineLevel="0" collapsed="false">
      <c r="A325" s="13" t="s">
        <v>23</v>
      </c>
      <c r="B325" s="43"/>
      <c r="C325" s="43"/>
      <c r="D325" s="43"/>
      <c r="E325" s="43"/>
      <c r="F325" s="43" t="n">
        <v>-20</v>
      </c>
      <c r="G325" s="43"/>
      <c r="H325" s="43"/>
      <c r="I325" s="15" t="n">
        <f aca="false">AO325+AQ325+AS325+AU325+AW325</f>
        <v>0.115485426800909</v>
      </c>
      <c r="J325" s="43" t="n">
        <f aca="false">ROUND(AP325+AR325+AT325+AV325+AX325,0)</f>
        <v>833226</v>
      </c>
      <c r="K325" s="15" t="n">
        <f aca="false">I325-DatosMinisterio!J325</f>
        <v>-0.00356998357070014</v>
      </c>
      <c r="L325" s="43" t="n">
        <f aca="false">J325-DatosMinisterio!K325</f>
        <v>-25757</v>
      </c>
      <c r="M325" s="44" t="n">
        <f aca="false">P359/P$383</f>
        <v>0.127609581376354</v>
      </c>
      <c r="N325" s="43" t="n">
        <f aca="false">ROUND(N$349*M325,0)</f>
        <v>17493321</v>
      </c>
      <c r="O325" s="43" t="n">
        <f aca="false">N325-DatosMinisterio!L325</f>
        <v>-39419</v>
      </c>
      <c r="P325" s="14" t="n">
        <f aca="false">N325+J325</f>
        <v>18326547</v>
      </c>
      <c r="Q325" s="43" t="n">
        <f aca="false">P325-DatosMinisterio!M325</f>
        <v>-65176</v>
      </c>
      <c r="S325" s="14" t="n">
        <f aca="false">B325+DatosMinisterio!B325</f>
        <v>18406</v>
      </c>
      <c r="T325" s="14" t="n">
        <f aca="false">C325+DatosMinisterio!C325</f>
        <v>41</v>
      </c>
      <c r="U325" s="14" t="n">
        <f aca="false">D325+DatosMinisterio!D325</f>
        <v>1654.90909090909</v>
      </c>
      <c r="V325" s="14" t="n">
        <f aca="false">E325+DatosMinisterio!E325</f>
        <v>974.875</v>
      </c>
      <c r="W325" s="14" t="n">
        <f aca="false">F325+DatosMinisterio!F325</f>
        <v>361</v>
      </c>
      <c r="X325" s="14" t="n">
        <f aca="false">G325+DatosMinisterio!G325</f>
        <v>1030</v>
      </c>
      <c r="Y325" s="14" t="n">
        <f aca="false">H325+DatosMinisterio!H325</f>
        <v>215</v>
      </c>
      <c r="Z325" s="14" t="n">
        <f aca="false">X325+0.33*Y325</f>
        <v>1100.95</v>
      </c>
      <c r="AC325" s="49" t="n">
        <f aca="false">IF(T325&gt;0,S325/T325,0)</f>
        <v>448.926829268293</v>
      </c>
      <c r="AD325" s="50" t="n">
        <f aca="false">EXP((((AC325-AC$349)/AC$350+2)/4-1.9)^3)</f>
        <v>0.780104586445976</v>
      </c>
      <c r="AE325" s="51" t="n">
        <f aca="false">S325/U325</f>
        <v>11.1220610854757</v>
      </c>
      <c r="AF325" s="50" t="n">
        <f aca="false">EXP((((AE325-AE$349)/AE$350+2)/4-1.9)^3)</f>
        <v>0.00242331033768664</v>
      </c>
      <c r="AG325" s="50" t="n">
        <f aca="false">V325/U325</f>
        <v>0.589080696550209</v>
      </c>
      <c r="AH325" s="50" t="n">
        <f aca="false">EXP((((AG325-AG$349)/AG$350+2)/4-1.9)^3)</f>
        <v>0.105974931909133</v>
      </c>
      <c r="AI325" s="50" t="n">
        <f aca="false">W325/U325</f>
        <v>0.218138870577895</v>
      </c>
      <c r="AJ325" s="50" t="n">
        <f aca="false">EXP((((AI325-AI$349)/AI$350+2)/4-1.9)^3)</f>
        <v>0.406043797032026</v>
      </c>
      <c r="AK325" s="50" t="n">
        <f aca="false">Z325/U325</f>
        <v>0.665263128982642</v>
      </c>
      <c r="AL325" s="50" t="n">
        <f aca="false">EXP((((AK325-AK$349)/AK$350+2)/4-1.9)^3)</f>
        <v>0.544501164638813</v>
      </c>
      <c r="AM325" s="50" t="n">
        <f aca="false">0.01*AD325+0.15*AF325+0.24*AH325+0.25*AJ325+0.35*AL325</f>
        <v>0.325684882954896</v>
      </c>
      <c r="AO325" s="44" t="n">
        <f aca="false">0.01*AD325/$AM$349</f>
        <v>0.00276619259382502</v>
      </c>
      <c r="AP325" s="43" t="n">
        <f aca="false">AO325*$J$349</f>
        <v>19958.0380715586</v>
      </c>
      <c r="AQ325" s="44" t="n">
        <f aca="false">0.15*AF325/$AM$349</f>
        <v>0.000128893161733371</v>
      </c>
      <c r="AR325" s="43" t="n">
        <f aca="false">AQ325*$J$349</f>
        <v>929.962228508848</v>
      </c>
      <c r="AS325" s="44" t="n">
        <f aca="false">0.24*AH325/$AM$349</f>
        <v>0.0090187006267049</v>
      </c>
      <c r="AT325" s="43" t="n">
        <f aca="false">AS325*$J$349</f>
        <v>65069.7897411665</v>
      </c>
      <c r="AU325" s="44" t="n">
        <f aca="false">0.25*AJ325/$AM$349</f>
        <v>0.0359950243734519</v>
      </c>
      <c r="AV325" s="43" t="n">
        <f aca="false">AU325*$J$349</f>
        <v>259703.560929089</v>
      </c>
      <c r="AW325" s="44" t="n">
        <f aca="false">0.35*AL325/$AM$349</f>
        <v>0.0675766160451937</v>
      </c>
      <c r="AX325" s="43" t="n">
        <f aca="false">AW325*$J$349</f>
        <v>487564.271116832</v>
      </c>
    </row>
    <row r="326" customFormat="false" ht="13.8" hidden="false" customHeight="false" outlineLevel="0" collapsed="false">
      <c r="A326" s="13" t="s">
        <v>24</v>
      </c>
      <c r="B326" s="43"/>
      <c r="C326" s="43"/>
      <c r="D326" s="43"/>
      <c r="E326" s="43"/>
      <c r="F326" s="43"/>
      <c r="G326" s="43"/>
      <c r="H326" s="43"/>
      <c r="I326" s="15" t="n">
        <f aca="false">AO326+AQ326+AS326+AU326+AW326</f>
        <v>0.0768905298566203</v>
      </c>
      <c r="J326" s="43" t="n">
        <f aca="false">ROUND(AP326+AR326+AT326+AV326+AX326,0)</f>
        <v>554764</v>
      </c>
      <c r="K326" s="15" t="n">
        <f aca="false">I326-DatosMinisterio!J326</f>
        <v>0.000456275315550592</v>
      </c>
      <c r="L326" s="43" t="n">
        <f aca="false">J326-DatosMinisterio!K326</f>
        <v>3292</v>
      </c>
      <c r="M326" s="44" t="n">
        <f aca="false">P360/P$383</f>
        <v>0.0748467339483442</v>
      </c>
      <c r="N326" s="43" t="n">
        <f aca="false">ROUND(N$349*M326,0)</f>
        <v>10260342</v>
      </c>
      <c r="O326" s="43" t="n">
        <f aca="false">N326-DatosMinisterio!L326</f>
        <v>4114</v>
      </c>
      <c r="P326" s="14" t="n">
        <f aca="false">N326+J326</f>
        <v>10815106</v>
      </c>
      <c r="Q326" s="43" t="n">
        <f aca="false">P326-DatosMinisterio!M326</f>
        <v>7406</v>
      </c>
      <c r="S326" s="14" t="n">
        <f aca="false">B326+DatosMinisterio!B326</f>
        <v>21029</v>
      </c>
      <c r="T326" s="14" t="n">
        <f aca="false">C326+DatosMinisterio!C326</f>
        <v>97</v>
      </c>
      <c r="U326" s="14" t="n">
        <f aca="false">D326+DatosMinisterio!D326</f>
        <v>1255.3678030303</v>
      </c>
      <c r="V326" s="14" t="n">
        <f aca="false">E326+DatosMinisterio!E326</f>
        <v>839.39053030303</v>
      </c>
      <c r="W326" s="14" t="n">
        <f aca="false">F326+DatosMinisterio!F326</f>
        <v>222</v>
      </c>
      <c r="X326" s="14" t="n">
        <f aca="false">G326+DatosMinisterio!G326</f>
        <v>555</v>
      </c>
      <c r="Y326" s="14" t="n">
        <f aca="false">H326+DatosMinisterio!H326</f>
        <v>129</v>
      </c>
      <c r="Z326" s="14" t="n">
        <f aca="false">X326+0.33*Y326</f>
        <v>597.57</v>
      </c>
      <c r="AC326" s="49" t="n">
        <f aca="false">IF(T326&gt;0,S326/T326,0)</f>
        <v>216.79381443299</v>
      </c>
      <c r="AD326" s="50" t="n">
        <f aca="false">EXP((((AC326-AC$349)/AC$350+2)/4-1.9)^3)</f>
        <v>0.0989270920485739</v>
      </c>
      <c r="AE326" s="51" t="n">
        <f aca="false">S326/U326</f>
        <v>16.7512660028707</v>
      </c>
      <c r="AF326" s="50" t="n">
        <f aca="false">EXP((((AE326-AE$349)/AE$350+2)/4-1.9)^3)</f>
        <v>0.0239208681770889</v>
      </c>
      <c r="AG326" s="50" t="n">
        <f aca="false">V326/U326</f>
        <v>0.668641117190394</v>
      </c>
      <c r="AH326" s="50" t="n">
        <f aca="false">EXP((((AG326-AG$349)/AG$350+2)/4-1.9)^3)</f>
        <v>0.226549949239217</v>
      </c>
      <c r="AI326" s="50" t="n">
        <f aca="false">W326/U326</f>
        <v>0.176840603577788</v>
      </c>
      <c r="AJ326" s="50" t="n">
        <f aca="false">EXP((((AI326-AI$349)/AI$350+2)/4-1.9)^3)</f>
        <v>0.252100979422112</v>
      </c>
      <c r="AK326" s="50" t="n">
        <f aca="false">Z326/U326</f>
        <v>0.476011889549454</v>
      </c>
      <c r="AL326" s="50" t="n">
        <f aca="false">EXP((((AK326-AK$349)/AK$350+2)/4-1.9)^3)</f>
        <v>0.271049427115645</v>
      </c>
      <c r="AM326" s="50" t="n">
        <f aca="false">0.01*AD326+0.15*AF326+0.24*AH326+0.25*AJ326+0.35*AL326</f>
        <v>0.216841933310465</v>
      </c>
      <c r="AO326" s="44" t="n">
        <f aca="false">0.01*AD326/$AM$349</f>
        <v>0.000350788079070423</v>
      </c>
      <c r="AP326" s="43" t="n">
        <f aca="false">AO326*$J$349</f>
        <v>2530.93072867192</v>
      </c>
      <c r="AQ326" s="44" t="n">
        <f aca="false">0.15*AF326/$AM$349</f>
        <v>0.00127232417689247</v>
      </c>
      <c r="AR326" s="43" t="n">
        <f aca="false">AQ326*$J$349</f>
        <v>9179.79985141651</v>
      </c>
      <c r="AS326" s="44" t="n">
        <f aca="false">0.24*AH326/$AM$349</f>
        <v>0.019279900749883</v>
      </c>
      <c r="AT326" s="43" t="n">
        <f aca="false">AS326*$J$349</f>
        <v>139104.194711895</v>
      </c>
      <c r="AU326" s="44" t="n">
        <f aca="false">0.25*AJ326/$AM$349</f>
        <v>0.022348281060317</v>
      </c>
      <c r="AV326" s="43" t="n">
        <f aca="false">AU326*$J$349</f>
        <v>161242.512625971</v>
      </c>
      <c r="AW326" s="44" t="n">
        <f aca="false">0.35*AL326/$AM$349</f>
        <v>0.0336392357904574</v>
      </c>
      <c r="AX326" s="43" t="n">
        <f aca="false">AW326*$J$349</f>
        <v>242706.581639613</v>
      </c>
    </row>
    <row r="327" customFormat="false" ht="13.8" hidden="false" customHeight="false" outlineLevel="0" collapsed="false">
      <c r="A327" s="13" t="s">
        <v>25</v>
      </c>
      <c r="B327" s="43"/>
      <c r="C327" s="43"/>
      <c r="D327" s="43"/>
      <c r="E327" s="43"/>
      <c r="F327" s="43"/>
      <c r="G327" s="43"/>
      <c r="H327" s="43"/>
      <c r="I327" s="15" t="n">
        <f aca="false">AO327+AQ327+AS327+AU327+AW327</f>
        <v>0.0570276645121301</v>
      </c>
      <c r="J327" s="43" t="n">
        <f aca="false">ROUND(AP327+AR327+AT327+AV327+AX327,0)</f>
        <v>411454</v>
      </c>
      <c r="K327" s="15" t="n">
        <f aca="false">I327-DatosMinisterio!J327</f>
        <v>0.000454296722730653</v>
      </c>
      <c r="L327" s="43" t="n">
        <f aca="false">J327-DatosMinisterio!K327</f>
        <v>3278</v>
      </c>
      <c r="M327" s="44" t="n">
        <f aca="false">P361/P$383</f>
        <v>0.0566501172585052</v>
      </c>
      <c r="N327" s="43" t="n">
        <f aca="false">ROUND(N$349*M327,0)</f>
        <v>7765864</v>
      </c>
      <c r="O327" s="43" t="n">
        <f aca="false">N327-DatosMinisterio!L327</f>
        <v>3290</v>
      </c>
      <c r="P327" s="14" t="n">
        <f aca="false">N327+J327</f>
        <v>8177318</v>
      </c>
      <c r="Q327" s="43" t="n">
        <f aca="false">P327-DatosMinisterio!M327</f>
        <v>6568</v>
      </c>
      <c r="S327" s="14" t="n">
        <f aca="false">B327+DatosMinisterio!B327</f>
        <v>12917</v>
      </c>
      <c r="T327" s="14" t="n">
        <f aca="false">C327+DatosMinisterio!C327</f>
        <v>54</v>
      </c>
      <c r="U327" s="14" t="n">
        <f aca="false">D327+DatosMinisterio!D327</f>
        <v>540.736742424242</v>
      </c>
      <c r="V327" s="14" t="n">
        <f aca="false">E327+DatosMinisterio!E327</f>
        <v>347.736742424242</v>
      </c>
      <c r="W327" s="14" t="n">
        <f aca="false">F327+DatosMinisterio!F327</f>
        <v>96</v>
      </c>
      <c r="X327" s="14" t="n">
        <f aca="false">G327+DatosMinisterio!G327</f>
        <v>124</v>
      </c>
      <c r="Y327" s="14" t="n">
        <f aca="false">H327+DatosMinisterio!H327</f>
        <v>56</v>
      </c>
      <c r="Z327" s="14" t="n">
        <f aca="false">X327+0.33*Y327</f>
        <v>142.48</v>
      </c>
      <c r="AC327" s="49" t="n">
        <f aca="false">IF(T327&gt;0,S327/T327,0)</f>
        <v>239.203703703704</v>
      </c>
      <c r="AD327" s="50" t="n">
        <f aca="false">EXP((((AC327-AC$349)/AC$350+2)/4-1.9)^3)</f>
        <v>0.138165028312854</v>
      </c>
      <c r="AE327" s="51" t="n">
        <f aca="false">S327/U327</f>
        <v>23.887779369477</v>
      </c>
      <c r="AF327" s="50" t="n">
        <f aca="false">EXP((((AE327-AE$349)/AE$350+2)/4-1.9)^3)</f>
        <v>0.169073954850923</v>
      </c>
      <c r="AG327" s="50" t="n">
        <f aca="false">V327/U327</f>
        <v>0.643079552658585</v>
      </c>
      <c r="AH327" s="50" t="n">
        <f aca="false">EXP((((AG327-AG$349)/AG$350+2)/4-1.9)^3)</f>
        <v>0.181531206579004</v>
      </c>
      <c r="AI327" s="50" t="n">
        <f aca="false">W327/U327</f>
        <v>0.177535559299357</v>
      </c>
      <c r="AJ327" s="50" t="n">
        <f aca="false">EXP((((AI327-AI$349)/AI$350+2)/4-1.9)^3)</f>
        <v>0.254420334538639</v>
      </c>
      <c r="AK327" s="50" t="n">
        <f aca="false">Z327/U327</f>
        <v>0.263492359260129</v>
      </c>
      <c r="AL327" s="50" t="n">
        <f aca="false">EXP((((AK327-AK$349)/AK$350+2)/4-1.9)^3)</f>
        <v>0.0768873941393984</v>
      </c>
      <c r="AM327" s="50" t="n">
        <f aca="false">0.01*AD327+0.15*AF327+0.24*AH327+0.25*AJ327+0.35*AL327</f>
        <v>0.160825904673177</v>
      </c>
      <c r="AO327" s="44" t="n">
        <f aca="false">0.01*AD327/$AM$349</f>
        <v>0.000489922870195955</v>
      </c>
      <c r="AP327" s="43" t="n">
        <f aca="false">AO327*$J$349</f>
        <v>3534.78615962076</v>
      </c>
      <c r="AQ327" s="44" t="n">
        <f aca="false">0.15*AF327/$AM$349</f>
        <v>0.00899285422448388</v>
      </c>
      <c r="AR327" s="43" t="n">
        <f aca="false">AQ327*$J$349</f>
        <v>64883.3083368378</v>
      </c>
      <c r="AS327" s="44" t="n">
        <f aca="false">0.24*AH327/$AM$349</f>
        <v>0.0154487063784513</v>
      </c>
      <c r="AT327" s="43" t="n">
        <f aca="false">AS327*$J$349</f>
        <v>111462.18478993</v>
      </c>
      <c r="AU327" s="44" t="n">
        <f aca="false">0.25*AJ327/$AM$349</f>
        <v>0.0225538875603061</v>
      </c>
      <c r="AV327" s="43" t="n">
        <f aca="false">AU327*$J$349</f>
        <v>162725.960439295</v>
      </c>
      <c r="AW327" s="44" t="n">
        <f aca="false">0.35*AL327/$AM$349</f>
        <v>0.00954229347869285</v>
      </c>
      <c r="AX327" s="43" t="n">
        <f aca="false">AW327*$J$349</f>
        <v>68847.5043143667</v>
      </c>
    </row>
    <row r="328" customFormat="false" ht="13.8" hidden="false" customHeight="false" outlineLevel="0" collapsed="false">
      <c r="A328" s="13" t="s">
        <v>26</v>
      </c>
      <c r="B328" s="43"/>
      <c r="C328" s="43"/>
      <c r="D328" s="43"/>
      <c r="E328" s="43"/>
      <c r="F328" s="43"/>
      <c r="G328" s="43"/>
      <c r="H328" s="43"/>
      <c r="I328" s="15" t="n">
        <f aca="false">AO328+AQ328+AS328+AU328+AW328</f>
        <v>0.0520292832893898</v>
      </c>
      <c r="J328" s="43" t="n">
        <f aca="false">ROUND(AP328+AR328+AT328+AV328+AX328,0)</f>
        <v>375390</v>
      </c>
      <c r="K328" s="15" t="n">
        <f aca="false">I328-DatosMinisterio!J328</f>
        <v>0.000414761568277418</v>
      </c>
      <c r="L328" s="43" t="n">
        <f aca="false">J328-DatosMinisterio!K328</f>
        <v>2992</v>
      </c>
      <c r="M328" s="44" t="n">
        <f aca="false">P362/P$383</f>
        <v>0.0514733747309806</v>
      </c>
      <c r="N328" s="43" t="n">
        <f aca="false">ROUND(N$349*M328,0)</f>
        <v>7056212</v>
      </c>
      <c r="O328" s="43" t="n">
        <f aca="false">N328-DatosMinisterio!L328</f>
        <v>7386</v>
      </c>
      <c r="P328" s="14" t="n">
        <f aca="false">N328+J328</f>
        <v>7431602</v>
      </c>
      <c r="Q328" s="43" t="n">
        <f aca="false">P328-DatosMinisterio!M328</f>
        <v>10378</v>
      </c>
      <c r="S328" s="14" t="n">
        <f aca="false">B328+DatosMinisterio!B328</f>
        <v>10387</v>
      </c>
      <c r="T328" s="14" t="n">
        <f aca="false">C328+DatosMinisterio!C328</f>
        <v>63</v>
      </c>
      <c r="U328" s="14" t="n">
        <f aca="false">D328+DatosMinisterio!D328</f>
        <v>436.850378787879</v>
      </c>
      <c r="V328" s="14" t="n">
        <f aca="false">E328+DatosMinisterio!E328</f>
        <v>230.787878787879</v>
      </c>
      <c r="W328" s="14" t="n">
        <f aca="false">F328+DatosMinisterio!F328</f>
        <v>75</v>
      </c>
      <c r="X328" s="14" t="n">
        <f aca="false">G328+DatosMinisterio!G328</f>
        <v>155</v>
      </c>
      <c r="Y328" s="14" t="n">
        <f aca="false">H328+DatosMinisterio!H328</f>
        <v>4</v>
      </c>
      <c r="Z328" s="14" t="n">
        <f aca="false">X328+0.33*Y328</f>
        <v>156.32</v>
      </c>
      <c r="AC328" s="49" t="n">
        <f aca="false">IF(T328&gt;0,S328/T328,0)</f>
        <v>164.873015873016</v>
      </c>
      <c r="AD328" s="50" t="n">
        <f aca="false">EXP((((AC328-AC$349)/AC$350+2)/4-1.9)^3)</f>
        <v>0.0396656494724836</v>
      </c>
      <c r="AE328" s="51" t="n">
        <f aca="false">S328/U328</f>
        <v>23.777019557178</v>
      </c>
      <c r="AF328" s="50" t="n">
        <f aca="false">EXP((((AE328-AE$349)/AE$350+2)/4-1.9)^3)</f>
        <v>0.165175887348474</v>
      </c>
      <c r="AG328" s="50" t="n">
        <f aca="false">V328/U328</f>
        <v>0.528299596370368</v>
      </c>
      <c r="AH328" s="50" t="n">
        <f aca="false">EXP((((AG328-AG$349)/AG$350+2)/4-1.9)^3)</f>
        <v>0.0511131011668193</v>
      </c>
      <c r="AI328" s="50" t="n">
        <f aca="false">W328/U328</f>
        <v>0.171683495406599</v>
      </c>
      <c r="AJ328" s="50" t="n">
        <f aca="false">EXP((((AI328-AI$349)/AI$350+2)/4-1.9)^3)</f>
        <v>0.235236282386071</v>
      </c>
      <c r="AK328" s="50" t="n">
        <f aca="false">Z328/U328</f>
        <v>0.357834186692795</v>
      </c>
      <c r="AL328" s="50" t="n">
        <f aca="false">EXP((((AK328-AK$349)/AK$350+2)/4-1.9)^3)</f>
        <v>0.144230067257998</v>
      </c>
      <c r="AM328" s="50" t="n">
        <f aca="false">0.01*AD328+0.15*AF328+0.24*AH328+0.25*AJ328+0.35*AL328</f>
        <v>0.14672977801385</v>
      </c>
      <c r="AO328" s="44" t="n">
        <f aca="false">0.01*AD328/$AM$349</f>
        <v>0.000140651430213892</v>
      </c>
      <c r="AP328" s="43" t="n">
        <f aca="false">AO328*$J$349</f>
        <v>1014.79795922178</v>
      </c>
      <c r="AQ328" s="44" t="n">
        <f aca="false">0.15*AF328/$AM$349</f>
        <v>0.00878552038150589</v>
      </c>
      <c r="AR328" s="43" t="n">
        <f aca="false">AQ328*$J$349</f>
        <v>63387.3977697593</v>
      </c>
      <c r="AS328" s="44" t="n">
        <f aca="false">0.24*AH328/$AM$349</f>
        <v>0.00434983773258078</v>
      </c>
      <c r="AT328" s="43" t="n">
        <f aca="false">AS328*$J$349</f>
        <v>31384.0139930043</v>
      </c>
      <c r="AU328" s="44" t="n">
        <f aca="false">0.25*AJ328/$AM$349</f>
        <v>0.0208532571606776</v>
      </c>
      <c r="AV328" s="43" t="n">
        <f aca="false">AU328*$J$349</f>
        <v>150455.937615432</v>
      </c>
      <c r="AW328" s="44" t="n">
        <f aca="false">0.35*AL328/$AM$349</f>
        <v>0.0179000165844116</v>
      </c>
      <c r="AX328" s="43" t="n">
        <f aca="false">AW328*$J$349</f>
        <v>129148.351156281</v>
      </c>
    </row>
    <row r="329" customFormat="false" ht="13.8" hidden="false" customHeight="false" outlineLevel="0" collapsed="false">
      <c r="A329" s="13" t="s">
        <v>27</v>
      </c>
      <c r="B329" s="43"/>
      <c r="C329" s="43"/>
      <c r="D329" s="43"/>
      <c r="E329" s="43"/>
      <c r="F329" s="43"/>
      <c r="G329" s="43"/>
      <c r="H329" s="43"/>
      <c r="I329" s="15" t="n">
        <f aca="false">AO329+AQ329+AS329+AU329+AW329</f>
        <v>0.042634675329866</v>
      </c>
      <c r="J329" s="43" t="n">
        <f aca="false">ROUND(AP329+AR329+AT329+AV329+AX329,0)</f>
        <v>307609</v>
      </c>
      <c r="K329" s="15" t="n">
        <f aca="false">I329-DatosMinisterio!J329</f>
        <v>0.000367089187968288</v>
      </c>
      <c r="L329" s="43" t="n">
        <f aca="false">J329-DatosMinisterio!K329</f>
        <v>2649</v>
      </c>
      <c r="M329" s="44" t="n">
        <f aca="false">P363/P$383</f>
        <v>0.0662562867368317</v>
      </c>
      <c r="N329" s="43" t="n">
        <f aca="false">ROUND(N$349*M329,0)</f>
        <v>9082723</v>
      </c>
      <c r="O329" s="43" t="n">
        <f aca="false">N329-DatosMinisterio!L329</f>
        <v>3868</v>
      </c>
      <c r="P329" s="14" t="n">
        <f aca="false">N329+J329</f>
        <v>9390332</v>
      </c>
      <c r="Q329" s="43" t="n">
        <f aca="false">P329-DatosMinisterio!M329</f>
        <v>6517</v>
      </c>
      <c r="S329" s="14" t="n">
        <f aca="false">B329+DatosMinisterio!B329</f>
        <v>17596</v>
      </c>
      <c r="T329" s="14" t="n">
        <f aca="false">C329+DatosMinisterio!C329</f>
        <v>98</v>
      </c>
      <c r="U329" s="14" t="n">
        <f aca="false">D329+DatosMinisterio!D329</f>
        <v>893.031611570248</v>
      </c>
      <c r="V329" s="14" t="n">
        <f aca="false">E329+DatosMinisterio!E329</f>
        <v>514.564566115702</v>
      </c>
      <c r="W329" s="14" t="n">
        <f aca="false">F329+DatosMinisterio!F329</f>
        <v>147</v>
      </c>
      <c r="X329" s="14" t="n">
        <f aca="false">G329+DatosMinisterio!G329</f>
        <v>256</v>
      </c>
      <c r="Y329" s="14" t="n">
        <f aca="false">H329+DatosMinisterio!H329</f>
        <v>42</v>
      </c>
      <c r="Z329" s="14" t="n">
        <f aca="false">X329+0.33*Y329</f>
        <v>269.86</v>
      </c>
      <c r="AC329" s="49" t="n">
        <f aca="false">IF(T329&gt;0,S329/T329,0)</f>
        <v>179.551020408163</v>
      </c>
      <c r="AD329" s="50" t="n">
        <f aca="false">EXP((((AC329-AC$349)/AC$350+2)/4-1.9)^3)</f>
        <v>0.05243285073379</v>
      </c>
      <c r="AE329" s="51" t="n">
        <f aca="false">S329/U329</f>
        <v>19.7036698052159</v>
      </c>
      <c r="AF329" s="50" t="n">
        <f aca="false">EXP((((AE329-AE$349)/AE$350+2)/4-1.9)^3)</f>
        <v>0.0603857017699248</v>
      </c>
      <c r="AG329" s="50" t="n">
        <f aca="false">V329/U329</f>
        <v>0.576199721766764</v>
      </c>
      <c r="AH329" s="50" t="n">
        <f aca="false">EXP((((AG329-AG$349)/AG$350+2)/4-1.9)^3)</f>
        <v>0.0918333414550983</v>
      </c>
      <c r="AI329" s="50" t="n">
        <f aca="false">W329/U329</f>
        <v>0.16460783481284</v>
      </c>
      <c r="AJ329" s="50" t="n">
        <f aca="false">EXP((((AI329-AI$349)/AI$350+2)/4-1.9)^3)</f>
        <v>0.213123717696662</v>
      </c>
      <c r="AK329" s="50" t="n">
        <f aca="false">Z329/U329</f>
        <v>0.30218415171832</v>
      </c>
      <c r="AL329" s="50" t="n">
        <f aca="false">EXP((((AK329-AK$349)/AK$350+2)/4-1.9)^3)</f>
        <v>0.100950195764882</v>
      </c>
      <c r="AM329" s="50" t="n">
        <f aca="false">0.01*AD329+0.15*AF329+0.24*AH329+0.25*AJ329+0.35*AL329</f>
        <v>0.120235683663925</v>
      </c>
      <c r="AO329" s="44" t="n">
        <f aca="false">0.01*AD329/$AM$349</f>
        <v>0.000185922972243654</v>
      </c>
      <c r="AP329" s="43" t="n">
        <f aca="false">AO329*$J$349</f>
        <v>1341.43145589338</v>
      </c>
      <c r="AQ329" s="44" t="n">
        <f aca="false">0.15*AF329/$AM$349</f>
        <v>0.00321184781972423</v>
      </c>
      <c r="AR329" s="43" t="n">
        <f aca="false">AQ329*$J$349</f>
        <v>23173.433841593</v>
      </c>
      <c r="AS329" s="44" t="n">
        <f aca="false">0.24*AH329/$AM$349</f>
        <v>0.00781522006396425</v>
      </c>
      <c r="AT329" s="43" t="n">
        <f aca="false">AS329*$J$349</f>
        <v>56386.6955332011</v>
      </c>
      <c r="AU329" s="44" t="n">
        <f aca="false">0.25*AJ329/$AM$349</f>
        <v>0.0188930195932705</v>
      </c>
      <c r="AV329" s="43" t="n">
        <f aca="false">AU329*$J$349</f>
        <v>136312.852970153</v>
      </c>
      <c r="AW329" s="44" t="n">
        <f aca="false">0.35*AL329/$AM$349</f>
        <v>0.0125286648806634</v>
      </c>
      <c r="AX329" s="43" t="n">
        <f aca="false">AW329*$J$349</f>
        <v>90394.129184013</v>
      </c>
    </row>
    <row r="330" customFormat="false" ht="13.8" hidden="false" customHeight="false" outlineLevel="0" collapsed="false">
      <c r="A330" s="13" t="s">
        <v>28</v>
      </c>
      <c r="B330" s="43"/>
      <c r="C330" s="43"/>
      <c r="D330" s="43"/>
      <c r="E330" s="43"/>
      <c r="F330" s="43"/>
      <c r="G330" s="43"/>
      <c r="H330" s="43"/>
      <c r="I330" s="15" t="n">
        <f aca="false">AO330+AQ330+AS330+AU330+AW330</f>
        <v>0.0246007371847549</v>
      </c>
      <c r="J330" s="43" t="n">
        <f aca="false">ROUND(AP330+AR330+AT330+AV330+AX330,0)</f>
        <v>177494</v>
      </c>
      <c r="K330" s="15" t="n">
        <f aca="false">I330-DatosMinisterio!J330</f>
        <v>0.000179064790425638</v>
      </c>
      <c r="L330" s="43" t="n">
        <f aca="false">J330-DatosMinisterio!K330</f>
        <v>1292</v>
      </c>
      <c r="M330" s="44" t="n">
        <f aca="false">P364/P$383</f>
        <v>0.0507329579913648</v>
      </c>
      <c r="N330" s="43" t="n">
        <f aca="false">ROUND(N$349*M330,0)</f>
        <v>6954712</v>
      </c>
      <c r="O330" s="43" t="n">
        <f aca="false">N330-DatosMinisterio!L330</f>
        <v>2136</v>
      </c>
      <c r="P330" s="14" t="n">
        <f aca="false">N330+J330</f>
        <v>7132206</v>
      </c>
      <c r="Q330" s="43" t="n">
        <f aca="false">P330-DatosMinisterio!M330</f>
        <v>3428</v>
      </c>
      <c r="S330" s="14" t="n">
        <f aca="false">B330+DatosMinisterio!B330</f>
        <v>10809</v>
      </c>
      <c r="T330" s="14" t="n">
        <f aca="false">C330+DatosMinisterio!C330</f>
        <v>58</v>
      </c>
      <c r="U330" s="14" t="n">
        <f aca="false">D330+DatosMinisterio!D330</f>
        <v>859.281818181818</v>
      </c>
      <c r="V330" s="14" t="n">
        <f aca="false">E330+DatosMinisterio!E330</f>
        <v>385.690909090909</v>
      </c>
      <c r="W330" s="14" t="n">
        <f aca="false">F330+DatosMinisterio!F330</f>
        <v>112</v>
      </c>
      <c r="X330" s="14" t="n">
        <f aca="false">G330+DatosMinisterio!G330</f>
        <v>234</v>
      </c>
      <c r="Y330" s="14" t="n">
        <f aca="false">H330+DatosMinisterio!H330</f>
        <v>55</v>
      </c>
      <c r="Z330" s="14" t="n">
        <f aca="false">X330+0.33*Y330</f>
        <v>252.15</v>
      </c>
      <c r="AC330" s="49" t="n">
        <f aca="false">IF(T330&gt;0,S330/T330,0)</f>
        <v>186.362068965517</v>
      </c>
      <c r="AD330" s="50" t="n">
        <f aca="false">EXP((((AC330-AC$349)/AC$350+2)/4-1.9)^3)</f>
        <v>0.0593446340905919</v>
      </c>
      <c r="AE330" s="51" t="n">
        <f aca="false">S330/U330</f>
        <v>12.5791094042594</v>
      </c>
      <c r="AF330" s="50" t="n">
        <f aca="false">EXP((((AE330-AE$349)/AE$350+2)/4-1.9)^3)</f>
        <v>0.00470394094345557</v>
      </c>
      <c r="AG330" s="50" t="n">
        <f aca="false">V330/U330</f>
        <v>0.448852635922176</v>
      </c>
      <c r="AH330" s="50" t="n">
        <f aca="false">EXP((((AG330-AG$349)/AG$350+2)/4-1.9)^3)</f>
        <v>0.01585445334342</v>
      </c>
      <c r="AI330" s="50" t="n">
        <f aca="false">W330/U330</f>
        <v>0.130341405613567</v>
      </c>
      <c r="AJ330" s="50" t="n">
        <f aca="false">EXP((((AI330-AI$349)/AI$350+2)/4-1.9)^3)</f>
        <v>0.123959252736263</v>
      </c>
      <c r="AK330" s="50" t="n">
        <f aca="false">Z330/U330</f>
        <v>0.293442727013045</v>
      </c>
      <c r="AL330" s="50" t="n">
        <f aca="false">EXP((((AK330-AK$349)/AK$350+2)/4-1.9)^3)</f>
        <v>0.0950958952091788</v>
      </c>
      <c r="AM330" s="50" t="n">
        <f aca="false">0.01*AD330+0.15*AF330+0.24*AH330+0.25*AJ330+0.35*AL330</f>
        <v>0.0693774827921232</v>
      </c>
      <c r="AO330" s="44" t="n">
        <f aca="false">0.01*AD330/$AM$349</f>
        <v>0.000210431639752985</v>
      </c>
      <c r="AP330" s="43" t="n">
        <f aca="false">AO330*$J$349</f>
        <v>1518.26112434319</v>
      </c>
      <c r="AQ330" s="44" t="n">
        <f aca="false">0.15*AF330/$AM$349</f>
        <v>0.00025019734838743</v>
      </c>
      <c r="AR330" s="43" t="n">
        <f aca="false">AQ330*$J$349</f>
        <v>1805.17011565508</v>
      </c>
      <c r="AS330" s="44" t="n">
        <f aca="false">0.24*AH330/$AM$349</f>
        <v>0.00134924897547439</v>
      </c>
      <c r="AT330" s="43" t="n">
        <f aca="false">AS330*$J$349</f>
        <v>9734.8111193131</v>
      </c>
      <c r="AU330" s="44" t="n">
        <f aca="false">0.25*AJ330/$AM$349</f>
        <v>0.0109887562774533</v>
      </c>
      <c r="AV330" s="43" t="n">
        <f aca="false">AU330*$J$349</f>
        <v>79283.7117104813</v>
      </c>
      <c r="AW330" s="44" t="n">
        <f aca="false">0.35*AL330/$AM$349</f>
        <v>0.0118021029436868</v>
      </c>
      <c r="AX330" s="43" t="n">
        <f aca="false">AW330*$J$349</f>
        <v>85151.9957071564</v>
      </c>
    </row>
    <row r="331" customFormat="false" ht="13.8" hidden="false" customHeight="false" outlineLevel="0" collapsed="false">
      <c r="A331" s="13" t="s">
        <v>29</v>
      </c>
      <c r="B331" s="43"/>
      <c r="C331" s="43"/>
      <c r="D331" s="43"/>
      <c r="E331" s="43"/>
      <c r="F331" s="43"/>
      <c r="G331" s="43"/>
      <c r="H331" s="43"/>
      <c r="I331" s="15" t="n">
        <f aca="false">AO331+AQ331+AS331+AU331+AW331</f>
        <v>0.0401691280752715</v>
      </c>
      <c r="J331" s="43" t="n">
        <f aca="false">ROUND(AP331+AR331+AT331+AV331+AX331,0)</f>
        <v>289820</v>
      </c>
      <c r="K331" s="15" t="n">
        <f aca="false">I331-DatosMinisterio!J331</f>
        <v>9.04584730478108E-005</v>
      </c>
      <c r="L331" s="43" t="n">
        <f aca="false">J331-DatosMinisterio!K331</f>
        <v>653</v>
      </c>
      <c r="M331" s="44" t="n">
        <f aca="false">P365/P$383</f>
        <v>0.0490903029495868</v>
      </c>
      <c r="N331" s="43" t="n">
        <f aca="false">ROUND(N$349*M331,0)</f>
        <v>6729529</v>
      </c>
      <c r="O331" s="43" t="n">
        <f aca="false">N331-DatosMinisterio!L331</f>
        <v>2649</v>
      </c>
      <c r="P331" s="14" t="n">
        <f aca="false">N331+J331</f>
        <v>7019349</v>
      </c>
      <c r="Q331" s="43" t="n">
        <f aca="false">P331-DatosMinisterio!M331</f>
        <v>3302</v>
      </c>
      <c r="S331" s="14" t="n">
        <f aca="false">B331+DatosMinisterio!B331</f>
        <v>9395</v>
      </c>
      <c r="T331" s="14" t="n">
        <f aca="false">C331+DatosMinisterio!C331</f>
        <v>41</v>
      </c>
      <c r="U331" s="14" t="n">
        <f aca="false">D331+DatosMinisterio!D331</f>
        <v>441.895454545455</v>
      </c>
      <c r="V331" s="14" t="n">
        <f aca="false">E331+DatosMinisterio!E331</f>
        <v>267.088636363636</v>
      </c>
      <c r="W331" s="14" t="n">
        <f aca="false">F331+DatosMinisterio!F331</f>
        <v>46</v>
      </c>
      <c r="X331" s="14" t="n">
        <f aca="false">G331+DatosMinisterio!G331</f>
        <v>147</v>
      </c>
      <c r="Y331" s="14" t="n">
        <f aca="false">H331+DatosMinisterio!H331</f>
        <v>29</v>
      </c>
      <c r="Z331" s="14" t="n">
        <f aca="false">X331+0.33*Y331</f>
        <v>156.57</v>
      </c>
      <c r="AC331" s="49" t="n">
        <f aca="false">IF(T331&gt;0,S331/T331,0)</f>
        <v>229.146341463415</v>
      </c>
      <c r="AD331" s="50" t="n">
        <f aca="false">EXP((((AC331-AC$349)/AC$350+2)/4-1.9)^3)</f>
        <v>0.119439923840462</v>
      </c>
      <c r="AE331" s="51" t="n">
        <f aca="false">S331/U331</f>
        <v>21.2606848596439</v>
      </c>
      <c r="AF331" s="50" t="n">
        <f aca="false">EXP((((AE331-AE$349)/AE$350+2)/4-1.9)^3)</f>
        <v>0.0918929546500915</v>
      </c>
      <c r="AG331" s="50" t="n">
        <f aca="false">V331/U331</f>
        <v>0.604415894339466</v>
      </c>
      <c r="AH331" s="50" t="n">
        <f aca="false">EXP((((AG331-AG$349)/AG$350+2)/4-1.9)^3)</f>
        <v>0.124724487691442</v>
      </c>
      <c r="AI331" s="50" t="n">
        <f aca="false">W331/U331</f>
        <v>0.104097020068506</v>
      </c>
      <c r="AJ331" s="50" t="n">
        <f aca="false">EXP((((AI331-AI$349)/AI$350+2)/4-1.9)^3)</f>
        <v>0.0758310291250806</v>
      </c>
      <c r="AK331" s="50" t="n">
        <f aca="false">Z331/U331</f>
        <v>0.354314574611436</v>
      </c>
      <c r="AL331" s="50" t="n">
        <f aca="false">EXP((((AK331-AK$349)/AK$350+2)/4-1.9)^3)</f>
        <v>0.141178635692472</v>
      </c>
      <c r="AM331" s="50" t="n">
        <f aca="false">0.01*AD331+0.15*AF331+0.24*AH331+0.25*AJ331+0.35*AL331</f>
        <v>0.1132824992555</v>
      </c>
      <c r="AO331" s="44" t="n">
        <f aca="false">0.01*AD331/$AM$349</f>
        <v>0.000423525048403737</v>
      </c>
      <c r="AP331" s="43" t="n">
        <f aca="false">AO331*$J$349</f>
        <v>3055.72687135723</v>
      </c>
      <c r="AQ331" s="44" t="n">
        <f aca="false">0.15*AF331/$AM$349</f>
        <v>0.00488768329902746</v>
      </c>
      <c r="AR331" s="43" t="n">
        <f aca="false">AQ331*$J$349</f>
        <v>35264.5616872336</v>
      </c>
      <c r="AS331" s="44" t="n">
        <f aca="false">0.24*AH331/$AM$349</f>
        <v>0.0106143292101641</v>
      </c>
      <c r="AT331" s="43" t="n">
        <f aca="false">AS331*$J$349</f>
        <v>76582.2260363957</v>
      </c>
      <c r="AU331" s="44" t="n">
        <f aca="false">0.25*AJ331/$AM$349</f>
        <v>0.00672227912745561</v>
      </c>
      <c r="AV331" s="43" t="n">
        <f aca="false">AU331*$J$349</f>
        <v>48501.1430704053</v>
      </c>
      <c r="AW331" s="44" t="n">
        <f aca="false">0.35*AL331/$AM$349</f>
        <v>0.0175213113902206</v>
      </c>
      <c r="AX331" s="43" t="n">
        <f aca="false">AW331*$J$349</f>
        <v>126415.998860771</v>
      </c>
    </row>
    <row r="332" customFormat="false" ht="13.8" hidden="false" customHeight="false" outlineLevel="0" collapsed="false">
      <c r="A332" s="13" t="s">
        <v>30</v>
      </c>
      <c r="B332" s="43"/>
      <c r="C332" s="43"/>
      <c r="D332" s="43"/>
      <c r="E332" s="43"/>
      <c r="F332" s="43"/>
      <c r="G332" s="43"/>
      <c r="H332" s="43"/>
      <c r="I332" s="15" t="n">
        <f aca="false">AO332+AQ332+AS332+AU332+AW332</f>
        <v>0.016583766376446</v>
      </c>
      <c r="J332" s="43" t="n">
        <f aca="false">ROUND(AP332+AR332+AT332+AV332+AX332,0)</f>
        <v>119652</v>
      </c>
      <c r="K332" s="15" t="n">
        <f aca="false">I332-DatosMinisterio!J332</f>
        <v>1.11747494364288E-005</v>
      </c>
      <c r="L332" s="43" t="n">
        <f aca="false">J332-DatosMinisterio!K332</f>
        <v>81</v>
      </c>
      <c r="M332" s="44" t="n">
        <f aca="false">P366/P$383</f>
        <v>0.0210175626173712</v>
      </c>
      <c r="N332" s="43" t="n">
        <f aca="false">ROUND(N$349*M332,0)</f>
        <v>2881186</v>
      </c>
      <c r="O332" s="43" t="n">
        <f aca="false">N332-DatosMinisterio!L332</f>
        <v>101</v>
      </c>
      <c r="P332" s="14" t="n">
        <f aca="false">N332+J332</f>
        <v>3000838</v>
      </c>
      <c r="Q332" s="43" t="n">
        <f aca="false">P332-DatosMinisterio!M332</f>
        <v>182</v>
      </c>
      <c r="S332" s="14" t="n">
        <f aca="false">B332+DatosMinisterio!B332</f>
        <v>15105</v>
      </c>
      <c r="T332" s="14" t="n">
        <f aca="false">C332+DatosMinisterio!C332</f>
        <v>75</v>
      </c>
      <c r="U332" s="14" t="n">
        <f aca="false">D332+DatosMinisterio!D332</f>
        <v>654.625</v>
      </c>
      <c r="V332" s="14" t="n">
        <f aca="false">E332+DatosMinisterio!E332</f>
        <v>245.878787878788</v>
      </c>
      <c r="W332" s="14" t="n">
        <f aca="false">F332+DatosMinisterio!F332</f>
        <v>42</v>
      </c>
      <c r="X332" s="14" t="n">
        <f aca="false">G332+DatosMinisterio!G332</f>
        <v>120</v>
      </c>
      <c r="Y332" s="14" t="n">
        <f aca="false">H332+DatosMinisterio!H332</f>
        <v>25</v>
      </c>
      <c r="Z332" s="14" t="n">
        <f aca="false">X332+0.33*Y332</f>
        <v>128.25</v>
      </c>
      <c r="AC332" s="49" t="n">
        <f aca="false">IF(T332&gt;0,S332/T332,0)</f>
        <v>201.4</v>
      </c>
      <c r="AD332" s="50" t="n">
        <f aca="false">EXP((((AC332-AC$349)/AC$350+2)/4-1.9)^3)</f>
        <v>0.0770440614474383</v>
      </c>
      <c r="AE332" s="51" t="n">
        <f aca="false">S332/U332</f>
        <v>23.0742791674623</v>
      </c>
      <c r="AF332" s="50" t="n">
        <f aca="false">EXP((((AE332-AE$349)/AE$350+2)/4-1.9)^3)</f>
        <v>0.141775866652352</v>
      </c>
      <c r="AG332" s="50" t="n">
        <f aca="false">V332/U332</f>
        <v>0.375602502010751</v>
      </c>
      <c r="AH332" s="50" t="n">
        <f aca="false">EXP((((AG332-AG$349)/AG$350+2)/4-1.9)^3)</f>
        <v>0.00423388682671153</v>
      </c>
      <c r="AI332" s="50" t="n">
        <f aca="false">W332/U332</f>
        <v>0.0641588695818217</v>
      </c>
      <c r="AJ332" s="50" t="n">
        <f aca="false">EXP((((AI332-AI$349)/AI$350+2)/4-1.9)^3)</f>
        <v>0.0312354912590649</v>
      </c>
      <c r="AK332" s="50" t="n">
        <f aca="false">Z332/U332</f>
        <v>0.195913691044491</v>
      </c>
      <c r="AL332" s="50" t="n">
        <f aca="false">EXP((((AK332-AK$349)/AK$350+2)/4-1.9)^3)</f>
        <v>0.0454476844648309</v>
      </c>
      <c r="AM332" s="50" t="n">
        <f aca="false">0.01*AD332+0.15*AF332+0.24*AH332+0.25*AJ332+0.35*AL332</f>
        <v>0.046768515828195</v>
      </c>
      <c r="AO332" s="44" t="n">
        <f aca="false">0.01*AD332/$AM$349</f>
        <v>0.000273192487106166</v>
      </c>
      <c r="AP332" s="43" t="n">
        <f aca="false">AO332*$J$349</f>
        <v>1971.07969658368</v>
      </c>
      <c r="AQ332" s="44" t="n">
        <f aca="false">0.15*AF332/$AM$349</f>
        <v>0.00754089949855753</v>
      </c>
      <c r="AR332" s="43" t="n">
        <f aca="false">AQ332*$J$349</f>
        <v>54407.4767686001</v>
      </c>
      <c r="AS332" s="44" t="n">
        <f aca="false">0.24*AH332/$AM$349</f>
        <v>0.00036031311452223</v>
      </c>
      <c r="AT332" s="43" t="n">
        <f aca="false">AS332*$J$349</f>
        <v>2599.65371658117</v>
      </c>
      <c r="AU332" s="44" t="n">
        <f aca="false">0.25*AJ332/$AM$349</f>
        <v>0.00276896797194049</v>
      </c>
      <c r="AV332" s="43" t="n">
        <f aca="false">AU332*$J$349</f>
        <v>19978.062383031</v>
      </c>
      <c r="AW332" s="44" t="n">
        <f aca="false">0.35*AL332/$AM$349</f>
        <v>0.00564039330431962</v>
      </c>
      <c r="AX332" s="43" t="n">
        <f aca="false">AW332*$J$349</f>
        <v>40695.3530847665</v>
      </c>
    </row>
    <row r="333" customFormat="false" ht="13.8" hidden="false" customHeight="false" outlineLevel="0" collapsed="false">
      <c r="A333" s="13" t="s">
        <v>31</v>
      </c>
      <c r="B333" s="43"/>
      <c r="C333" s="43"/>
      <c r="D333" s="43"/>
      <c r="E333" s="43"/>
      <c r="F333" s="43"/>
      <c r="G333" s="43"/>
      <c r="H333" s="43"/>
      <c r="I333" s="15" t="n">
        <f aca="false">AO333+AQ333+AS333+AU333+AW333</f>
        <v>0.0137461713091462</v>
      </c>
      <c r="J333" s="43" t="n">
        <f aca="false">ROUND(AP333+AR333+AT333+AV333+AX333,0)</f>
        <v>99178</v>
      </c>
      <c r="K333" s="15" t="n">
        <f aca="false">I333-DatosMinisterio!J333</f>
        <v>8.23561004217703E-006</v>
      </c>
      <c r="L333" s="43" t="n">
        <f aca="false">J333-DatosMinisterio!K333</f>
        <v>59</v>
      </c>
      <c r="M333" s="44" t="n">
        <f aca="false">P367/P$383</f>
        <v>0.0203124328578302</v>
      </c>
      <c r="N333" s="43" t="n">
        <f aca="false">ROUND(N$349*M333,0)</f>
        <v>2784524</v>
      </c>
      <c r="O333" s="43" t="n">
        <f aca="false">N333-DatosMinisterio!L333</f>
        <v>147</v>
      </c>
      <c r="P333" s="14" t="n">
        <f aca="false">N333+J333</f>
        <v>2883702</v>
      </c>
      <c r="Q333" s="43" t="n">
        <f aca="false">P333-DatosMinisterio!M333</f>
        <v>206</v>
      </c>
      <c r="S333" s="14" t="n">
        <f aca="false">B333+DatosMinisterio!B333</f>
        <v>6017</v>
      </c>
      <c r="T333" s="14" t="n">
        <f aca="false">C333+DatosMinisterio!C333</f>
        <v>44</v>
      </c>
      <c r="U333" s="14" t="n">
        <f aca="false">D333+DatosMinisterio!D333</f>
        <v>339.5425</v>
      </c>
      <c r="V333" s="14" t="n">
        <f aca="false">E333+DatosMinisterio!E333</f>
        <v>163.281818181818</v>
      </c>
      <c r="W333" s="14" t="n">
        <f aca="false">F333+DatosMinisterio!F333</f>
        <v>21</v>
      </c>
      <c r="X333" s="14" t="n">
        <f aca="false">G333+DatosMinisterio!G333</f>
        <v>74</v>
      </c>
      <c r="Y333" s="14" t="n">
        <f aca="false">H333+DatosMinisterio!H333</f>
        <v>6</v>
      </c>
      <c r="Z333" s="14" t="n">
        <f aca="false">X333+0.33*Y333</f>
        <v>75.98</v>
      </c>
      <c r="AC333" s="49" t="n">
        <f aca="false">IF(T333&gt;0,S333/T333,0)</f>
        <v>136.75</v>
      </c>
      <c r="AD333" s="50" t="n">
        <f aca="false">EXP((((AC333-AC$349)/AC$350+2)/4-1.9)^3)</f>
        <v>0.0221469561823857</v>
      </c>
      <c r="AE333" s="51" t="n">
        <f aca="false">S333/U333</f>
        <v>17.7209038632866</v>
      </c>
      <c r="AF333" s="50" t="n">
        <f aca="false">EXP((((AE333-AE$349)/AE$350+2)/4-1.9)^3)</f>
        <v>0.0330610846825782</v>
      </c>
      <c r="AG333" s="50" t="n">
        <f aca="false">V333/U333</f>
        <v>0.480887718567832</v>
      </c>
      <c r="AH333" s="50" t="n">
        <f aca="false">EXP((((AG333-AG$349)/AG$350+2)/4-1.9)^3)</f>
        <v>0.0262240346787269</v>
      </c>
      <c r="AI333" s="50" t="n">
        <f aca="false">W333/U333</f>
        <v>0.0618479277262787</v>
      </c>
      <c r="AJ333" s="50" t="n">
        <f aca="false">EXP((((AI333-AI$349)/AI$350+2)/4-1.9)^3)</f>
        <v>0.0295119512555978</v>
      </c>
      <c r="AK333" s="50" t="n">
        <f aca="false">Z333/U333</f>
        <v>0.223771692792508</v>
      </c>
      <c r="AL333" s="50" t="n">
        <f aca="false">EXP((((AK333-AK$349)/AK$350+2)/4-1.9)^3)</f>
        <v>0.0568963334508086</v>
      </c>
      <c r="AM333" s="50" t="n">
        <f aca="false">0.01*AD333+0.15*AF333+0.24*AH333+0.25*AJ333+0.35*AL333</f>
        <v>0.0387661051087875</v>
      </c>
      <c r="AO333" s="44" t="n">
        <f aca="false">0.01*AD333/$AM$349</f>
        <v>7.85314523615164E-005</v>
      </c>
      <c r="AP333" s="43" t="n">
        <f aca="false">AO333*$J$349</f>
        <v>566.603250816555</v>
      </c>
      <c r="AQ333" s="44" t="n">
        <f aca="false">0.15*AF333/$AM$349</f>
        <v>0.00175848205192746</v>
      </c>
      <c r="AR333" s="43" t="n">
        <f aca="false">AQ333*$J$349</f>
        <v>12687.4216274258</v>
      </c>
      <c r="AS333" s="44" t="n">
        <f aca="false">0.24*AH333/$AM$349</f>
        <v>0.00223172323615698</v>
      </c>
      <c r="AT333" s="43" t="n">
        <f aca="false">AS333*$J$349</f>
        <v>16101.8496730241</v>
      </c>
      <c r="AU333" s="44" t="n">
        <f aca="false">0.25*AJ333/$AM$349</f>
        <v>0.00261617936911761</v>
      </c>
      <c r="AV333" s="43" t="n">
        <f aca="false">AU333*$J$349</f>
        <v>18875.694905493</v>
      </c>
      <c r="AW333" s="44" t="n">
        <f aca="false">0.35*AL333/$AM$349</f>
        <v>0.00706125519958261</v>
      </c>
      <c r="AX333" s="43" t="n">
        <f aca="false">AW333*$J$349</f>
        <v>50946.8503461605</v>
      </c>
    </row>
    <row r="334" customFormat="false" ht="13.8" hidden="false" customHeight="false" outlineLevel="0" collapsed="false">
      <c r="A334" s="13" t="s">
        <v>32</v>
      </c>
      <c r="B334" s="43"/>
      <c r="C334" s="43"/>
      <c r="D334" s="43"/>
      <c r="E334" s="43"/>
      <c r="F334" s="43"/>
      <c r="G334" s="43"/>
      <c r="H334" s="43"/>
      <c r="I334" s="15" t="n">
        <f aca="false">AO334+AQ334+AS334+AU334+AW334</f>
        <v>0.0167972131586057</v>
      </c>
      <c r="J334" s="43" t="n">
        <f aca="false">ROUND(AP334+AR334+AT334+AV334+AX334,0)</f>
        <v>121192</v>
      </c>
      <c r="K334" s="15" t="n">
        <f aca="false">I334-DatosMinisterio!J334</f>
        <v>3.96965220886628E-006</v>
      </c>
      <c r="L334" s="43" t="n">
        <f aca="false">J334-DatosMinisterio!K334</f>
        <v>29</v>
      </c>
      <c r="M334" s="44" t="n">
        <f aca="false">P368/P$383</f>
        <v>0.0209441376460858</v>
      </c>
      <c r="N334" s="43" t="n">
        <f aca="false">ROUND(N$349*M334,0)</f>
        <v>2871121</v>
      </c>
      <c r="O334" s="43" t="n">
        <f aca="false">N334-DatosMinisterio!L334</f>
        <v>-8</v>
      </c>
      <c r="P334" s="14" t="n">
        <f aca="false">N334+J334</f>
        <v>2992313</v>
      </c>
      <c r="Q334" s="43" t="n">
        <f aca="false">P334-DatosMinisterio!M334</f>
        <v>21</v>
      </c>
      <c r="S334" s="14" t="n">
        <f aca="false">B334+DatosMinisterio!B334</f>
        <v>7317</v>
      </c>
      <c r="T334" s="14" t="n">
        <f aca="false">C334+DatosMinisterio!C334</f>
        <v>38</v>
      </c>
      <c r="U334" s="14" t="n">
        <f aca="false">D334+DatosMinisterio!D334</f>
        <v>308.863636363636</v>
      </c>
      <c r="V334" s="14" t="n">
        <f aca="false">E334+DatosMinisterio!E334</f>
        <v>154.363636363636</v>
      </c>
      <c r="W334" s="14" t="n">
        <f aca="false">F334+DatosMinisterio!F334</f>
        <v>17</v>
      </c>
      <c r="X334" s="14" t="n">
        <f aca="false">G334+DatosMinisterio!G334</f>
        <v>34</v>
      </c>
      <c r="Y334" s="14" t="n">
        <f aca="false">H334+DatosMinisterio!H334</f>
        <v>6</v>
      </c>
      <c r="Z334" s="14" t="n">
        <f aca="false">X334+0.33*Y334</f>
        <v>35.98</v>
      </c>
      <c r="AC334" s="49" t="n">
        <f aca="false">IF(T334&gt;0,S334/T334,0)</f>
        <v>192.552631578947</v>
      </c>
      <c r="AD334" s="50" t="n">
        <f aca="false">EXP((((AC334-AC$349)/AC$350+2)/4-1.9)^3)</f>
        <v>0.0662117026609605</v>
      </c>
      <c r="AE334" s="51" t="n">
        <f aca="false">S334/U334</f>
        <v>23.6900662251656</v>
      </c>
      <c r="AF334" s="50" t="n">
        <f aca="false">EXP((((AE334-AE$349)/AE$350+2)/4-1.9)^3)</f>
        <v>0.162155659204526</v>
      </c>
      <c r="AG334" s="50" t="n">
        <f aca="false">V334/U334</f>
        <v>0.499779249448123</v>
      </c>
      <c r="AH334" s="50" t="n">
        <f aca="false">EXP((((AG334-AG$349)/AG$350+2)/4-1.9)^3)</f>
        <v>0.0345844286252236</v>
      </c>
      <c r="AI334" s="50" t="n">
        <f aca="false">W334/U334</f>
        <v>0.0550404709345107</v>
      </c>
      <c r="AJ334" s="50" t="n">
        <f aca="false">EXP((((AI334-AI$349)/AI$350+2)/4-1.9)^3)</f>
        <v>0.0248784358089786</v>
      </c>
      <c r="AK334" s="50" t="n">
        <f aca="false">Z334/U334</f>
        <v>0.116491537895512</v>
      </c>
      <c r="AL334" s="50" t="n">
        <f aca="false">EXP((((AK334-AK$349)/AK$350+2)/4-1.9)^3)</f>
        <v>0.0224717930237061</v>
      </c>
      <c r="AM334" s="50" t="n">
        <f aca="false">0.01*AD334+0.15*AF334+0.24*AH334+0.25*AJ334+0.35*AL334</f>
        <v>0.047370465287884</v>
      </c>
      <c r="AO334" s="44" t="n">
        <f aca="false">0.01*AD334/$AM$349</f>
        <v>0.000234781751969583</v>
      </c>
      <c r="AP334" s="43" t="n">
        <f aca="false">AO334*$J$349</f>
        <v>1693.94681873426</v>
      </c>
      <c r="AQ334" s="44" t="n">
        <f aca="false">0.15*AF334/$AM$349</f>
        <v>0.00862487783045684</v>
      </c>
      <c r="AR334" s="43" t="n">
        <f aca="false">AQ334*$J$349</f>
        <v>62228.3641735787</v>
      </c>
      <c r="AS334" s="44" t="n">
        <f aca="false">0.24*AH334/$AM$349</f>
        <v>0.00294321121511997</v>
      </c>
      <c r="AT334" s="43" t="n">
        <f aca="false">AS334*$J$349</f>
        <v>21235.2247689224</v>
      </c>
      <c r="AU334" s="44" t="n">
        <f aca="false">0.25*AJ334/$AM$349</f>
        <v>0.00220542687725608</v>
      </c>
      <c r="AV334" s="43" t="n">
        <f aca="false">AU334*$J$349</f>
        <v>15912.1218379995</v>
      </c>
      <c r="AW334" s="44" t="n">
        <f aca="false">0.35*AL334/$AM$349</f>
        <v>0.00278891548380318</v>
      </c>
      <c r="AX334" s="43" t="n">
        <f aca="false">AW334*$J$349</f>
        <v>20121.9833819077</v>
      </c>
    </row>
    <row r="335" customFormat="false" ht="13.8" hidden="false" customHeight="false" outlineLevel="0" collapsed="false">
      <c r="A335" s="13" t="s">
        <v>33</v>
      </c>
      <c r="B335" s="43"/>
      <c r="C335" s="43"/>
      <c r="D335" s="43"/>
      <c r="E335" s="43"/>
      <c r="F335" s="43"/>
      <c r="G335" s="43"/>
      <c r="H335" s="43"/>
      <c r="I335" s="15" t="n">
        <f aca="false">AO335+AQ335+AS335+AU335+AW335</f>
        <v>0.0338263902561208</v>
      </c>
      <c r="J335" s="43" t="n">
        <f aca="false">ROUND(AP335+AR335+AT335+AV335+AX335,0)</f>
        <v>244057</v>
      </c>
      <c r="K335" s="15" t="n">
        <f aca="false">I335-DatosMinisterio!J335</f>
        <v>1.86969622332292E-005</v>
      </c>
      <c r="L335" s="43" t="n">
        <f aca="false">J335-DatosMinisterio!K335</f>
        <v>135</v>
      </c>
      <c r="M335" s="44" t="n">
        <f aca="false">P369/P$383</f>
        <v>0.0210094745884537</v>
      </c>
      <c r="N335" s="43" t="n">
        <f aca="false">ROUND(N$349*M335,0)</f>
        <v>2880077</v>
      </c>
      <c r="O335" s="43" t="n">
        <f aca="false">N335-DatosMinisterio!L335</f>
        <v>37</v>
      </c>
      <c r="P335" s="14" t="n">
        <f aca="false">N335+J335</f>
        <v>3124134</v>
      </c>
      <c r="Q335" s="43" t="n">
        <f aca="false">P335-DatosMinisterio!M335</f>
        <v>172</v>
      </c>
      <c r="S335" s="14" t="n">
        <f aca="false">B335+DatosMinisterio!B335</f>
        <v>9430</v>
      </c>
      <c r="T335" s="14" t="n">
        <f aca="false">C335+DatosMinisterio!C335</f>
        <v>41</v>
      </c>
      <c r="U335" s="14" t="n">
        <f aca="false">D335+DatosMinisterio!D335</f>
        <v>423.859848484848</v>
      </c>
      <c r="V335" s="14" t="n">
        <f aca="false">E335+DatosMinisterio!E335</f>
        <v>282.450757575758</v>
      </c>
      <c r="W335" s="14" t="n">
        <f aca="false">F335+DatosMinisterio!F335</f>
        <v>28</v>
      </c>
      <c r="X335" s="14" t="n">
        <f aca="false">G335+DatosMinisterio!G335</f>
        <v>75</v>
      </c>
      <c r="Y335" s="14" t="n">
        <f aca="false">H335+DatosMinisterio!H335</f>
        <v>16</v>
      </c>
      <c r="Z335" s="14" t="n">
        <f aca="false">X335+0.33*Y335</f>
        <v>80.28</v>
      </c>
      <c r="AC335" s="49" t="n">
        <f aca="false">IF(T335&gt;0,S335/T335,0)</f>
        <v>230</v>
      </c>
      <c r="AD335" s="50" t="n">
        <f aca="false">EXP((((AC335-AC$349)/AC$350+2)/4-1.9)^3)</f>
        <v>0.12095800936894</v>
      </c>
      <c r="AE335" s="51" t="n">
        <f aca="false">S335/U335</f>
        <v>22.2479199992851</v>
      </c>
      <c r="AF335" s="50" t="n">
        <f aca="false">EXP((((AE335-AE$349)/AE$350+2)/4-1.9)^3)</f>
        <v>0.117195410717945</v>
      </c>
      <c r="AG335" s="50" t="n">
        <f aca="false">V335/U335</f>
        <v>0.666377715618551</v>
      </c>
      <c r="AH335" s="50" t="n">
        <f aca="false">EXP((((AG335-AG$349)/AG$350+2)/4-1.9)^3)</f>
        <v>0.2223320960993</v>
      </c>
      <c r="AI335" s="50" t="n">
        <f aca="false">W335/U335</f>
        <v>0.0660595715779409</v>
      </c>
      <c r="AJ335" s="50" t="n">
        <f aca="false">EXP((((AI335-AI$349)/AI$350+2)/4-1.9)^3)</f>
        <v>0.0327132147471022</v>
      </c>
      <c r="AK335" s="50" t="n">
        <f aca="false">Z335/U335</f>
        <v>0.189402228795611</v>
      </c>
      <c r="AL335" s="50" t="n">
        <f aca="false">EXP((((AK335-AK$349)/AK$350+2)/4-1.9)^3)</f>
        <v>0.0430520072219059</v>
      </c>
      <c r="AM335" s="50" t="n">
        <f aca="false">0.01*AD335+0.15*AF335+0.24*AH335+0.25*AJ335+0.35*AL335</f>
        <v>0.0953951009796557</v>
      </c>
      <c r="AO335" s="44" t="n">
        <f aca="false">0.01*AD335/$AM$349</f>
        <v>0.00042890806629471</v>
      </c>
      <c r="AP335" s="43" t="n">
        <f aca="false">AO335*$J$349</f>
        <v>3094.56526469534</v>
      </c>
      <c r="AQ335" s="44" t="n">
        <f aca="false">0.15*AF335/$AM$349</f>
        <v>0.00623349258786938</v>
      </c>
      <c r="AR335" s="43" t="n">
        <f aca="false">AQ335*$J$349</f>
        <v>44974.5555190888</v>
      </c>
      <c r="AS335" s="44" t="n">
        <f aca="false">0.24*AH335/$AM$349</f>
        <v>0.0189209521374985</v>
      </c>
      <c r="AT335" s="43" t="n">
        <f aca="false">AS335*$J$349</f>
        <v>136514.38585777</v>
      </c>
      <c r="AU335" s="44" t="n">
        <f aca="false">0.25*AJ335/$AM$349</f>
        <v>0.00289996539970055</v>
      </c>
      <c r="AV335" s="43" t="n">
        <f aca="false">AU335*$J$349</f>
        <v>20923.2068593585</v>
      </c>
      <c r="AW335" s="44" t="n">
        <f aca="false">0.35*AL335/$AM$349</f>
        <v>0.00534307206475763</v>
      </c>
      <c r="AX335" s="43" t="n">
        <f aca="false">AW335*$J$349</f>
        <v>38550.1848011454</v>
      </c>
    </row>
    <row r="336" customFormat="false" ht="13.8" hidden="false" customHeight="false" outlineLevel="0" collapsed="false">
      <c r="A336" s="13" t="s">
        <v>34</v>
      </c>
      <c r="B336" s="43"/>
      <c r="C336" s="43"/>
      <c r="D336" s="43"/>
      <c r="E336" s="43"/>
      <c r="F336" s="43"/>
      <c r="G336" s="43"/>
      <c r="H336" s="43"/>
      <c r="I336" s="15" t="n">
        <f aca="false">AO336+AQ336+AS336+AU336+AW336</f>
        <v>0.0349703858880031</v>
      </c>
      <c r="J336" s="43" t="n">
        <f aca="false">ROUND(AP336+AR336+AT336+AV336+AX336,0)</f>
        <v>252311</v>
      </c>
      <c r="K336" s="15" t="n">
        <f aca="false">I336-DatosMinisterio!J336</f>
        <v>0.00018694558979044</v>
      </c>
      <c r="L336" s="43" t="n">
        <f aca="false">J336-DatosMinisterio!K336</f>
        <v>1349</v>
      </c>
      <c r="M336" s="44" t="n">
        <f aca="false">P370/P$383</f>
        <v>0.0219195646057762</v>
      </c>
      <c r="N336" s="43" t="n">
        <f aca="false">ROUND(N$349*M336,0)</f>
        <v>3004837</v>
      </c>
      <c r="O336" s="43" t="n">
        <f aca="false">N336-DatosMinisterio!L336</f>
        <v>1306</v>
      </c>
      <c r="P336" s="14" t="n">
        <f aca="false">N336+J336</f>
        <v>3257148</v>
      </c>
      <c r="Q336" s="43" t="n">
        <f aca="false">P336-DatosMinisterio!M336</f>
        <v>2655</v>
      </c>
      <c r="S336" s="14" t="n">
        <f aca="false">B336+DatosMinisterio!B336</f>
        <v>6837</v>
      </c>
      <c r="T336" s="14" t="n">
        <f aca="false">C336+DatosMinisterio!C336</f>
        <v>47</v>
      </c>
      <c r="U336" s="14" t="n">
        <f aca="false">D336+DatosMinisterio!D336</f>
        <v>441.489393939394</v>
      </c>
      <c r="V336" s="14" t="n">
        <f aca="false">E336+DatosMinisterio!E336</f>
        <v>258.825757575758</v>
      </c>
      <c r="W336" s="14" t="n">
        <f aca="false">F336+DatosMinisterio!F336</f>
        <v>58</v>
      </c>
      <c r="X336" s="14" t="n">
        <f aca="false">G336+DatosMinisterio!G336</f>
        <v>116</v>
      </c>
      <c r="Y336" s="14" t="n">
        <f aca="false">H336+DatosMinisterio!H336</f>
        <v>77</v>
      </c>
      <c r="Z336" s="14" t="n">
        <f aca="false">X336+0.33*Y336</f>
        <v>141.41</v>
      </c>
      <c r="AC336" s="49" t="n">
        <f aca="false">IF(T336&gt;0,S336/T336,0)</f>
        <v>145.468085106383</v>
      </c>
      <c r="AD336" s="50" t="n">
        <f aca="false">EXP((((AC336-AC$349)/AC$350+2)/4-1.9)^3)</f>
        <v>0.0267164955859538</v>
      </c>
      <c r="AE336" s="51" t="n">
        <f aca="false">S336/U336</f>
        <v>15.4862157366765</v>
      </c>
      <c r="AF336" s="50" t="n">
        <f aca="false">EXP((((AE336-AE$349)/AE$350+2)/4-1.9)^3)</f>
        <v>0.0152200634957534</v>
      </c>
      <c r="AG336" s="50" t="n">
        <f aca="false">V336/U336</f>
        <v>0.586255890014175</v>
      </c>
      <c r="AH336" s="50" t="n">
        <f aca="false">EXP((((AG336-AG$349)/AG$350+2)/4-1.9)^3)</f>
        <v>0.10274984759904</v>
      </c>
      <c r="AI336" s="50" t="n">
        <f aca="false">W336/U336</f>
        <v>0.131373484383097</v>
      </c>
      <c r="AJ336" s="50" t="n">
        <f aca="false">EXP((((AI336-AI$349)/AI$350+2)/4-1.9)^3)</f>
        <v>0.126201909575514</v>
      </c>
      <c r="AK336" s="50" t="n">
        <f aca="false">Z336/U336</f>
        <v>0.320302145286444</v>
      </c>
      <c r="AL336" s="50" t="n">
        <f aca="false">EXP((((AK336-AK$349)/AK$350+2)/4-1.9)^3)</f>
        <v>0.113887747585655</v>
      </c>
      <c r="AM336" s="50" t="n">
        <f aca="false">0.01*AD336+0.15*AF336+0.24*AH336+0.25*AJ336+0.35*AL336</f>
        <v>0.0986213269528499</v>
      </c>
      <c r="AO336" s="44" t="n">
        <f aca="false">0.01*AD336/$AM$349</f>
        <v>9.47346977659925E-005</v>
      </c>
      <c r="AP336" s="43" t="n">
        <f aca="false">AO336*$J$349</f>
        <v>683.509423361169</v>
      </c>
      <c r="AQ336" s="44" t="n">
        <f aca="false">0.15*AF336/$AM$349</f>
        <v>0.000809538124457918</v>
      </c>
      <c r="AR336" s="43" t="n">
        <f aca="false">AQ336*$J$349</f>
        <v>5840.80542489201</v>
      </c>
      <c r="AS336" s="44" t="n">
        <f aca="false">0.24*AH336/$AM$349</f>
        <v>0.00874423883310306</v>
      </c>
      <c r="AT336" s="43" t="n">
        <f aca="false">AS336*$J$349</f>
        <v>63089.5520172561</v>
      </c>
      <c r="AU336" s="44" t="n">
        <f aca="false">0.25*AJ336/$AM$349</f>
        <v>0.011187563618386</v>
      </c>
      <c r="AV336" s="43" t="n">
        <f aca="false">AU336*$J$349</f>
        <v>80718.1036932004</v>
      </c>
      <c r="AW336" s="44" t="n">
        <f aca="false">0.35*AL336/$AM$349</f>
        <v>0.0141343106142902</v>
      </c>
      <c r="AX336" s="43" t="n">
        <f aca="false">AW336*$J$349</f>
        <v>101978.839067445</v>
      </c>
    </row>
    <row r="337" customFormat="false" ht="13.8" hidden="false" customHeight="false" outlineLevel="0" collapsed="false">
      <c r="A337" s="13" t="s">
        <v>35</v>
      </c>
      <c r="B337" s="43"/>
      <c r="C337" s="43"/>
      <c r="D337" s="43"/>
      <c r="E337" s="43"/>
      <c r="F337" s="43"/>
      <c r="G337" s="43"/>
      <c r="H337" s="43"/>
      <c r="I337" s="15" t="n">
        <f aca="false">AO337+AQ337+AS337+AU337+AW337</f>
        <v>0.00935902118619184</v>
      </c>
      <c r="J337" s="43" t="n">
        <f aca="false">ROUND(AP337+AR337+AT337+AV337+AX337,0)</f>
        <v>67525</v>
      </c>
      <c r="K337" s="15" t="n">
        <f aca="false">I337-DatosMinisterio!J337</f>
        <v>1.55197454414571E-006</v>
      </c>
      <c r="L337" s="43" t="n">
        <f aca="false">J337-DatosMinisterio!K337</f>
        <v>11</v>
      </c>
      <c r="M337" s="44" t="n">
        <f aca="false">P371/P$383</f>
        <v>0.0102888570539531</v>
      </c>
      <c r="N337" s="43" t="n">
        <f aca="false">ROUND(N$349*M337,0)</f>
        <v>1410445</v>
      </c>
      <c r="O337" s="43" t="n">
        <f aca="false">N337-DatosMinisterio!L337</f>
        <v>113</v>
      </c>
      <c r="P337" s="14" t="n">
        <f aca="false">N337+J337</f>
        <v>1477970</v>
      </c>
      <c r="Q337" s="43" t="n">
        <f aca="false">P337-DatosMinisterio!M337</f>
        <v>124</v>
      </c>
      <c r="S337" s="14" t="n">
        <f aca="false">B337+DatosMinisterio!B337</f>
        <v>3363</v>
      </c>
      <c r="T337" s="14" t="n">
        <f aca="false">C337+DatosMinisterio!C337</f>
        <v>57</v>
      </c>
      <c r="U337" s="14" t="n">
        <f aca="false">D337+DatosMinisterio!D337</f>
        <v>199.837954545455</v>
      </c>
      <c r="V337" s="14" t="n">
        <f aca="false">E337+DatosMinisterio!E337</f>
        <v>77.8556818181818</v>
      </c>
      <c r="W337" s="14" t="n">
        <f aca="false">F337+DatosMinisterio!F337</f>
        <v>11</v>
      </c>
      <c r="X337" s="14" t="n">
        <f aca="false">G337+DatosMinisterio!G337</f>
        <v>32</v>
      </c>
      <c r="Y337" s="14" t="n">
        <f aca="false">H337+DatosMinisterio!H337</f>
        <v>18</v>
      </c>
      <c r="Z337" s="14" t="n">
        <f aca="false">X337+0.33*Y337</f>
        <v>37.94</v>
      </c>
      <c r="AC337" s="49" t="n">
        <f aca="false">IF(T337&gt;0,S337/T337,0)</f>
        <v>59</v>
      </c>
      <c r="AD337" s="50" t="n">
        <f aca="false">EXP((((AC337-AC$349)/AC$350+2)/4-1.9)^3)</f>
        <v>0.00309826282512292</v>
      </c>
      <c r="AE337" s="51" t="n">
        <f aca="false">S337/U337</f>
        <v>16.8286350190552</v>
      </c>
      <c r="AF337" s="50" t="n">
        <f aca="false">EXP((((AE337-AE$349)/AE$350+2)/4-1.9)^3)</f>
        <v>0.0245642805171329</v>
      </c>
      <c r="AG337" s="50" t="n">
        <f aca="false">V337/U337</f>
        <v>0.389594068830768</v>
      </c>
      <c r="AH337" s="50" t="n">
        <f aca="false">EXP((((AG337-AG$349)/AG$350+2)/4-1.9)^3)</f>
        <v>0.00555266434068941</v>
      </c>
      <c r="AI337" s="50" t="n">
        <f aca="false">W337/U337</f>
        <v>0.0550445986350303</v>
      </c>
      <c r="AJ337" s="50" t="n">
        <f aca="false">EXP((((AI337-AI$349)/AI$350+2)/4-1.9)^3)</f>
        <v>0.0248810531169684</v>
      </c>
      <c r="AK337" s="50" t="n">
        <f aca="false">Z337/U337</f>
        <v>0.189853824746641</v>
      </c>
      <c r="AL337" s="50" t="n">
        <f aca="false">EXP((((AK337-AK$349)/AK$350+2)/4-1.9)^3)</f>
        <v>0.0432148779950395</v>
      </c>
      <c r="AM337" s="50" t="n">
        <f aca="false">0.01*AD337+0.15*AF337+0.24*AH337+0.25*AJ337+0.35*AL337</f>
        <v>0.0263937347250925</v>
      </c>
      <c r="AO337" s="44" t="n">
        <f aca="false">0.01*AD337/$AM$349</f>
        <v>1.09862085539372E-005</v>
      </c>
      <c r="AP337" s="43" t="n">
        <f aca="false">AO337*$J$349</f>
        <v>79.2653299235284</v>
      </c>
      <c r="AQ337" s="44" t="n">
        <f aca="false">0.15*AF337/$AM$349</f>
        <v>0.00130654655836661</v>
      </c>
      <c r="AR337" s="43" t="n">
        <f aca="false">AQ337*$J$349</f>
        <v>9426.71382041671</v>
      </c>
      <c r="AS337" s="44" t="n">
        <f aca="false">0.24*AH337/$AM$349</f>
        <v>0.000472543991933831</v>
      </c>
      <c r="AT337" s="43" t="n">
        <f aca="false">AS337*$J$349</f>
        <v>3409.39781364271</v>
      </c>
      <c r="AU337" s="44" t="n">
        <f aca="false">0.25*AJ337/$AM$349</f>
        <v>0.0022056588967219</v>
      </c>
      <c r="AV337" s="43" t="n">
        <f aca="false">AU337*$J$349</f>
        <v>15913.795854965</v>
      </c>
      <c r="AW337" s="44" t="n">
        <f aca="false">0.35*AL337/$AM$349</f>
        <v>0.00536328553061557</v>
      </c>
      <c r="AX337" s="43" t="n">
        <f aca="false">AW337*$J$349</f>
        <v>38696.0246541084</v>
      </c>
    </row>
    <row r="338" customFormat="false" ht="13.8" hidden="false" customHeight="false" outlineLevel="0" collapsed="false">
      <c r="A338" s="13" t="s">
        <v>36</v>
      </c>
      <c r="B338" s="43"/>
      <c r="C338" s="43"/>
      <c r="D338" s="43"/>
      <c r="E338" s="43"/>
      <c r="F338" s="43"/>
      <c r="G338" s="43"/>
      <c r="H338" s="43"/>
      <c r="I338" s="15" t="n">
        <f aca="false">AO338+AQ338+AS338+AU338+AW338</f>
        <v>0.101033270117786</v>
      </c>
      <c r="J338" s="43" t="n">
        <f aca="false">ROUND(AP338+AR338+AT338+AV338+AX338,0)</f>
        <v>728954</v>
      </c>
      <c r="K338" s="15" t="n">
        <f aca="false">I338-DatosMinisterio!J338</f>
        <v>0.00029764835280649</v>
      </c>
      <c r="L338" s="43" t="n">
        <f aca="false">J338-DatosMinisterio!K338</f>
        <v>2148</v>
      </c>
      <c r="M338" s="44" t="n">
        <f aca="false">P372/P$383</f>
        <v>0.0567739609133539</v>
      </c>
      <c r="N338" s="43" t="n">
        <f aca="false">ROUND(N$349*M338,0)</f>
        <v>7782841</v>
      </c>
      <c r="O338" s="43" t="n">
        <f aca="false">N338-DatosMinisterio!L338</f>
        <v>2838</v>
      </c>
      <c r="P338" s="14" t="n">
        <f aca="false">N338+J338</f>
        <v>8511795</v>
      </c>
      <c r="Q338" s="43" t="n">
        <f aca="false">P338-DatosMinisterio!M338</f>
        <v>4986</v>
      </c>
      <c r="S338" s="14" t="n">
        <f aca="false">B338+DatosMinisterio!B338</f>
        <v>6558</v>
      </c>
      <c r="T338" s="14" t="n">
        <f aca="false">C338+DatosMinisterio!C338</f>
        <v>24</v>
      </c>
      <c r="U338" s="14" t="n">
        <f aca="false">D338+DatosMinisterio!D338</f>
        <v>307.869318181818</v>
      </c>
      <c r="V338" s="14" t="n">
        <f aca="false">E338+DatosMinisterio!E338</f>
        <v>268.551136363636</v>
      </c>
      <c r="W338" s="14" t="n">
        <f aca="false">F338+DatosMinisterio!F338</f>
        <v>46</v>
      </c>
      <c r="X338" s="14" t="n">
        <f aca="false">G338+DatosMinisterio!G338</f>
        <v>103</v>
      </c>
      <c r="Y338" s="14" t="n">
        <f aca="false">H338+DatosMinisterio!H338</f>
        <v>45</v>
      </c>
      <c r="Z338" s="14" t="n">
        <f aca="false">X338+0.33*Y338</f>
        <v>117.85</v>
      </c>
      <c r="AC338" s="49" t="n">
        <f aca="false">IF(T338&gt;0,S338/T338,0)</f>
        <v>273.25</v>
      </c>
      <c r="AD338" s="50" t="n">
        <f aca="false">EXP((((AC338-AC$349)/AC$350+2)/4-1.9)^3)</f>
        <v>0.215263640334006</v>
      </c>
      <c r="AE338" s="51" t="n">
        <f aca="false">S338/U338</f>
        <v>21.3012457322137</v>
      </c>
      <c r="AF338" s="50" t="n">
        <f aca="false">EXP((((AE338-AE$349)/AE$350+2)/4-1.9)^3)</f>
        <v>0.0928478475872138</v>
      </c>
      <c r="AG338" s="50" t="n">
        <f aca="false">V338/U338</f>
        <v>0.872289378979422</v>
      </c>
      <c r="AH338" s="50" t="n">
        <f aca="false">EXP((((AG338-AG$349)/AG$350+2)/4-1.9)^3)</f>
        <v>0.699581463268443</v>
      </c>
      <c r="AI338" s="50" t="n">
        <f aca="false">W338/U338</f>
        <v>0.149414044477254</v>
      </c>
      <c r="AJ338" s="50" t="n">
        <f aca="false">EXP((((AI338-AI$349)/AI$350+2)/4-1.9)^3)</f>
        <v>0.169853193560682</v>
      </c>
      <c r="AK338" s="50" t="n">
        <f aca="false">Z338/U338</f>
        <v>0.382792285687921</v>
      </c>
      <c r="AL338" s="50" t="n">
        <f aca="false">EXP((((AK338-AK$349)/AK$350+2)/4-1.9)^3)</f>
        <v>0.16710039511534</v>
      </c>
      <c r="AM338" s="50" t="n">
        <f aca="false">0.01*AD338+0.15*AF338+0.24*AH338+0.25*AJ338+0.35*AL338</f>
        <v>0.284927801406388</v>
      </c>
      <c r="AO338" s="44" t="n">
        <f aca="false">0.01*AD338/$AM$349</f>
        <v>0.000763308789561868</v>
      </c>
      <c r="AP338" s="43" t="n">
        <f aca="false">AO338*$J$349</f>
        <v>5507.26146705703</v>
      </c>
      <c r="AQ338" s="44" t="n">
        <f aca="false">0.15*AF338/$AM$349</f>
        <v>0.00493847298447074</v>
      </c>
      <c r="AR338" s="43" t="n">
        <f aca="false">AQ338*$J$349</f>
        <v>35631.0085058616</v>
      </c>
      <c r="AS338" s="44" t="n">
        <f aca="false">0.24*AH338/$AM$349</f>
        <v>0.0595359267285975</v>
      </c>
      <c r="AT338" s="43" t="n">
        <f aca="false">AS338*$J$349</f>
        <v>429550.81830793</v>
      </c>
      <c r="AU338" s="44" t="n">
        <f aca="false">0.25*AJ338/$AM$349</f>
        <v>0.015057168430634</v>
      </c>
      <c r="AV338" s="43" t="n">
        <f aca="false">AU338*$J$349</f>
        <v>108637.244369498</v>
      </c>
      <c r="AW338" s="44" t="n">
        <f aca="false">0.35*AL338/$AM$349</f>
        <v>0.0207383931845214</v>
      </c>
      <c r="AX338" s="43" t="n">
        <f aca="false">AW338*$J$349</f>
        <v>149627.195750424</v>
      </c>
    </row>
    <row r="339" customFormat="false" ht="13.8" hidden="false" customHeight="false" outlineLevel="0" collapsed="false">
      <c r="A339" s="13" t="s">
        <v>37</v>
      </c>
      <c r="B339" s="43"/>
      <c r="C339" s="43"/>
      <c r="D339" s="43"/>
      <c r="E339" s="43"/>
      <c r="F339" s="43"/>
      <c r="G339" s="43"/>
      <c r="H339" s="43"/>
      <c r="I339" s="15" t="n">
        <f aca="false">AO339+AQ339+AS339+AU339+AW339</f>
        <v>0.00749907959822866</v>
      </c>
      <c r="J339" s="43" t="n">
        <f aca="false">ROUND(AP339+AR339+AT339+AV339+AX339,0)</f>
        <v>54106</v>
      </c>
      <c r="K339" s="15" t="n">
        <f aca="false">I339-DatosMinisterio!J339</f>
        <v>-8.48971757725671E-006</v>
      </c>
      <c r="L339" s="43" t="n">
        <f aca="false">J339-DatosMinisterio!K339</f>
        <v>-61</v>
      </c>
      <c r="M339" s="44" t="n">
        <f aca="false">P373/P$383</f>
        <v>0.00974217948016142</v>
      </c>
      <c r="N339" s="43" t="n">
        <f aca="false">ROUND(N$349*M339,0)</f>
        <v>1335504</v>
      </c>
      <c r="O339" s="43" t="n">
        <f aca="false">N339-DatosMinisterio!L339</f>
        <v>-107</v>
      </c>
      <c r="P339" s="14" t="n">
        <f aca="false">N339+J339</f>
        <v>1389610</v>
      </c>
      <c r="Q339" s="43" t="n">
        <f aca="false">P339-DatosMinisterio!M339</f>
        <v>-168</v>
      </c>
      <c r="S339" s="14" t="n">
        <f aca="false">B339+DatosMinisterio!B339</f>
        <v>3087</v>
      </c>
      <c r="T339" s="14" t="n">
        <f aca="false">C339+DatosMinisterio!C339</f>
        <v>37</v>
      </c>
      <c r="U339" s="14" t="n">
        <f aca="false">D339+DatosMinisterio!D339</f>
        <v>142.795454545455</v>
      </c>
      <c r="V339" s="14" t="n">
        <f aca="false">E339+DatosMinisterio!E339</f>
        <v>52.6363636363636</v>
      </c>
      <c r="W339" s="14" t="n">
        <f aca="false">F339+DatosMinisterio!F339</f>
        <v>1</v>
      </c>
      <c r="X339" s="14" t="n">
        <f aca="false">G339+DatosMinisterio!G339</f>
        <v>5</v>
      </c>
      <c r="Y339" s="14" t="n">
        <f aca="false">H339+DatosMinisterio!H339</f>
        <v>1</v>
      </c>
      <c r="Z339" s="14" t="n">
        <f aca="false">X339+0.33*Y339</f>
        <v>5.33</v>
      </c>
      <c r="AC339" s="49" t="n">
        <f aca="false">IF(T339&gt;0,S339/T339,0)</f>
        <v>83.4324324324324</v>
      </c>
      <c r="AD339" s="50" t="n">
        <f aca="false">EXP((((AC339-AC$349)/AC$350+2)/4-1.9)^3)</f>
        <v>0.00609844830913772</v>
      </c>
      <c r="AE339" s="51" t="n">
        <f aca="false">S339/U339</f>
        <v>21.6183351901957</v>
      </c>
      <c r="AF339" s="50" t="n">
        <f aca="false">EXP((((AE339-AE$349)/AE$350+2)/4-1.9)^3)</f>
        <v>0.100559728552542</v>
      </c>
      <c r="AG339" s="50" t="n">
        <f aca="false">V339/U339</f>
        <v>0.368613719560718</v>
      </c>
      <c r="AH339" s="50" t="n">
        <f aca="false">EXP((((AG339-AG$349)/AG$350+2)/4-1.9)^3)</f>
        <v>0.00368478670765509</v>
      </c>
      <c r="AI339" s="50" t="n">
        <f aca="false">W339/U339</f>
        <v>0.00700302403310518</v>
      </c>
      <c r="AJ339" s="50" t="n">
        <f aca="false">EXP((((AI339-AI$349)/AI$350+2)/4-1.9)^3)</f>
        <v>0.00635641926098197</v>
      </c>
      <c r="AK339" s="50" t="n">
        <f aca="false">Z339/U339</f>
        <v>0.0373261180964506</v>
      </c>
      <c r="AL339" s="50" t="n">
        <f aca="false">EXP((((AK339-AK$349)/AK$350+2)/4-1.9)^3)</f>
        <v>0.0100858420039264</v>
      </c>
      <c r="AM339" s="50" t="n">
        <f aca="false">0.01*AD339+0.15*AF339+0.24*AH339+0.25*AJ339+0.35*AL339</f>
        <v>0.0211484420924297</v>
      </c>
      <c r="AO339" s="44" t="n">
        <f aca="false">0.01*AD339/$AM$349</f>
        <v>2.16246421821668E-005</v>
      </c>
      <c r="AP339" s="43" t="n">
        <f aca="false">AO339*$J$349</f>
        <v>156.021468974701</v>
      </c>
      <c r="AQ339" s="44" t="n">
        <f aca="false">0.15*AF339/$AM$349</f>
        <v>0.00534865929246195</v>
      </c>
      <c r="AR339" s="43" t="n">
        <f aca="false">AQ339*$J$349</f>
        <v>38590.4965652236</v>
      </c>
      <c r="AS339" s="44" t="n">
        <f aca="false">0.24*AH339/$AM$349</f>
        <v>0.000313583482347479</v>
      </c>
      <c r="AT339" s="43" t="n">
        <f aca="false">AS339*$J$349</f>
        <v>2262.50012138483</v>
      </c>
      <c r="AU339" s="44" t="n">
        <f aca="false">0.25*AJ339/$AM$349</f>
        <v>0.000563484697708308</v>
      </c>
      <c r="AV339" s="43" t="n">
        <f aca="false">AU339*$J$349</f>
        <v>4065.53364169497</v>
      </c>
      <c r="AW339" s="44" t="n">
        <f aca="false">0.35*AL339/$AM$349</f>
        <v>0.00125172748352876</v>
      </c>
      <c r="AX339" s="43" t="n">
        <f aca="false">AW339*$J$349</f>
        <v>9031.19501774774</v>
      </c>
    </row>
    <row r="340" customFormat="false" ht="13.8" hidden="false" customHeight="false" outlineLevel="0" collapsed="false">
      <c r="A340" s="13" t="s">
        <v>38</v>
      </c>
      <c r="B340" s="43"/>
      <c r="C340" s="43"/>
      <c r="D340" s="43"/>
      <c r="E340" s="43"/>
      <c r="F340" s="43"/>
      <c r="G340" s="43"/>
      <c r="H340" s="43"/>
      <c r="I340" s="15" t="n">
        <f aca="false">AO340+AQ340+AS340+AU340+AW340</f>
        <v>0.0782022891619499</v>
      </c>
      <c r="J340" s="43" t="n">
        <f aca="false">ROUND(AP340+AR340+AT340+AV340+AX340,0)</f>
        <v>564228</v>
      </c>
      <c r="K340" s="15" t="n">
        <f aca="false">I340-DatosMinisterio!J340</f>
        <v>3.10940728402292E-005</v>
      </c>
      <c r="L340" s="43" t="n">
        <f aca="false">J340-DatosMinisterio!K340</f>
        <v>224</v>
      </c>
      <c r="M340" s="44" t="n">
        <f aca="false">P374/P$383</f>
        <v>0.03677407205705</v>
      </c>
      <c r="N340" s="43" t="n">
        <f aca="false">ROUND(N$349*M340,0)</f>
        <v>5041163</v>
      </c>
      <c r="O340" s="43" t="n">
        <f aca="false">N340-DatosMinisterio!L340</f>
        <v>278</v>
      </c>
      <c r="P340" s="14" t="n">
        <f aca="false">N340+J340</f>
        <v>5605391</v>
      </c>
      <c r="Q340" s="43" t="n">
        <f aca="false">P340-DatosMinisterio!M340</f>
        <v>502</v>
      </c>
      <c r="S340" s="14" t="n">
        <f aca="false">B340+DatosMinisterio!B340</f>
        <v>8052</v>
      </c>
      <c r="T340" s="14" t="n">
        <f aca="false">C340+DatosMinisterio!C340</f>
        <v>65</v>
      </c>
      <c r="U340" s="14" t="n">
        <f aca="false">D340+DatosMinisterio!D340</f>
        <v>265.659090909091</v>
      </c>
      <c r="V340" s="14" t="n">
        <f aca="false">E340+DatosMinisterio!E340</f>
        <v>203.977272727273</v>
      </c>
      <c r="W340" s="14" t="n">
        <f aca="false">F340+DatosMinisterio!F340</f>
        <v>17</v>
      </c>
      <c r="X340" s="14" t="n">
        <f aca="false">G340+DatosMinisterio!G340</f>
        <v>63</v>
      </c>
      <c r="Y340" s="14" t="n">
        <f aca="false">H340+DatosMinisterio!H340</f>
        <v>48</v>
      </c>
      <c r="Z340" s="14" t="n">
        <f aca="false">X340+0.33*Y340</f>
        <v>78.84</v>
      </c>
      <c r="AC340" s="49" t="n">
        <f aca="false">IF(T340&gt;0,S340/T340,0)</f>
        <v>123.876923076923</v>
      </c>
      <c r="AD340" s="50" t="n">
        <f aca="false">EXP((((AC340-AC$349)/AC$350+2)/4-1.9)^3)</f>
        <v>0.0165941015184763</v>
      </c>
      <c r="AE340" s="51" t="n">
        <f aca="false">S340/U340</f>
        <v>30.3095217726067</v>
      </c>
      <c r="AF340" s="50" t="n">
        <f aca="false">EXP((((AE340-AE$349)/AE$350+2)/4-1.9)^3)</f>
        <v>0.47601163333029</v>
      </c>
      <c r="AG340" s="50" t="n">
        <f aca="false">V340/U340</f>
        <v>0.767815895286167</v>
      </c>
      <c r="AH340" s="50" t="n">
        <f aca="false">EXP((((AG340-AG$349)/AG$350+2)/4-1.9)^3)</f>
        <v>0.446429282151093</v>
      </c>
      <c r="AI340" s="50" t="n">
        <f aca="false">W340/U340</f>
        <v>0.0639917871503122</v>
      </c>
      <c r="AJ340" s="50" t="n">
        <f aca="false">EXP((((AI340-AI$349)/AI$350+2)/4-1.9)^3)</f>
        <v>0.0311082117295913</v>
      </c>
      <c r="AK340" s="50" t="n">
        <f aca="false">Z340/U340</f>
        <v>0.296771323466507</v>
      </c>
      <c r="AL340" s="50" t="n">
        <f aca="false">EXP((((AK340-AK$349)/AK$350+2)/4-1.9)^3)</f>
        <v>0.0972957411210145</v>
      </c>
      <c r="AM340" s="50" t="n">
        <f aca="false">0.01*AD340+0.15*AF340+0.24*AH340+0.25*AJ340+0.35*AL340</f>
        <v>0.220541276055743</v>
      </c>
      <c r="AO340" s="44" t="n">
        <f aca="false">0.01*AD340/$AM$349</f>
        <v>5.88414444923515E-005</v>
      </c>
      <c r="AP340" s="43" t="n">
        <f aca="false">AO340*$J$349</f>
        <v>424.540139390649</v>
      </c>
      <c r="AQ340" s="44" t="n">
        <f aca="false">0.15*AF340/$AM$349</f>
        <v>0.0253185254433314</v>
      </c>
      <c r="AR340" s="43" t="n">
        <f aca="false">AQ340*$J$349</f>
        <v>182672.781295754</v>
      </c>
      <c r="AS340" s="44" t="n">
        <f aca="false">0.24*AH340/$AM$349</f>
        <v>0.0379921173260834</v>
      </c>
      <c r="AT340" s="43" t="n">
        <f aca="false">AS340*$J$349</f>
        <v>274112.556625932</v>
      </c>
      <c r="AU340" s="44" t="n">
        <f aca="false">0.25*AJ340/$AM$349</f>
        <v>0.00275768487933044</v>
      </c>
      <c r="AV340" s="43" t="n">
        <f aca="false">AU340*$J$349</f>
        <v>19896.655039096</v>
      </c>
      <c r="AW340" s="44" t="n">
        <f aca="false">0.35*AL340/$AM$349</f>
        <v>0.0120751200687123</v>
      </c>
      <c r="AX340" s="43" t="n">
        <f aca="false">AW340*$J$349</f>
        <v>87121.8101689584</v>
      </c>
    </row>
    <row r="341" customFormat="false" ht="13.8" hidden="false" customHeight="false" outlineLevel="0" collapsed="false">
      <c r="A341" s="13" t="s">
        <v>39</v>
      </c>
      <c r="B341" s="43"/>
      <c r="C341" s="43"/>
      <c r="D341" s="43"/>
      <c r="E341" s="43"/>
      <c r="F341" s="43"/>
      <c r="G341" s="43"/>
      <c r="H341" s="43"/>
      <c r="I341" s="15" t="n">
        <f aca="false">AO341+AQ341+AS341+AU341+AW341</f>
        <v>0.00989255429354867</v>
      </c>
      <c r="J341" s="43" t="n">
        <f aca="false">ROUND(AP341+AR341+AT341+AV341+AX341,0)</f>
        <v>71375</v>
      </c>
      <c r="K341" s="15" t="n">
        <f aca="false">I341-DatosMinisterio!J341</f>
        <v>1.36702764647768E-005</v>
      </c>
      <c r="L341" s="43" t="n">
        <f aca="false">J341-DatosMinisterio!K341</f>
        <v>99</v>
      </c>
      <c r="M341" s="44" t="n">
        <f aca="false">P375/P$383</f>
        <v>0.0130157577291236</v>
      </c>
      <c r="N341" s="43" t="n">
        <f aca="false">ROUND(N$349*M341,0)</f>
        <v>1784261</v>
      </c>
      <c r="O341" s="43" t="n">
        <f aca="false">N341-DatosMinisterio!L341</f>
        <v>-36</v>
      </c>
      <c r="P341" s="14" t="n">
        <f aca="false">N341+J341</f>
        <v>1855636</v>
      </c>
      <c r="Q341" s="43" t="n">
        <f aca="false">P341-DatosMinisterio!M341</f>
        <v>63</v>
      </c>
      <c r="S341" s="14" t="n">
        <f aca="false">B341+DatosMinisterio!B341</f>
        <v>5959</v>
      </c>
      <c r="T341" s="14" t="n">
        <f aca="false">C341+DatosMinisterio!C341</f>
        <v>65</v>
      </c>
      <c r="U341" s="14" t="n">
        <f aca="false">D341+DatosMinisterio!D341</f>
        <v>349.443181818182</v>
      </c>
      <c r="V341" s="14" t="n">
        <f aca="false">E341+DatosMinisterio!E341</f>
        <v>179.261363636364</v>
      </c>
      <c r="W341" s="14" t="n">
        <f aca="false">F341+DatosMinisterio!F341</f>
        <v>24</v>
      </c>
      <c r="X341" s="14" t="n">
        <f aca="false">G341+DatosMinisterio!G341</f>
        <v>23</v>
      </c>
      <c r="Y341" s="14" t="n">
        <f aca="false">H341+DatosMinisterio!H341</f>
        <v>8</v>
      </c>
      <c r="Z341" s="14" t="n">
        <f aca="false">X341+0.33*Y341</f>
        <v>25.64</v>
      </c>
      <c r="AC341" s="49" t="n">
        <f aca="false">IF(T341&gt;0,S341/T341,0)</f>
        <v>91.6769230769231</v>
      </c>
      <c r="AD341" s="50" t="n">
        <f aca="false">EXP((((AC341-AC$349)/AC$350+2)/4-1.9)^3)</f>
        <v>0.00756850483886697</v>
      </c>
      <c r="AE341" s="51" t="n">
        <f aca="false">S341/U341</f>
        <v>17.0528438099574</v>
      </c>
      <c r="AF341" s="50" t="n">
        <f aca="false">EXP((((AE341-AE$349)/AE$350+2)/4-1.9)^3)</f>
        <v>0.0265093916595516</v>
      </c>
      <c r="AG341" s="50" t="n">
        <f aca="false">V341/U341</f>
        <v>0.512991447432605</v>
      </c>
      <c r="AH341" s="50" t="n">
        <f aca="false">EXP((((AG341-AG$349)/AG$350+2)/4-1.9)^3)</f>
        <v>0.0416110307709353</v>
      </c>
      <c r="AI341" s="50" t="n">
        <f aca="false">W341/U341</f>
        <v>0.0686806933107866</v>
      </c>
      <c r="AJ341" s="50" t="n">
        <f aca="false">EXP((((AI341-AI$349)/AI$350+2)/4-1.9)^3)</f>
        <v>0.0348428080635204</v>
      </c>
      <c r="AK341" s="50" t="n">
        <f aca="false">Z341/U341</f>
        <v>0.073373874020357</v>
      </c>
      <c r="AL341" s="50" t="n">
        <f aca="false">EXP((((AK341-AK$349)/AK$350+2)/4-1.9)^3)</f>
        <v>0.0147112248943087</v>
      </c>
      <c r="AM341" s="50" t="n">
        <f aca="false">0.01*AD341+0.15*AF341+0.24*AH341+0.25*AJ341+0.35*AL341</f>
        <v>0.027898371911234</v>
      </c>
      <c r="AO341" s="44" t="n">
        <f aca="false">0.01*AD341/$AM$349</f>
        <v>2.68373528310905E-005</v>
      </c>
      <c r="AP341" s="43" t="n">
        <f aca="false">AO341*$J$349</f>
        <v>193.631098116026</v>
      </c>
      <c r="AQ341" s="44" t="n">
        <f aca="false">0.15*AF341/$AM$349</f>
        <v>0.00141000484068818</v>
      </c>
      <c r="AR341" s="43" t="n">
        <f aca="false">AQ341*$J$349</f>
        <v>10173.1637754926</v>
      </c>
      <c r="AS341" s="44" t="n">
        <f aca="false">0.24*AH341/$AM$349</f>
        <v>0.00354119056772265</v>
      </c>
      <c r="AT341" s="43" t="n">
        <f aca="false">AS341*$J$349</f>
        <v>25549.6368282604</v>
      </c>
      <c r="AU341" s="44" t="n">
        <f aca="false">0.25*AJ341/$AM$349</f>
        <v>0.00308874987046533</v>
      </c>
      <c r="AV341" s="43" t="n">
        <f aca="false">AU341*$J$349</f>
        <v>22285.2839841593</v>
      </c>
      <c r="AW341" s="44" t="n">
        <f aca="false">0.35*AL341/$AM$349</f>
        <v>0.00182577166184142</v>
      </c>
      <c r="AX341" s="43" t="n">
        <f aca="false">AW341*$J$349</f>
        <v>13172.9151536109</v>
      </c>
    </row>
    <row r="342" customFormat="false" ht="13.8" hidden="false" customHeight="false" outlineLevel="0" collapsed="false">
      <c r="A342" s="13" t="s">
        <v>40</v>
      </c>
      <c r="B342" s="43"/>
      <c r="C342" s="43"/>
      <c r="D342" s="43"/>
      <c r="E342" s="43"/>
      <c r="F342" s="43"/>
      <c r="G342" s="43"/>
      <c r="H342" s="43"/>
      <c r="I342" s="15" t="n">
        <f aca="false">AO342+AQ342+AS342+AU342+AW342</f>
        <v>0.0100172283059656</v>
      </c>
      <c r="J342" s="43" t="n">
        <f aca="false">ROUND(AP342+AR342+AT342+AV342+AX342,0)</f>
        <v>72274</v>
      </c>
      <c r="K342" s="15" t="n">
        <f aca="false">I342-DatosMinisterio!J342</f>
        <v>-8.15636219376331E-006</v>
      </c>
      <c r="L342" s="43" t="n">
        <f aca="false">J342-DatosMinisterio!K342</f>
        <v>-59</v>
      </c>
      <c r="M342" s="44" t="n">
        <f aca="false">P376/P$383</f>
        <v>0.0260226270117647</v>
      </c>
      <c r="N342" s="43" t="n">
        <f aca="false">ROUND(N$349*M342,0)</f>
        <v>3567304</v>
      </c>
      <c r="O342" s="43" t="n">
        <f aca="false">N342-DatosMinisterio!L342</f>
        <v>-77</v>
      </c>
      <c r="P342" s="14" t="n">
        <f aca="false">N342+J342</f>
        <v>3639578</v>
      </c>
      <c r="Q342" s="43" t="n">
        <f aca="false">P342-DatosMinisterio!M342</f>
        <v>-136</v>
      </c>
      <c r="S342" s="14" t="n">
        <f aca="false">B342+DatosMinisterio!B342</f>
        <v>5549</v>
      </c>
      <c r="T342" s="14" t="n">
        <f aca="false">C342+DatosMinisterio!C342</f>
        <v>34</v>
      </c>
      <c r="U342" s="14" t="n">
        <f aca="false">D342+DatosMinisterio!D342</f>
        <v>282.477272727273</v>
      </c>
      <c r="V342" s="14" t="n">
        <f aca="false">E342+DatosMinisterio!E342</f>
        <v>150.681818181818</v>
      </c>
      <c r="W342" s="14" t="n">
        <f aca="false">F342+DatosMinisterio!F342</f>
        <v>5</v>
      </c>
      <c r="X342" s="14" t="n">
        <f aca="false">G342+DatosMinisterio!G342</f>
        <v>11</v>
      </c>
      <c r="Y342" s="14" t="n">
        <f aca="false">H342+DatosMinisterio!H342</f>
        <v>1</v>
      </c>
      <c r="Z342" s="14" t="n">
        <f aca="false">X342+0.33*Y342</f>
        <v>11.33</v>
      </c>
      <c r="AC342" s="49" t="n">
        <f aca="false">IF(T342&gt;0,S342/T342,0)</f>
        <v>163.205882352941</v>
      </c>
      <c r="AD342" s="50" t="n">
        <f aca="false">EXP((((AC342-AC$349)/AC$350+2)/4-1.9)^3)</f>
        <v>0.0383870773208468</v>
      </c>
      <c r="AE342" s="51" t="n">
        <f aca="false">S342/U342</f>
        <v>19.6440582508649</v>
      </c>
      <c r="AF342" s="50" t="n">
        <f aca="false">EXP((((AE342-AE$349)/AE$350+2)/4-1.9)^3)</f>
        <v>0.0593687204738039</v>
      </c>
      <c r="AG342" s="50" t="n">
        <f aca="false">V342/U342</f>
        <v>0.533429881728215</v>
      </c>
      <c r="AH342" s="50" t="n">
        <f aca="false">EXP((((AG342-AG$349)/AG$350+2)/4-1.9)^3)</f>
        <v>0.0546490104859078</v>
      </c>
      <c r="AI342" s="50" t="n">
        <f aca="false">W342/U342</f>
        <v>0.0177005390618714</v>
      </c>
      <c r="AJ342" s="50" t="n">
        <f aca="false">EXP((((AI342-AI$349)/AI$350+2)/4-1.9)^3)</f>
        <v>0.00883112119772004</v>
      </c>
      <c r="AK342" s="50" t="n">
        <f aca="false">Z342/U342</f>
        <v>0.0401094215142006</v>
      </c>
      <c r="AL342" s="50" t="n">
        <f aca="false">EXP((((AK342-AK$349)/AK$350+2)/4-1.9)^3)</f>
        <v>0.0103921377619904</v>
      </c>
      <c r="AM342" s="50" t="n">
        <f aca="false">0.01*AD342+0.15*AF342+0.24*AH342+0.25*AJ342+0.35*AL342</f>
        <v>0.0282499698770236</v>
      </c>
      <c r="AO342" s="44" t="n">
        <f aca="false">0.01*AD342/$AM$349</f>
        <v>0.000136117708866807</v>
      </c>
      <c r="AP342" s="43" t="n">
        <f aca="false">AO342*$J$349</f>
        <v>982.087227708383</v>
      </c>
      <c r="AQ342" s="44" t="n">
        <f aca="false">0.15*AF342/$AM$349</f>
        <v>0.00315775572403093</v>
      </c>
      <c r="AR342" s="43" t="n">
        <f aca="false">AQ342*$J$349</f>
        <v>22783.1601825473</v>
      </c>
      <c r="AS342" s="44" t="n">
        <f aca="false">0.24*AH342/$AM$349</f>
        <v>0.00465075142054029</v>
      </c>
      <c r="AT342" s="43" t="n">
        <f aca="false">AS342*$J$349</f>
        <v>33555.1017379269</v>
      </c>
      <c r="AU342" s="44" t="n">
        <f aca="false">0.25*AJ342/$AM$349</f>
        <v>0.000782862403219444</v>
      </c>
      <c r="AV342" s="43" t="n">
        <f aca="false">AU342*$J$349</f>
        <v>5648.34049629224</v>
      </c>
      <c r="AW342" s="44" t="n">
        <f aca="false">0.35*AL342/$AM$349</f>
        <v>0.00128974104930817</v>
      </c>
      <c r="AX342" s="43" t="n">
        <f aca="false">AW342*$J$349</f>
        <v>9305.4623246427</v>
      </c>
    </row>
    <row r="343" customFormat="false" ht="13.8" hidden="false" customHeight="false" outlineLevel="0" collapsed="false">
      <c r="A343" s="13" t="s">
        <v>41</v>
      </c>
      <c r="B343" s="43"/>
      <c r="C343" s="43"/>
      <c r="D343" s="43"/>
      <c r="E343" s="43"/>
      <c r="F343" s="43"/>
      <c r="G343" s="43"/>
      <c r="H343" s="43"/>
      <c r="I343" s="15" t="n">
        <f aca="false">AO343+AQ343+AS343+AU343+AW343</f>
        <v>0.0121171931105729</v>
      </c>
      <c r="J343" s="43" t="n">
        <f aca="false">ROUND(AP343+AR343+AT343+AV343+AX343,0)</f>
        <v>87425</v>
      </c>
      <c r="K343" s="15" t="n">
        <f aca="false">I343-DatosMinisterio!J343</f>
        <v>-6.74061901906158E-006</v>
      </c>
      <c r="L343" s="43" t="n">
        <f aca="false">J343-DatosMinisterio!K343</f>
        <v>-49</v>
      </c>
      <c r="M343" s="44" t="n">
        <f aca="false">P377/P$383</f>
        <v>0.0117156737820917</v>
      </c>
      <c r="N343" s="43" t="n">
        <f aca="false">ROUND(N$349*M343,0)</f>
        <v>1606040</v>
      </c>
      <c r="O343" s="43" t="n">
        <f aca="false">N343-DatosMinisterio!L343</f>
        <v>-82</v>
      </c>
      <c r="P343" s="14" t="n">
        <f aca="false">N343+J343</f>
        <v>1693465</v>
      </c>
      <c r="Q343" s="43" t="n">
        <f aca="false">P343-DatosMinisterio!M343</f>
        <v>-131</v>
      </c>
      <c r="S343" s="14" t="n">
        <f aca="false">B343+DatosMinisterio!B343</f>
        <v>7148</v>
      </c>
      <c r="T343" s="14" t="n">
        <f aca="false">C343+DatosMinisterio!C343</f>
        <v>61</v>
      </c>
      <c r="U343" s="14" t="n">
        <f aca="false">D343+DatosMinisterio!D343</f>
        <v>310.349777183601</v>
      </c>
      <c r="V343" s="14" t="n">
        <f aca="false">E343+DatosMinisterio!E343</f>
        <v>156.75924688057</v>
      </c>
      <c r="W343" s="14" t="n">
        <f aca="false">F343+DatosMinisterio!F343</f>
        <v>1</v>
      </c>
      <c r="X343" s="14" t="n">
        <f aca="false">G343+DatosMinisterio!G343</f>
        <v>3</v>
      </c>
      <c r="Y343" s="14" t="n">
        <f aca="false">H343+DatosMinisterio!H343</f>
        <v>0</v>
      </c>
      <c r="Z343" s="14" t="n">
        <f aca="false">X343+0.33*Y343</f>
        <v>3</v>
      </c>
      <c r="AC343" s="49" t="n">
        <f aca="false">IF(T343&gt;0,S343/T343,0)</f>
        <v>117.180327868852</v>
      </c>
      <c r="AD343" s="50" t="n">
        <f aca="false">EXP((((AC343-AC$349)/AC$350+2)/4-1.9)^3)</f>
        <v>0.0142006469163363</v>
      </c>
      <c r="AE343" s="51" t="n">
        <f aca="false">S343/U343</f>
        <v>23.0320771126937</v>
      </c>
      <c r="AF343" s="50" t="n">
        <f aca="false">EXP((((AE343-AE$349)/AE$350+2)/4-1.9)^3)</f>
        <v>0.140443905088237</v>
      </c>
      <c r="AG343" s="50" t="n">
        <f aca="false">V343/U343</f>
        <v>0.505105073066742</v>
      </c>
      <c r="AH343" s="50" t="n">
        <f aca="false">EXP((((AG343-AG$349)/AG$350+2)/4-1.9)^3)</f>
        <v>0.0372928169061086</v>
      </c>
      <c r="AI343" s="50" t="n">
        <f aca="false">W343/U343</f>
        <v>0.00322217083277752</v>
      </c>
      <c r="AJ343" s="50" t="n">
        <f aca="false">EXP((((AI343-AI$349)/AI$350+2)/4-1.9)^3)</f>
        <v>0.00563898656299013</v>
      </c>
      <c r="AK343" s="50" t="n">
        <f aca="false">Z343/U343</f>
        <v>0.00966651249833255</v>
      </c>
      <c r="AL343" s="50" t="n">
        <f aca="false">EXP((((AK343-AK$349)/AK$350+2)/4-1.9)^3)</f>
        <v>0.00743870360374767</v>
      </c>
      <c r="AM343" s="50" t="n">
        <f aca="false">0.01*AD343+0.15*AF343+0.24*AH343+0.25*AJ343+0.35*AL343</f>
        <v>0.0341721611919242</v>
      </c>
      <c r="AO343" s="44" t="n">
        <f aca="false">0.01*AD343/$AM$349</f>
        <v>5.03544332516418E-005</v>
      </c>
      <c r="AP343" s="43" t="n">
        <f aca="false">AO343*$J$349</f>
        <v>363.306480594097</v>
      </c>
      <c r="AQ343" s="44" t="n">
        <f aca="false">0.15*AF343/$AM$349</f>
        <v>0.00747005395532017</v>
      </c>
      <c r="AR343" s="43" t="n">
        <f aca="false">AQ343*$J$349</f>
        <v>53896.3272368257</v>
      </c>
      <c r="AS343" s="44" t="n">
        <f aca="false">0.24*AH343/$AM$349</f>
        <v>0.00317370103611954</v>
      </c>
      <c r="AT343" s="43" t="n">
        <f aca="false">AS343*$J$349</f>
        <v>22898.205370087</v>
      </c>
      <c r="AU343" s="44" t="n">
        <f aca="false">0.25*AJ343/$AM$349</f>
        <v>0.000499885628742625</v>
      </c>
      <c r="AV343" s="43" t="n">
        <f aca="false">AU343*$J$349</f>
        <v>3606.66731309361</v>
      </c>
      <c r="AW343" s="44" t="n">
        <f aca="false">0.35*AL343/$AM$349</f>
        <v>0.000923198057138963</v>
      </c>
      <c r="AX343" s="43" t="n">
        <f aca="false">AW343*$J$349</f>
        <v>6660.86013428676</v>
      </c>
    </row>
    <row r="344" customFormat="false" ht="13.8" hidden="false" customHeight="false" outlineLevel="0" collapsed="false">
      <c r="A344" s="13" t="s">
        <v>42</v>
      </c>
      <c r="B344" s="43"/>
      <c r="C344" s="43"/>
      <c r="D344" s="43"/>
      <c r="E344" s="43"/>
      <c r="F344" s="43"/>
      <c r="G344" s="43"/>
      <c r="H344" s="43"/>
      <c r="I344" s="15" t="n">
        <f aca="false">AO344+AQ344+AS344+AU344+AW344</f>
        <v>0.0411613144394359</v>
      </c>
      <c r="J344" s="43" t="n">
        <f aca="false">ROUND(AP344+AR344+AT344+AV344+AX344,0)</f>
        <v>296978</v>
      </c>
      <c r="K344" s="15" t="n">
        <f aca="false">I344-DatosMinisterio!J344</f>
        <v>2.39311111714657E-006</v>
      </c>
      <c r="L344" s="43" t="n">
        <f aca="false">J344-DatosMinisterio!K344</f>
        <v>17</v>
      </c>
      <c r="M344" s="44" t="n">
        <f aca="false">P378/P$383</f>
        <v>0.015098909237443</v>
      </c>
      <c r="N344" s="43" t="n">
        <f aca="false">ROUND(N$349*M344,0)</f>
        <v>2069829</v>
      </c>
      <c r="O344" s="43" t="n">
        <f aca="false">N344-DatosMinisterio!L344</f>
        <v>-50</v>
      </c>
      <c r="P344" s="14" t="n">
        <f aca="false">N344+J344</f>
        <v>2366807</v>
      </c>
      <c r="Q344" s="43" t="n">
        <f aca="false">P344-DatosMinisterio!M344</f>
        <v>-33</v>
      </c>
      <c r="S344" s="14" t="n">
        <f aca="false">B344+DatosMinisterio!B344</f>
        <v>15919</v>
      </c>
      <c r="T344" s="14" t="n">
        <f aca="false">C344+DatosMinisterio!C344</f>
        <v>73</v>
      </c>
      <c r="U344" s="14" t="n">
        <f aca="false">D344+DatosMinisterio!D344</f>
        <v>456.492130529898</v>
      </c>
      <c r="V344" s="14" t="n">
        <f aca="false">E344+DatosMinisterio!E344</f>
        <v>180.956903257171</v>
      </c>
      <c r="W344" s="14" t="n">
        <f aca="false">F344+DatosMinisterio!F344</f>
        <v>3</v>
      </c>
      <c r="X344" s="14" t="n">
        <f aca="false">G344+DatosMinisterio!G344</f>
        <v>18</v>
      </c>
      <c r="Y344" s="14" t="n">
        <f aca="false">H344+DatosMinisterio!H344</f>
        <v>3</v>
      </c>
      <c r="Z344" s="14" t="n">
        <f aca="false">X344+0.33*Y344</f>
        <v>18.99</v>
      </c>
      <c r="AC344" s="49" t="n">
        <f aca="false">IF(T344&gt;0,S344/T344,0)</f>
        <v>218.068493150685</v>
      </c>
      <c r="AD344" s="50" t="n">
        <f aca="false">EXP((((AC344-AC$349)/AC$350+2)/4-1.9)^3)</f>
        <v>0.100919506152867</v>
      </c>
      <c r="AE344" s="51" t="n">
        <f aca="false">S344/U344</f>
        <v>34.8724521965388</v>
      </c>
      <c r="AF344" s="50" t="n">
        <f aca="false">EXP((((AE344-AE$349)/AE$350+2)/4-1.9)^3)</f>
        <v>0.721947975171245</v>
      </c>
      <c r="AG344" s="50" t="n">
        <f aca="false">V344/U344</f>
        <v>0.396407497862264</v>
      </c>
      <c r="AH344" s="50" t="n">
        <f aca="false">EXP((((AG344-AG$349)/AG$350+2)/4-1.9)^3)</f>
        <v>0.00631552170842587</v>
      </c>
      <c r="AI344" s="50" t="n">
        <f aca="false">W344/U344</f>
        <v>0.00657185480178505</v>
      </c>
      <c r="AJ344" s="50" t="n">
        <f aca="false">EXP((((AI344-AI$349)/AI$350+2)/4-1.9)^3)</f>
        <v>0.00627078749973577</v>
      </c>
      <c r="AK344" s="50" t="n">
        <f aca="false">Z344/U344</f>
        <v>0.0415998408952994</v>
      </c>
      <c r="AL344" s="50" t="n">
        <f aca="false">EXP((((AK344-AK$349)/AK$350+2)/4-1.9)^3)</f>
        <v>0.0105593961890265</v>
      </c>
      <c r="AM344" s="50" t="n">
        <f aca="false">0.01*AD344+0.15*AF344+0.24*AH344+0.25*AJ344+0.35*AL344</f>
        <v>0.116080602088331</v>
      </c>
      <c r="AO344" s="44" t="n">
        <f aca="false">0.01*AD344/$AM$349</f>
        <v>0.000357853030661383</v>
      </c>
      <c r="AP344" s="43" t="n">
        <f aca="false">AO344*$J$349</f>
        <v>2581.90424842642</v>
      </c>
      <c r="AQ344" s="44" t="n">
        <f aca="false">0.15*AF344/$AM$349</f>
        <v>0.0383996039135702</v>
      </c>
      <c r="AR344" s="43" t="n">
        <f aca="false">AQ344*$J$349</f>
        <v>277052.56624235</v>
      </c>
      <c r="AS344" s="44" t="n">
        <f aca="false">0.24*AH344/$AM$349</f>
        <v>0.000537464837803215</v>
      </c>
      <c r="AT344" s="43" t="n">
        <f aca="false">AS344*$J$349</f>
        <v>3877.80074277763</v>
      </c>
      <c r="AU344" s="44" t="n">
        <f aca="false">0.25*AJ344/$AM$349</f>
        <v>0.000555893601979895</v>
      </c>
      <c r="AV344" s="43" t="n">
        <f aca="false">AU344*$J$349</f>
        <v>4010.76399988091</v>
      </c>
      <c r="AW344" s="44" t="n">
        <f aca="false">0.35*AL344/$AM$349</f>
        <v>0.00131049905542124</v>
      </c>
      <c r="AX344" s="43" t="n">
        <f aca="false">AW344*$J$349</f>
        <v>9455.2310273784</v>
      </c>
    </row>
    <row r="345" customFormat="false" ht="13.8" hidden="false" customHeight="false" outlineLevel="0" collapsed="false">
      <c r="A345" s="13" t="s">
        <v>43</v>
      </c>
      <c r="B345" s="43"/>
      <c r="C345" s="43"/>
      <c r="D345" s="43"/>
      <c r="E345" s="43"/>
      <c r="F345" s="43"/>
      <c r="G345" s="43"/>
      <c r="H345" s="43"/>
      <c r="I345" s="15" t="n">
        <f aca="false">AO345+AQ345+AS345+AU345+AW345</f>
        <v>0.0152747910440748</v>
      </c>
      <c r="J345" s="43" t="n">
        <f aca="false">ROUND(AP345+AR345+AT345+AV345+AX345,0)</f>
        <v>110207</v>
      </c>
      <c r="K345" s="15" t="n">
        <f aca="false">I345-DatosMinisterio!J345</f>
        <v>5.56325842858783E-005</v>
      </c>
      <c r="L345" s="43" t="n">
        <f aca="false">J345-DatosMinisterio!K345</f>
        <v>401</v>
      </c>
      <c r="M345" s="44" t="n">
        <f aca="false">P379/P$383</f>
        <v>0.01401040995642</v>
      </c>
      <c r="N345" s="43" t="n">
        <f aca="false">ROUND(N$349*M345,0)</f>
        <v>1920613</v>
      </c>
      <c r="O345" s="43" t="n">
        <f aca="false">N345-DatosMinisterio!L345</f>
        <v>426</v>
      </c>
      <c r="P345" s="14" t="n">
        <f aca="false">N345+J345</f>
        <v>2030820</v>
      </c>
      <c r="Q345" s="43" t="n">
        <f aca="false">P345-DatosMinisterio!M345</f>
        <v>827</v>
      </c>
      <c r="S345" s="14" t="n">
        <f aca="false">B345+DatosMinisterio!B345</f>
        <v>4588</v>
      </c>
      <c r="T345" s="14" t="n">
        <f aca="false">C345+DatosMinisterio!C345</f>
        <v>31</v>
      </c>
      <c r="U345" s="14" t="n">
        <f aca="false">D345+DatosMinisterio!D345</f>
        <v>342.522727272727</v>
      </c>
      <c r="V345" s="14" t="n">
        <f aca="false">E345+DatosMinisterio!E345</f>
        <v>194.795454545455</v>
      </c>
      <c r="W345" s="14" t="n">
        <f aca="false">F345+DatosMinisterio!F345</f>
        <v>32</v>
      </c>
      <c r="X345" s="14" t="n">
        <f aca="false">G345+DatosMinisterio!G345</f>
        <v>35</v>
      </c>
      <c r="Y345" s="14" t="n">
        <f aca="false">H345+DatosMinisterio!H345</f>
        <v>-8</v>
      </c>
      <c r="Z345" s="14" t="n">
        <f aca="false">X345+0.33*Y345</f>
        <v>32.36</v>
      </c>
      <c r="AC345" s="49" t="n">
        <f aca="false">IF(T345&gt;0,S345/T345,0)</f>
        <v>148</v>
      </c>
      <c r="AD345" s="50" t="n">
        <f aca="false">EXP((((AC345-AC$349)/AC$350+2)/4-1.9)^3)</f>
        <v>0.0281791103195128</v>
      </c>
      <c r="AE345" s="51" t="n">
        <f aca="false">S345/U345</f>
        <v>13.3947316037423</v>
      </c>
      <c r="AF345" s="50" t="n">
        <f aca="false">EXP((((AE345-AE$349)/AE$350+2)/4-1.9)^3)</f>
        <v>0.00666902246082302</v>
      </c>
      <c r="AG345" s="50" t="n">
        <f aca="false">V345/U345</f>
        <v>0.568708114922701</v>
      </c>
      <c r="AH345" s="50" t="n">
        <f aca="false">EXP((((AG345-AG$349)/AG$350+2)/4-1.9)^3)</f>
        <v>0.0842625559211314</v>
      </c>
      <c r="AI345" s="50" t="n">
        <f aca="false">W345/U345</f>
        <v>0.0934244575675138</v>
      </c>
      <c r="AJ345" s="50" t="n">
        <f aca="false">EXP((((AI345-AI$349)/AI$350+2)/4-1.9)^3)</f>
        <v>0.0608518729850927</v>
      </c>
      <c r="AK345" s="50" t="n">
        <f aca="false">Z345/U345</f>
        <v>0.0944754827151484</v>
      </c>
      <c r="AL345" s="50" t="n">
        <f aca="false">EXP((((AK345-AK$349)/AK$350+2)/4-1.9)^3)</f>
        <v>0.0181682803777326</v>
      </c>
      <c r="AM345" s="50" t="n">
        <f aca="false">0.01*AD345+0.15*AF345+0.24*AH345+0.25*AJ345+0.35*AL345</f>
        <v>0.0430770242718697</v>
      </c>
      <c r="AO345" s="44" t="n">
        <f aca="false">0.01*AD345/$AM$349</f>
        <v>9.99210203615596E-005</v>
      </c>
      <c r="AP345" s="43" t="n">
        <f aca="false">AO345*$J$349</f>
        <v>720.928663093347</v>
      </c>
      <c r="AQ345" s="44" t="n">
        <f aca="false">0.15*AF345/$AM$349</f>
        <v>0.00035471783257729</v>
      </c>
      <c r="AR345" s="43" t="n">
        <f aca="false">AQ345*$J$349</f>
        <v>2559.28384127766</v>
      </c>
      <c r="AS345" s="44" t="n">
        <f aca="false">0.24*AH345/$AM$349</f>
        <v>0.00717092950383084</v>
      </c>
      <c r="AT345" s="43" t="n">
        <f aca="false">AS345*$J$349</f>
        <v>51738.1488061969</v>
      </c>
      <c r="AU345" s="44" t="n">
        <f aca="false">0.25*AJ345/$AM$349</f>
        <v>0.00539440490725154</v>
      </c>
      <c r="AV345" s="43" t="n">
        <f aca="false">AU345*$J$349</f>
        <v>38920.5504897462</v>
      </c>
      <c r="AW345" s="44" t="n">
        <f aca="false">0.35*AL345/$AM$349</f>
        <v>0.00225481778005356</v>
      </c>
      <c r="AX345" s="43" t="n">
        <f aca="false">AW345*$J$349</f>
        <v>16268.4764608197</v>
      </c>
    </row>
    <row r="346" customFormat="false" ht="13.8" hidden="false" customHeight="false" outlineLevel="0" collapsed="false">
      <c r="A346" s="13" t="s">
        <v>44</v>
      </c>
      <c r="B346" s="43"/>
      <c r="C346" s="43"/>
      <c r="D346" s="43"/>
      <c r="E346" s="43"/>
      <c r="F346" s="43"/>
      <c r="G346" s="43"/>
      <c r="H346" s="43"/>
      <c r="I346" s="15" t="n">
        <f aca="false">AO346+AQ346+AS346+AU346+AW346</f>
        <v>0.0176080302926764</v>
      </c>
      <c r="J346" s="43" t="n">
        <f aca="false">ROUND(AP346+AR346+AT346+AV346+AX346,0)</f>
        <v>127042</v>
      </c>
      <c r="K346" s="15" t="n">
        <f aca="false">I346-DatosMinisterio!J346</f>
        <v>-5.58913965783767E-006</v>
      </c>
      <c r="L346" s="43" t="n">
        <f aca="false">J346-DatosMinisterio!K346</f>
        <v>-40</v>
      </c>
      <c r="M346" s="44" t="n">
        <f aca="false">P380/P$383</f>
        <v>0.00847373108450352</v>
      </c>
      <c r="N346" s="43" t="n">
        <f aca="false">ROUND(N$349*M346,0)</f>
        <v>1161619</v>
      </c>
      <c r="O346" s="43" t="n">
        <f aca="false">N346-DatosMinisterio!L346</f>
        <v>-76</v>
      </c>
      <c r="P346" s="14" t="n">
        <f aca="false">N346+J346</f>
        <v>1288661</v>
      </c>
      <c r="Q346" s="43" t="n">
        <f aca="false">P346-DatosMinisterio!M346</f>
        <v>-116</v>
      </c>
      <c r="S346" s="14" t="n">
        <f aca="false">B346+DatosMinisterio!B346</f>
        <v>4942</v>
      </c>
      <c r="T346" s="14" t="n">
        <f aca="false">C346+DatosMinisterio!C346</f>
        <v>23</v>
      </c>
      <c r="U346" s="14" t="n">
        <f aca="false">D346+DatosMinisterio!D346</f>
        <v>243.068181818182</v>
      </c>
      <c r="V346" s="14" t="n">
        <f aca="false">E346+DatosMinisterio!E346</f>
        <v>147.409090909091</v>
      </c>
      <c r="W346" s="14" t="n">
        <f aca="false">F346+DatosMinisterio!F346</f>
        <v>6</v>
      </c>
      <c r="X346" s="14" t="n">
        <f aca="false">G346+DatosMinisterio!G346</f>
        <v>11</v>
      </c>
      <c r="Y346" s="14" t="n">
        <f aca="false">H346+DatosMinisterio!H346</f>
        <v>13</v>
      </c>
      <c r="Z346" s="14" t="n">
        <f aca="false">X346+0.33*Y346</f>
        <v>15.29</v>
      </c>
      <c r="AC346" s="49" t="n">
        <f aca="false">IF(T346&gt;0,S346/T346,0)</f>
        <v>214.869565217391</v>
      </c>
      <c r="AD346" s="50" t="n">
        <f aca="false">EXP((((AC346-AC$349)/AC$350+2)/4-1.9)^3)</f>
        <v>0.0959726494362189</v>
      </c>
      <c r="AE346" s="51" t="n">
        <f aca="false">S346/U346</f>
        <v>20.3317438055166</v>
      </c>
      <c r="AF346" s="50" t="n">
        <f aca="false">EXP((((AE346-AE$349)/AE$350+2)/4-1.9)^3)</f>
        <v>0.071922276958885</v>
      </c>
      <c r="AG346" s="50" t="n">
        <f aca="false">V346/U346</f>
        <v>0.606451612903226</v>
      </c>
      <c r="AH346" s="50" t="n">
        <f aca="false">EXP((((AG346-AG$349)/AG$350+2)/4-1.9)^3)</f>
        <v>0.12737310114993</v>
      </c>
      <c r="AI346" s="50" t="n">
        <f aca="false">W346/U346</f>
        <v>0.0246844319775596</v>
      </c>
      <c r="AJ346" s="50" t="n">
        <f aca="false">EXP((((AI346-AI$349)/AI$350+2)/4-1.9)^3)</f>
        <v>0.0108598243009363</v>
      </c>
      <c r="AK346" s="50" t="n">
        <f aca="false">Z346/U346</f>
        <v>0.0629041608228143</v>
      </c>
      <c r="AL346" s="50" t="n">
        <f aca="false">EXP((((AK346-AK$349)/AK$350+2)/4-1.9)^3)</f>
        <v>0.0132128954483304</v>
      </c>
      <c r="AM346" s="50" t="n">
        <f aca="false">0.01*AD346+0.15*AF346+0.24*AH346+0.25*AJ346+0.35*AL346</f>
        <v>0.0496570817963278</v>
      </c>
      <c r="AO346" s="44" t="n">
        <f aca="false">0.01*AD346/$AM$349</f>
        <v>0.000340311846248347</v>
      </c>
      <c r="AP346" s="43" t="n">
        <f aca="false">AO346*$J$349</f>
        <v>2455.34486600413</v>
      </c>
      <c r="AQ346" s="44" t="n">
        <f aca="false">0.15*AF346/$AM$349</f>
        <v>0.00382546532820206</v>
      </c>
      <c r="AR346" s="43" t="n">
        <f aca="false">AQ346*$J$349</f>
        <v>27600.674960998</v>
      </c>
      <c r="AS346" s="44" t="n">
        <f aca="false">0.24*AH346/$AM$349</f>
        <v>0.0108397320618351</v>
      </c>
      <c r="AT346" s="43" t="n">
        <f aca="false">AS346*$J$349</f>
        <v>78208.5042301594</v>
      </c>
      <c r="AU346" s="44" t="n">
        <f aca="false">0.25*AJ346/$AM$349</f>
        <v>0.000962703144983087</v>
      </c>
      <c r="AV346" s="43" t="n">
        <f aca="false">AU346*$J$349</f>
        <v>6945.8887505058</v>
      </c>
      <c r="AW346" s="44" t="n">
        <f aca="false">0.35*AL346/$AM$349</f>
        <v>0.00163981791140776</v>
      </c>
      <c r="AX346" s="43" t="n">
        <f aca="false">AW346*$J$349</f>
        <v>11831.2616335383</v>
      </c>
    </row>
    <row r="347" customFormat="false" ht="13.8" hidden="false" customHeight="false" outlineLevel="0" collapsed="false">
      <c r="A347" s="13" t="s">
        <v>45</v>
      </c>
      <c r="B347" s="43"/>
      <c r="C347" s="43"/>
      <c r="D347" s="43"/>
      <c r="E347" s="43"/>
      <c r="F347" s="43"/>
      <c r="G347" s="43"/>
      <c r="H347" s="43"/>
      <c r="I347" s="15" t="n">
        <f aca="false">AO347+AQ347+AS347+AU347+AW347</f>
        <v>0.00676738650427319</v>
      </c>
      <c r="J347" s="43" t="n">
        <f aca="false">ROUND(AP347+AR347+AT347+AV347+AX347,0)</f>
        <v>48827</v>
      </c>
      <c r="K347" s="15" t="n">
        <f aca="false">I347-DatosMinisterio!J347</f>
        <v>8.20677428289146E-008</v>
      </c>
      <c r="L347" s="43" t="n">
        <f aca="false">J347-DatosMinisterio!K347</f>
        <v>1</v>
      </c>
      <c r="M347" s="44" t="n">
        <f aca="false">P381/P$383</f>
        <v>0.00522770244582223</v>
      </c>
      <c r="N347" s="43" t="n">
        <f aca="false">ROUND(N$349*M347,0)</f>
        <v>716638</v>
      </c>
      <c r="O347" s="43" t="n">
        <f aca="false">N347-DatosMinisterio!L347</f>
        <v>-71</v>
      </c>
      <c r="P347" s="14" t="n">
        <f aca="false">N347+J347</f>
        <v>765465</v>
      </c>
      <c r="Q347" s="43" t="n">
        <f aca="false">P347-DatosMinisterio!M347</f>
        <v>-70</v>
      </c>
      <c r="S347" s="14" t="n">
        <f aca="false">B347+DatosMinisterio!B347</f>
        <v>4940</v>
      </c>
      <c r="T347" s="14" t="n">
        <f aca="false">C347+DatosMinisterio!C347</f>
        <v>35</v>
      </c>
      <c r="U347" s="14" t="n">
        <f aca="false">D347+DatosMinisterio!D347</f>
        <v>313.511363636364</v>
      </c>
      <c r="V347" s="14" t="n">
        <f aca="false">E347+DatosMinisterio!E347</f>
        <v>142.002272727273</v>
      </c>
      <c r="W347" s="14" t="n">
        <f aca="false">F347+DatosMinisterio!F347</f>
        <v>17</v>
      </c>
      <c r="X347" s="14" t="n">
        <f aca="false">G347+DatosMinisterio!G347</f>
        <v>23</v>
      </c>
      <c r="Y347" s="14" t="n">
        <f aca="false">H347+DatosMinisterio!H347</f>
        <v>17</v>
      </c>
      <c r="Z347" s="14" t="n">
        <f aca="false">X347+0.33*Y347</f>
        <v>28.61</v>
      </c>
      <c r="AC347" s="49" t="n">
        <f aca="false">IF(T347&gt;0,S347/T347,0)</f>
        <v>141.142857142857</v>
      </c>
      <c r="AD347" s="50" t="n">
        <f aca="false">EXP((((AC347-AC$349)/AC$350+2)/4-1.9)^3)</f>
        <v>0.024361579563848</v>
      </c>
      <c r="AE347" s="51" t="n">
        <f aca="false">S347/U347</f>
        <v>15.7570046032839</v>
      </c>
      <c r="AF347" s="50" t="n">
        <f aca="false">EXP((((AE347-AE$349)/AE$350+2)/4-1.9)^3)</f>
        <v>0.0168155610716244</v>
      </c>
      <c r="AG347" s="50" t="n">
        <f aca="false">V347/U347</f>
        <v>0.452941389684295</v>
      </c>
      <c r="AH347" s="50" t="n">
        <f aca="false">EXP((((AG347-AG$349)/AG$350+2)/4-1.9)^3)</f>
        <v>0.0169473078973284</v>
      </c>
      <c r="AI347" s="50" t="n">
        <f aca="false">W347/U347</f>
        <v>0.0542245097683859</v>
      </c>
      <c r="AJ347" s="50" t="n">
        <f aca="false">EXP((((AI347-AI$349)/AI$350+2)/4-1.9)^3)</f>
        <v>0.0243654612516156</v>
      </c>
      <c r="AK347" s="50" t="n">
        <f aca="false">Z347/U347</f>
        <v>0.0912566602631483</v>
      </c>
      <c r="AL347" s="50" t="n">
        <f aca="false">EXP((((AK347-AK$349)/AK$350+2)/4-1.9)^3)</f>
        <v>0.0176008490303569</v>
      </c>
      <c r="AM347" s="50" t="n">
        <f aca="false">0.01*AD347+0.15*AF347+0.24*AH347+0.25*AJ347+0.35*AL347</f>
        <v>0.0190849663252698</v>
      </c>
      <c r="AO347" s="44" t="n">
        <f aca="false">0.01*AD347/$AM$349</f>
        <v>8.63843414514549E-005</v>
      </c>
      <c r="AP347" s="43" t="n">
        <f aca="false">AO347*$J$349</f>
        <v>623.261727807125</v>
      </c>
      <c r="AQ347" s="44" t="n">
        <f aca="false">0.15*AF347/$AM$349</f>
        <v>0.000894400852889246</v>
      </c>
      <c r="AR347" s="43" t="n">
        <f aca="false">AQ347*$J$349</f>
        <v>6453.08873758312</v>
      </c>
      <c r="AS347" s="44" t="n">
        <f aca="false">0.24*AH347/$AM$349</f>
        <v>0.00144225331029842</v>
      </c>
      <c r="AT347" s="43" t="n">
        <f aca="false">AS347*$J$349</f>
        <v>10405.8360000035</v>
      </c>
      <c r="AU347" s="44" t="n">
        <f aca="false">0.25*AJ347/$AM$349</f>
        <v>0.00215995264065843</v>
      </c>
      <c r="AV347" s="43" t="n">
        <f aca="false">AU347*$J$349</f>
        <v>15584.025903061</v>
      </c>
      <c r="AW347" s="44" t="n">
        <f aca="false">0.35*AL347/$AM$349</f>
        <v>0.00218439535897563</v>
      </c>
      <c r="AX347" s="43" t="n">
        <f aca="false">AW347*$J$349</f>
        <v>15760.3797490788</v>
      </c>
    </row>
    <row r="348" customFormat="false" ht="13.8" hidden="false" customHeight="false" outlineLevel="0" collapsed="false">
      <c r="A348" s="16" t="s">
        <v>46</v>
      </c>
      <c r="B348" s="52"/>
      <c r="C348" s="52"/>
      <c r="D348" s="52"/>
      <c r="E348" s="52"/>
      <c r="F348" s="52"/>
      <c r="G348" s="52"/>
      <c r="H348" s="52"/>
      <c r="I348" s="18" t="n">
        <f aca="false">AO348+AQ348+AS348+AU348+AW348</f>
        <v>0.00952570585938467</v>
      </c>
      <c r="J348" s="52" t="n">
        <f aca="false">ROUND(AP348+AR348+AT348+AV348+AX348,0)</f>
        <v>68728</v>
      </c>
      <c r="K348" s="15" t="n">
        <f aca="false">I348-DatosMinisterio!J348</f>
        <v>4.41094331761482E-006</v>
      </c>
      <c r="L348" s="43" t="n">
        <f aca="false">J348-DatosMinisterio!K348</f>
        <v>32</v>
      </c>
      <c r="M348" s="44" t="n">
        <f aca="false">P382/P$383</f>
        <v>0.00637064536730625</v>
      </c>
      <c r="N348" s="43" t="n">
        <f aca="false">ROUND(N$349*M348,0)</f>
        <v>873318</v>
      </c>
      <c r="O348" s="43" t="n">
        <f aca="false">N348-DatosMinisterio!L348</f>
        <v>-70</v>
      </c>
      <c r="P348" s="14" t="n">
        <f aca="false">N348+J348</f>
        <v>942046</v>
      </c>
      <c r="Q348" s="43" t="n">
        <f aca="false">P348-DatosMinisterio!M348</f>
        <v>-38</v>
      </c>
      <c r="S348" s="17" t="n">
        <f aca="false">B348+DatosMinisterio!B348</f>
        <v>5735</v>
      </c>
      <c r="T348" s="17" t="n">
        <f aca="false">C348+DatosMinisterio!C348</f>
        <v>30</v>
      </c>
      <c r="U348" s="17" t="n">
        <f aca="false">D348+DatosMinisterio!D348</f>
        <v>305.530303030303</v>
      </c>
      <c r="V348" s="17" t="n">
        <f aca="false">E348+DatosMinisterio!E348</f>
        <v>141.689393939394</v>
      </c>
      <c r="W348" s="17" t="n">
        <f aca="false">F348+DatosMinisterio!F348</f>
        <v>18</v>
      </c>
      <c r="X348" s="17" t="n">
        <f aca="false">G348+DatosMinisterio!G348</f>
        <v>32</v>
      </c>
      <c r="Y348" s="17" t="n">
        <f aca="false">H348+DatosMinisterio!H348</f>
        <v>8</v>
      </c>
      <c r="Z348" s="17" t="n">
        <f aca="false">X348+0.33*Y348</f>
        <v>34.64</v>
      </c>
      <c r="AC348" s="49" t="n">
        <f aca="false">IF(T348&gt;0,S348/T348,0)</f>
        <v>191.166666666667</v>
      </c>
      <c r="AD348" s="50" t="n">
        <f aca="false">EXP((((AC348-AC$349)/AC$350+2)/4-1.9)^3)</f>
        <v>0.064624489186439</v>
      </c>
      <c r="AE348" s="51" t="n">
        <f aca="false">S348/U348</f>
        <v>18.7706422018349</v>
      </c>
      <c r="AF348" s="50" t="n">
        <f aca="false">EXP((((AE348-AE$349)/AE$350+2)/4-1.9)^3)</f>
        <v>0.0459244128011797</v>
      </c>
      <c r="AG348" s="50" t="n">
        <f aca="false">V348/U348</f>
        <v>0.463749070171089</v>
      </c>
      <c r="AH348" s="50" t="n">
        <f aca="false">EXP((((AG348-AG$349)/AG$350+2)/4-1.9)^3)</f>
        <v>0.0201429748423013</v>
      </c>
      <c r="AI348" s="50" t="n">
        <f aca="false">W348/U348</f>
        <v>0.058913959831391</v>
      </c>
      <c r="AJ348" s="50" t="n">
        <f aca="false">EXP((((AI348-AI$349)/AI$350+2)/4-1.9)^3)</f>
        <v>0.0274356974126819</v>
      </c>
      <c r="AK348" s="50" t="n">
        <f aca="false">Z348/U348</f>
        <v>0.113376642697744</v>
      </c>
      <c r="AL348" s="50" t="n">
        <f aca="false">EXP((((AK348-AK$349)/AK$350+2)/4-1.9)^3)</f>
        <v>0.0218161812565615</v>
      </c>
      <c r="AM348" s="50" t="n">
        <f aca="false">0.01*AD348+0.15*AF348+0.24*AH348+0.25*AJ348+0.35*AL348</f>
        <v>0.0268638085671607</v>
      </c>
      <c r="AO348" s="44" t="n">
        <f aca="false">0.01*AD348/$AM$349</f>
        <v>0.000229153611545434</v>
      </c>
      <c r="AP348" s="43" t="n">
        <f aca="false">AO348*$J$349</f>
        <v>1653.33986999613</v>
      </c>
      <c r="AQ348" s="44" t="n">
        <f aca="false">0.15*AF348/$AM$349</f>
        <v>0.00244266806221085</v>
      </c>
      <c r="AR348" s="43" t="n">
        <f aca="false">AQ348*$J$349</f>
        <v>17623.8134288304</v>
      </c>
      <c r="AS348" s="44" t="n">
        <f aca="false">0.24*AH348/$AM$349</f>
        <v>0.00171421162119481</v>
      </c>
      <c r="AT348" s="43" t="n">
        <f aca="false">AS348*$J$349</f>
        <v>12368.0111337462</v>
      </c>
      <c r="AU348" s="44" t="n">
        <f aca="false">0.25*AJ348/$AM$349</f>
        <v>0.00243212334307435</v>
      </c>
      <c r="AV348" s="43" t="n">
        <f aca="false">AU348*$J$349</f>
        <v>17547.7334384313</v>
      </c>
      <c r="AW348" s="44" t="n">
        <f aca="false">0.35*AL348/$AM$349</f>
        <v>0.00270754922135922</v>
      </c>
      <c r="AX348" s="43" t="n">
        <f aca="false">AW348*$J$349</f>
        <v>19534.9270188684</v>
      </c>
    </row>
    <row r="349" customFormat="false" ht="13.8" hidden="false" customHeight="false" outlineLevel="0" collapsed="false">
      <c r="A349" s="19" t="s">
        <v>49</v>
      </c>
      <c r="B349" s="59"/>
      <c r="C349" s="59"/>
      <c r="D349" s="59"/>
      <c r="E349" s="59"/>
      <c r="F349" s="59"/>
      <c r="G349" s="59"/>
      <c r="H349" s="59"/>
      <c r="I349" s="20" t="n">
        <f aca="false">SUM(I322:I348)</f>
        <v>1</v>
      </c>
      <c r="J349" s="59" t="n">
        <f aca="false">DatosMinisterio!K349</f>
        <v>7214985</v>
      </c>
      <c r="K349" s="57" t="n">
        <f aca="false">I349-DatosMinisterio!J349</f>
        <v>0</v>
      </c>
      <c r="L349" s="59" t="n">
        <f aca="false">J349-DatosMinisterio!K349</f>
        <v>0</v>
      </c>
      <c r="M349" s="60"/>
      <c r="N349" s="59" t="n">
        <f aca="false">DatosMinisterio!L349</f>
        <v>137084697</v>
      </c>
      <c r="O349" s="59"/>
      <c r="P349" s="20" t="n">
        <f aca="false">DatosMinisterio!M349</f>
        <v>144299682</v>
      </c>
      <c r="Q349" s="59"/>
      <c r="S349" s="20"/>
      <c r="T349" s="20"/>
      <c r="U349" s="20"/>
      <c r="V349" s="20"/>
      <c r="W349" s="20"/>
      <c r="X349" s="20"/>
      <c r="Y349" s="20"/>
      <c r="Z349" s="20"/>
      <c r="AB349" s="62" t="s">
        <v>207</v>
      </c>
      <c r="AC349" s="62" t="n">
        <f aca="false">AVERAGE(AC324:AC348)</f>
        <v>190.891287886829</v>
      </c>
      <c r="AD349" s="20"/>
      <c r="AE349" s="62" t="n">
        <f aca="false">AVERAGE(AE324:AE348)</f>
        <v>19.9269145277085</v>
      </c>
      <c r="AF349" s="20"/>
      <c r="AG349" s="64" t="n">
        <f aca="false">AVERAGE(AG324:AG348)</f>
        <v>0.546255868022372</v>
      </c>
      <c r="AH349" s="20"/>
      <c r="AI349" s="64" t="n">
        <f aca="false">AVERAGE(AI324:AI348)</f>
        <v>0.096052789614638</v>
      </c>
      <c r="AJ349" s="20"/>
      <c r="AK349" s="64" t="n">
        <f aca="false">AVERAGE(AK324:AK348)</f>
        <v>0.239581897934124</v>
      </c>
      <c r="AL349" s="20"/>
      <c r="AM349" s="64" t="n">
        <f aca="false">SUM(AM324:AM348)</f>
        <v>2.82013836703708</v>
      </c>
      <c r="AO349" s="60" t="n">
        <f aca="false">SUM(AO322:AO348)</f>
        <v>0.0097970192833925</v>
      </c>
      <c r="AP349" s="59" t="n">
        <f aca="false">SUM(AP322:AP348)</f>
        <v>70685.3471743877</v>
      </c>
      <c r="AQ349" s="60" t="n">
        <f aca="false">SUM(AQ322:AQ348)</f>
        <v>0.147810936084899</v>
      </c>
      <c r="AR349" s="59" t="n">
        <f aca="false">SUM(AR322:AR348)</f>
        <v>1066453.6866885</v>
      </c>
      <c r="AS349" s="60" t="n">
        <f aca="false">SUM(AS322:AS348)</f>
        <v>0.238252234320882</v>
      </c>
      <c r="AT349" s="59" t="n">
        <f aca="false">SUM(AT322:AT348)</f>
        <v>1718986.29684165</v>
      </c>
      <c r="AU349" s="60" t="n">
        <f aca="false">SUM(AU322:AU348)</f>
        <v>0.253873235142462</v>
      </c>
      <c r="AV349" s="59" t="n">
        <f aca="false">SUM(AV322:AV348)</f>
        <v>1831691.58345434</v>
      </c>
      <c r="AW349" s="60" t="n">
        <f aca="false">SUM(AW322:AW348)</f>
        <v>0.350266575168365</v>
      </c>
      <c r="AX349" s="59" t="n">
        <f aca="false">SUM(AX322:AX348)</f>
        <v>2527168.08584112</v>
      </c>
    </row>
    <row r="350" customFormat="false" ht="13.8" hidden="false" customHeight="false" outlineLevel="0" collapsed="false">
      <c r="A350" s="23" t="s">
        <v>50</v>
      </c>
      <c r="I350" s="22"/>
      <c r="J350" s="34" t="s">
        <v>209</v>
      </c>
      <c r="S350" s="22"/>
      <c r="T350" s="22"/>
      <c r="U350" s="22"/>
      <c r="V350" s="22"/>
      <c r="W350" s="22"/>
      <c r="X350" s="22"/>
      <c r="Y350" s="22"/>
      <c r="Z350" s="22"/>
      <c r="AB350" s="62" t="s">
        <v>208</v>
      </c>
      <c r="AC350" s="62" t="n">
        <f aca="false">_xlfn.STDEV.P(AC324:AC348)</f>
        <v>83.6205649443359</v>
      </c>
      <c r="AD350" s="20"/>
      <c r="AE350" s="62" t="n">
        <f aca="false">_xlfn.STDEV.P(AE324:AE348)</f>
        <v>5.2484654899212</v>
      </c>
      <c r="AF350" s="20"/>
      <c r="AG350" s="64" t="n">
        <f aca="false">_xlfn.STDEV.P(AG324:AG348)</f>
        <v>0.118055863697527</v>
      </c>
      <c r="AH350" s="20"/>
      <c r="AI350" s="64" t="n">
        <f aca="false">_xlfn.STDEV.P(AI324:AI348)</f>
        <v>0.0703183018802168</v>
      </c>
      <c r="AJ350" s="20"/>
      <c r="AK350" s="64" t="n">
        <f aca="false">_xlfn.STDEV.P(AK324:AK348)</f>
        <v>0.192480558339643</v>
      </c>
      <c r="AL350" s="20"/>
      <c r="AM350" s="64"/>
    </row>
    <row r="351" customFormat="false" ht="13.8" hidden="false" customHeight="false" outlineLevel="0" collapsed="false">
      <c r="A351" s="23" t="s">
        <v>149</v>
      </c>
      <c r="I351" s="22"/>
      <c r="S351" s="22"/>
      <c r="T351" s="22"/>
      <c r="U351" s="22"/>
      <c r="V351" s="22"/>
      <c r="W351" s="22"/>
      <c r="X351" s="22"/>
      <c r="Y351" s="22"/>
      <c r="Z351" s="22"/>
    </row>
    <row r="352" customFormat="false" ht="13.8" hidden="false" customHeight="false" outlineLevel="0" collapsed="false">
      <c r="A352" s="27"/>
      <c r="I352" s="22"/>
      <c r="S352" s="22"/>
      <c r="T352" s="22"/>
      <c r="U352" s="22"/>
      <c r="V352" s="22"/>
      <c r="W352" s="22"/>
      <c r="X352" s="22"/>
      <c r="Y352" s="22"/>
      <c r="Z352" s="22"/>
    </row>
    <row r="353" customFormat="false" ht="13.8" hidden="false" customHeight="false" outlineLevel="0" collapsed="false">
      <c r="A353" s="6" t="s">
        <v>159</v>
      </c>
      <c r="B353" s="82"/>
      <c r="C353" s="82"/>
      <c r="D353" s="82"/>
      <c r="E353" s="82"/>
      <c r="F353" s="82"/>
      <c r="G353" s="82"/>
      <c r="H353" s="82"/>
      <c r="I353" s="6"/>
      <c r="J353" s="6"/>
      <c r="S353" s="24"/>
      <c r="T353" s="24"/>
      <c r="U353" s="24"/>
      <c r="V353" s="24"/>
      <c r="W353" s="24"/>
      <c r="X353" s="24"/>
      <c r="Y353" s="24"/>
      <c r="Z353" s="24"/>
    </row>
    <row r="354" customFormat="false" ht="13.8" hidden="false" customHeight="false" outlineLevel="0" collapsed="false">
      <c r="A354" s="6" t="s">
        <v>160</v>
      </c>
      <c r="B354" s="6"/>
      <c r="C354" s="6"/>
      <c r="D354" s="6"/>
      <c r="E354" s="6"/>
      <c r="F354" s="6"/>
      <c r="G354" s="6"/>
      <c r="H354" s="6"/>
      <c r="I354" s="6"/>
      <c r="J354" s="6"/>
      <c r="S354" s="24"/>
      <c r="T354" s="24"/>
      <c r="U354" s="24"/>
      <c r="V354" s="24"/>
      <c r="W354" s="24"/>
      <c r="X354" s="24"/>
      <c r="Y354" s="24"/>
      <c r="Z354" s="24"/>
    </row>
    <row r="355" customFormat="false" ht="13.8" hidden="false" customHeight="false" outlineLevel="0" collapsed="false">
      <c r="A355" s="29"/>
      <c r="B355" s="29"/>
      <c r="C355" s="29"/>
      <c r="D355" s="29"/>
      <c r="E355" s="29"/>
      <c r="F355" s="29"/>
      <c r="G355" s="29"/>
      <c r="H355" s="29"/>
      <c r="S355" s="73"/>
      <c r="T355" s="73"/>
      <c r="U355" s="73"/>
      <c r="V355" s="73"/>
      <c r="W355" s="73"/>
      <c r="X355" s="73"/>
      <c r="Y355" s="73"/>
      <c r="Z355" s="73"/>
    </row>
    <row r="356" customFormat="false" ht="15.8" hidden="false" customHeight="true" outlineLevel="0" collapsed="false">
      <c r="A356" s="7" t="s">
        <v>8</v>
      </c>
      <c r="B356" s="85" t="s">
        <v>188</v>
      </c>
      <c r="C356" s="85"/>
      <c r="D356" s="85"/>
      <c r="E356" s="85"/>
      <c r="F356" s="85"/>
      <c r="G356" s="85"/>
      <c r="H356" s="85"/>
      <c r="I356" s="7" t="s">
        <v>10</v>
      </c>
      <c r="J356" s="37" t="s">
        <v>11</v>
      </c>
      <c r="K356" s="38" t="s">
        <v>189</v>
      </c>
      <c r="L356" s="37" t="s">
        <v>190</v>
      </c>
      <c r="M356" s="38" t="s">
        <v>191</v>
      </c>
      <c r="N356" s="37" t="s">
        <v>12</v>
      </c>
      <c r="O356" s="37" t="s">
        <v>192</v>
      </c>
      <c r="P356" s="7" t="s">
        <v>193</v>
      </c>
      <c r="Q356" s="37" t="s">
        <v>194</v>
      </c>
      <c r="S356" s="8" t="s">
        <v>188</v>
      </c>
      <c r="T356" s="8"/>
      <c r="U356" s="8"/>
      <c r="V356" s="8"/>
      <c r="W356" s="8"/>
      <c r="X356" s="8"/>
      <c r="Y356" s="8"/>
      <c r="Z356" s="8"/>
      <c r="AC356" s="9" t="s">
        <v>196</v>
      </c>
      <c r="AD356" s="9"/>
      <c r="AE356" s="9" t="s">
        <v>197</v>
      </c>
      <c r="AF356" s="9"/>
      <c r="AG356" s="9" t="s">
        <v>198</v>
      </c>
      <c r="AH356" s="9"/>
      <c r="AI356" s="9" t="s">
        <v>199</v>
      </c>
      <c r="AJ356" s="9"/>
      <c r="AK356" s="9" t="s">
        <v>200</v>
      </c>
      <c r="AL356" s="9"/>
      <c r="AM356" s="39" t="s">
        <v>201</v>
      </c>
      <c r="AO356" s="9" t="s">
        <v>196</v>
      </c>
      <c r="AP356" s="9"/>
      <c r="AQ356" s="9" t="s">
        <v>197</v>
      </c>
      <c r="AR356" s="9"/>
      <c r="AS356" s="9" t="s">
        <v>198</v>
      </c>
      <c r="AT356" s="9"/>
      <c r="AU356" s="9" t="s">
        <v>199</v>
      </c>
      <c r="AV356" s="9"/>
      <c r="AW356" s="39" t="s">
        <v>200</v>
      </c>
      <c r="AX356" s="39"/>
    </row>
    <row r="357" customFormat="false" ht="55.8" hidden="false" customHeight="false" outlineLevel="0" collapsed="false">
      <c r="A357" s="7"/>
      <c r="B357" s="84" t="s">
        <v>161</v>
      </c>
      <c r="C357" s="84" t="s">
        <v>162</v>
      </c>
      <c r="D357" s="84" t="s">
        <v>163</v>
      </c>
      <c r="E357" s="84" t="s">
        <v>164</v>
      </c>
      <c r="F357" s="84" t="s">
        <v>165</v>
      </c>
      <c r="G357" s="84" t="s">
        <v>166</v>
      </c>
      <c r="H357" s="84" t="s">
        <v>167</v>
      </c>
      <c r="I357" s="7"/>
      <c r="J357" s="37"/>
      <c r="K357" s="38"/>
      <c r="L357" s="37"/>
      <c r="M357" s="38"/>
      <c r="N357" s="37"/>
      <c r="O357" s="37"/>
      <c r="P357" s="7"/>
      <c r="Q357" s="37"/>
      <c r="S357" s="9" t="s">
        <v>161</v>
      </c>
      <c r="T357" s="9" t="s">
        <v>162</v>
      </c>
      <c r="U357" s="9" t="s">
        <v>163</v>
      </c>
      <c r="V357" s="9" t="s">
        <v>164</v>
      </c>
      <c r="W357" s="9" t="s">
        <v>165</v>
      </c>
      <c r="X357" s="9" t="s">
        <v>166</v>
      </c>
      <c r="Y357" s="9" t="s">
        <v>167</v>
      </c>
      <c r="Z357" s="7" t="s">
        <v>21</v>
      </c>
      <c r="AC357" s="9" t="s">
        <v>202</v>
      </c>
      <c r="AD357" s="9" t="s">
        <v>203</v>
      </c>
      <c r="AE357" s="9" t="s">
        <v>202</v>
      </c>
      <c r="AF357" s="9" t="s">
        <v>203</v>
      </c>
      <c r="AG357" s="9" t="s">
        <v>202</v>
      </c>
      <c r="AH357" s="9" t="s">
        <v>203</v>
      </c>
      <c r="AI357" s="9" t="s">
        <v>202</v>
      </c>
      <c r="AJ357" s="9" t="s">
        <v>203</v>
      </c>
      <c r="AK357" s="9" t="s">
        <v>202</v>
      </c>
      <c r="AL357" s="9" t="s">
        <v>203</v>
      </c>
      <c r="AM357" s="40" t="s">
        <v>204</v>
      </c>
      <c r="AO357" s="9" t="s">
        <v>205</v>
      </c>
      <c r="AP357" s="9" t="s">
        <v>206</v>
      </c>
      <c r="AQ357" s="9" t="s">
        <v>205</v>
      </c>
      <c r="AR357" s="9" t="s">
        <v>206</v>
      </c>
      <c r="AS357" s="9" t="s">
        <v>205</v>
      </c>
      <c r="AT357" s="9" t="s">
        <v>206</v>
      </c>
      <c r="AU357" s="9" t="s">
        <v>205</v>
      </c>
      <c r="AV357" s="9" t="s">
        <v>206</v>
      </c>
      <c r="AW357" s="9" t="s">
        <v>205</v>
      </c>
      <c r="AX357" s="40" t="s">
        <v>206</v>
      </c>
    </row>
    <row r="358" customFormat="false" ht="13.8" hidden="false" customHeight="false" outlineLevel="0" collapsed="false">
      <c r="A358" s="10" t="s">
        <v>22</v>
      </c>
      <c r="B358" s="42"/>
      <c r="C358" s="42"/>
      <c r="D358" s="42"/>
      <c r="E358" s="42"/>
      <c r="F358" s="42"/>
      <c r="G358" s="42"/>
      <c r="H358" s="42"/>
      <c r="I358" s="12" t="n">
        <f aca="false">AO358+AQ358+AS358+AU358+AW358</f>
        <v>0.165689056241198</v>
      </c>
      <c r="J358" s="42" t="n">
        <f aca="false">ROUND(AP358+AR358+AT358+AV358+AX358,0)</f>
        <v>1086767</v>
      </c>
      <c r="K358" s="12" t="n">
        <f aca="false">I358-DatosMinisterio!J358</f>
        <v>0.000770827255812678</v>
      </c>
      <c r="L358" s="42" t="n">
        <f aca="false">J358-DatosMinisterio!K358</f>
        <v>5056</v>
      </c>
      <c r="M358" s="44" t="n">
        <f aca="false">P392/P$417</f>
        <v>0.206672043602827</v>
      </c>
      <c r="N358" s="43" t="n">
        <f aca="false">ROUND(N$383*M358,0)</f>
        <v>25755977</v>
      </c>
      <c r="O358" s="43" t="n">
        <f aca="false">N358-DatosMinisterio!L358</f>
        <v>5758</v>
      </c>
      <c r="P358" s="14" t="n">
        <f aca="false">N358+J358</f>
        <v>26842744</v>
      </c>
      <c r="Q358" s="43" t="n">
        <f aca="false">P358-DatosMinisterio!M358</f>
        <v>10814</v>
      </c>
      <c r="S358" s="11" t="n">
        <f aca="false">B358+DatosMinisterio!B358</f>
        <v>24138</v>
      </c>
      <c r="T358" s="11" t="n">
        <f aca="false">C358+DatosMinisterio!C358</f>
        <v>65</v>
      </c>
      <c r="U358" s="11" t="n">
        <f aca="false">D358+DatosMinisterio!D358</f>
        <v>1624.79318181818</v>
      </c>
      <c r="V358" s="11" t="n">
        <f aca="false">E358+DatosMinisterio!E358</f>
        <v>895.122727272727</v>
      </c>
      <c r="W358" s="11" t="n">
        <f aca="false">F358+DatosMinisterio!F358</f>
        <v>418</v>
      </c>
      <c r="X358" s="11" t="n">
        <f aca="false">G358+DatosMinisterio!G358</f>
        <v>1010</v>
      </c>
      <c r="Y358" s="11" t="n">
        <f aca="false">H358+DatosMinisterio!H358</f>
        <v>266</v>
      </c>
      <c r="Z358" s="11" t="n">
        <f aca="false">X358+0.33*Y358</f>
        <v>1097.78</v>
      </c>
      <c r="AC358" s="45" t="n">
        <f aca="false">IF(T358&gt;0,S358/T358,0)</f>
        <v>371.353846153846</v>
      </c>
      <c r="AD358" s="46" t="n">
        <f aca="false">EXP((((AC358-AC$383)/AC$384+2)/4-1.9)^3)</f>
        <v>0.500655142368892</v>
      </c>
      <c r="AE358" s="47" t="n">
        <f aca="false">S358/U358</f>
        <v>14.8560446154686</v>
      </c>
      <c r="AF358" s="46" t="n">
        <f aca="false">EXP((((AE358-AE$383)/AE$384+2)/4-1.9)^3)</f>
        <v>0.0123230538212216</v>
      </c>
      <c r="AG358" s="46" t="n">
        <f aca="false">V358/U358</f>
        <v>0.55091487168297</v>
      </c>
      <c r="AH358" s="46" t="n">
        <f aca="false">EXP((((AG358-AG$383)/AG$384+2)/4-1.9)^3)</f>
        <v>0.0911463655501743</v>
      </c>
      <c r="AI358" s="46" t="n">
        <f aca="false">W358/U358</f>
        <v>0.257263511859552</v>
      </c>
      <c r="AJ358" s="46" t="n">
        <f aca="false">EXP((((AI358-AI$383)/AI$384+2)/4-1.9)^3)</f>
        <v>0.67304141963647</v>
      </c>
      <c r="AK358" s="46" t="n">
        <f aca="false">Z358/U358</f>
        <v>0.67564291399325</v>
      </c>
      <c r="AL358" s="46" t="n">
        <f aca="false">EXP((((AK358-AK$383)/AK$384+2)/4-1.9)^3)</f>
        <v>0.772487746163435</v>
      </c>
      <c r="AM358" s="46" t="n">
        <f aca="false">0.01*AD358+0.15*AF358+0.24*AH358+0.25*AJ358+0.35*AL358</f>
        <v>0.467361203295234</v>
      </c>
      <c r="AO358" s="48" t="n">
        <f aca="false">0.01*AD358/$AM$383</f>
        <v>0.00177492435094152</v>
      </c>
      <c r="AP358" s="42" t="n">
        <f aca="false">AO358*$J$383</f>
        <v>11641.8654870005</v>
      </c>
      <c r="AQ358" s="48" t="n">
        <f aca="false">0.15*AF358/$AM$383</f>
        <v>0.000655315998606075</v>
      </c>
      <c r="AR358" s="42" t="n">
        <f aca="false">AQ358*$J$383</f>
        <v>4298.26809418914</v>
      </c>
      <c r="AS358" s="48" t="n">
        <f aca="false">0.24*AH358/$AM$383</f>
        <v>0.0077551778870872</v>
      </c>
      <c r="AT358" s="42" t="n">
        <f aca="false">AS358*$J$383</f>
        <v>50866.8089101023</v>
      </c>
      <c r="AU358" s="48" t="n">
        <f aca="false">0.25*AJ358/$AM$383</f>
        <v>0.0596517195075978</v>
      </c>
      <c r="AV358" s="42" t="n">
        <f aca="false">AU358*$J$383</f>
        <v>391260.221432736</v>
      </c>
      <c r="AW358" s="48" t="n">
        <f aca="false">0.35*AL358/$AM$383</f>
        <v>0.0958519184969651</v>
      </c>
      <c r="AX358" s="42" t="n">
        <f aca="false">AW358*$J$383</f>
        <v>628700.114019319</v>
      </c>
    </row>
    <row r="359" customFormat="false" ht="13.8" hidden="false" customHeight="false" outlineLevel="0" collapsed="false">
      <c r="A359" s="13" t="s">
        <v>23</v>
      </c>
      <c r="B359" s="43"/>
      <c r="C359" s="43"/>
      <c r="D359" s="43"/>
      <c r="E359" s="43"/>
      <c r="F359" s="43" t="n">
        <v>-15</v>
      </c>
      <c r="G359" s="43"/>
      <c r="H359" s="43"/>
      <c r="I359" s="15" t="n">
        <f aca="false">AO359+AQ359+AS359+AU359+AW359</f>
        <v>0.100051062724317</v>
      </c>
      <c r="J359" s="43" t="n">
        <f aca="false">ROUND(AP359+AR359+AT359+AV359+AX359,0)</f>
        <v>656243</v>
      </c>
      <c r="K359" s="15" t="n">
        <f aca="false">I359-DatosMinisterio!J359</f>
        <v>-0.00277009678729957</v>
      </c>
      <c r="L359" s="43" t="n">
        <f aca="false">J359-DatosMinisterio!K359</f>
        <v>-18169</v>
      </c>
      <c r="M359" s="44" t="n">
        <f aca="false">P393/P$417</f>
        <v>0.129060027798239</v>
      </c>
      <c r="N359" s="43" t="n">
        <f aca="false">ROUND(N$383*M359,0)</f>
        <v>16083777</v>
      </c>
      <c r="O359" s="43" t="n">
        <f aca="false">N359-DatosMinisterio!L359</f>
        <v>-19553</v>
      </c>
      <c r="P359" s="14" t="n">
        <f aca="false">N359+J359</f>
        <v>16740020</v>
      </c>
      <c r="Q359" s="43" t="n">
        <f aca="false">P359-DatosMinisterio!M359</f>
        <v>-37722</v>
      </c>
      <c r="S359" s="14" t="n">
        <f aca="false">B359+DatosMinisterio!B359</f>
        <v>18588</v>
      </c>
      <c r="T359" s="14" t="n">
        <f aca="false">C359+DatosMinisterio!C359</f>
        <v>38</v>
      </c>
      <c r="U359" s="14" t="n">
        <f aca="false">D359+DatosMinisterio!D359</f>
        <v>1692.47727272727</v>
      </c>
      <c r="V359" s="14" t="n">
        <f aca="false">E359+DatosMinisterio!E359</f>
        <v>1011.56818181818</v>
      </c>
      <c r="W359" s="14" t="n">
        <f aca="false">F359+DatosMinisterio!F359</f>
        <v>326</v>
      </c>
      <c r="X359" s="14" t="n">
        <f aca="false">G359+DatosMinisterio!G359</f>
        <v>718</v>
      </c>
      <c r="Y359" s="14" t="n">
        <f aca="false">H359+DatosMinisterio!H359</f>
        <v>204</v>
      </c>
      <c r="Z359" s="14" t="n">
        <f aca="false">X359+0.33*Y359</f>
        <v>785.32</v>
      </c>
      <c r="AC359" s="49" t="n">
        <f aca="false">IF(T359&gt;0,S359/T359,0)</f>
        <v>489.157894736842</v>
      </c>
      <c r="AD359" s="50" t="n">
        <f aca="false">EXP((((AC359-AC$383)/AC$384+2)/4-1.9)^3)</f>
        <v>0.847893539380059</v>
      </c>
      <c r="AE359" s="51" t="n">
        <f aca="false">S359/U359</f>
        <v>10.9827176408976</v>
      </c>
      <c r="AF359" s="50" t="n">
        <f aca="false">EXP((((AE359-AE$383)/AE$384+2)/4-1.9)^3)</f>
        <v>0.00242569341453629</v>
      </c>
      <c r="AG359" s="50" t="n">
        <f aca="false">V359/U359</f>
        <v>0.597684942727846</v>
      </c>
      <c r="AH359" s="50" t="n">
        <f aca="false">EXP((((AG359-AG$383)/AG$384+2)/4-1.9)^3)</f>
        <v>0.140683929503082</v>
      </c>
      <c r="AI359" s="50" t="n">
        <f aca="false">W359/U359</f>
        <v>0.192617062133237</v>
      </c>
      <c r="AJ359" s="50" t="n">
        <f aca="false">EXP((((AI359-AI$383)/AI$384+2)/4-1.9)^3)</f>
        <v>0.393520314645155</v>
      </c>
      <c r="AK359" s="50" t="n">
        <f aca="false">Z359/U359</f>
        <v>0.464006230780594</v>
      </c>
      <c r="AL359" s="50" t="n">
        <f aca="false">EXP((((AK359-AK$383)/AK$384+2)/4-1.9)^3)</f>
        <v>0.403509368301464</v>
      </c>
      <c r="AM359" s="50" t="n">
        <f aca="false">0.01*AD359+0.15*AF359+0.24*AH359+0.25*AJ359+0.35*AL359</f>
        <v>0.282215290053522</v>
      </c>
      <c r="AO359" s="44" t="n">
        <f aca="false">0.01*AD359/$AM$383</f>
        <v>0.00300595512298321</v>
      </c>
      <c r="AP359" s="43" t="n">
        <f aca="false">AO359*$J$383</f>
        <v>19716.2911101914</v>
      </c>
      <c r="AQ359" s="44" t="n">
        <f aca="false">0.15*AF359/$AM$383</f>
        <v>0.000128993650869363</v>
      </c>
      <c r="AR359" s="43" t="n">
        <f aca="false">AQ359*$J$383</f>
        <v>846.07928856327</v>
      </c>
      <c r="AS359" s="44" t="n">
        <f aca="false">0.24*AH359/$AM$383</f>
        <v>0.0119700757409822</v>
      </c>
      <c r="AT359" s="43" t="n">
        <f aca="false">AS359*$J$383</f>
        <v>78512.6484809342</v>
      </c>
      <c r="AU359" s="44" t="n">
        <f aca="false">0.25*AJ359/$AM$383</f>
        <v>0.0348777396826981</v>
      </c>
      <c r="AV359" s="43" t="n">
        <f aca="false">AU359*$J$383</f>
        <v>228765.780164773</v>
      </c>
      <c r="AW359" s="44" t="n">
        <f aca="false">0.35*AL359/$AM$383</f>
        <v>0.0500682985267845</v>
      </c>
      <c r="AX359" s="43" t="n">
        <f aca="false">AW359*$J$383</f>
        <v>328401.825296166</v>
      </c>
    </row>
    <row r="360" customFormat="false" ht="13.8" hidden="false" customHeight="false" outlineLevel="0" collapsed="false">
      <c r="A360" s="13" t="s">
        <v>24</v>
      </c>
      <c r="B360" s="43"/>
      <c r="C360" s="43"/>
      <c r="D360" s="43"/>
      <c r="E360" s="43"/>
      <c r="F360" s="43"/>
      <c r="G360" s="43"/>
      <c r="H360" s="43"/>
      <c r="I360" s="15" t="n">
        <f aca="false">AO360+AQ360+AS360+AU360+AW360</f>
        <v>0.0757234896896181</v>
      </c>
      <c r="J360" s="43" t="n">
        <f aca="false">ROUND(AP360+AR360+AT360+AV360+AX360,0)</f>
        <v>496676</v>
      </c>
      <c r="K360" s="15" t="n">
        <f aca="false">I360-DatosMinisterio!J360</f>
        <v>0.000306945893196769</v>
      </c>
      <c r="L360" s="43" t="n">
        <f aca="false">J360-DatosMinisterio!K360</f>
        <v>2013</v>
      </c>
      <c r="M360" s="44" t="n">
        <f aca="false">P394/P$417</f>
        <v>0.0748005899820303</v>
      </c>
      <c r="N360" s="43" t="n">
        <f aca="false">ROUND(N$383*M360,0)</f>
        <v>9321833</v>
      </c>
      <c r="O360" s="43" t="n">
        <f aca="false">N360-DatosMinisterio!L360</f>
        <v>1924</v>
      </c>
      <c r="P360" s="14" t="n">
        <f aca="false">N360+J360</f>
        <v>9818509</v>
      </c>
      <c r="Q360" s="43" t="n">
        <f aca="false">P360-DatosMinisterio!M360</f>
        <v>3937</v>
      </c>
      <c r="S360" s="14" t="n">
        <f aca="false">B360+DatosMinisterio!B360</f>
        <v>20108</v>
      </c>
      <c r="T360" s="14" t="n">
        <f aca="false">C360+DatosMinisterio!C360</f>
        <v>93</v>
      </c>
      <c r="U360" s="14" t="n">
        <f aca="false">D360+DatosMinisterio!D360</f>
        <v>1188.88636363636</v>
      </c>
      <c r="V360" s="14" t="n">
        <f aca="false">E360+DatosMinisterio!E360</f>
        <v>779.409090909091</v>
      </c>
      <c r="W360" s="14" t="n">
        <f aca="false">F360+DatosMinisterio!F360</f>
        <v>176</v>
      </c>
      <c r="X360" s="14" t="n">
        <f aca="false">G360+DatosMinisterio!G360</f>
        <v>439</v>
      </c>
      <c r="Y360" s="14" t="n">
        <f aca="false">H360+DatosMinisterio!H360</f>
        <v>85</v>
      </c>
      <c r="Z360" s="14" t="n">
        <f aca="false">X360+0.33*Y360</f>
        <v>467.05</v>
      </c>
      <c r="AC360" s="49" t="n">
        <f aca="false">IF(T360&gt;0,S360/T360,0)</f>
        <v>216.215053763441</v>
      </c>
      <c r="AD360" s="50" t="n">
        <f aca="false">EXP((((AC360-AC$383)/AC$384+2)/4-1.9)^3)</f>
        <v>0.0967069507972102</v>
      </c>
      <c r="AE360" s="51" t="n">
        <f aca="false">S360/U360</f>
        <v>16.9133069526486</v>
      </c>
      <c r="AF360" s="50" t="n">
        <f aca="false">EXP((((AE360-AE$383)/AE$384+2)/4-1.9)^3)</f>
        <v>0.0255689402315275</v>
      </c>
      <c r="AG360" s="50" t="n">
        <f aca="false">V360/U360</f>
        <v>0.655579132496035</v>
      </c>
      <c r="AH360" s="50" t="n">
        <f aca="false">EXP((((AG360-AG$383)/AG$384+2)/4-1.9)^3)</f>
        <v>0.222922206221525</v>
      </c>
      <c r="AI360" s="50" t="n">
        <f aca="false">W360/U360</f>
        <v>0.148037697616181</v>
      </c>
      <c r="AJ360" s="50" t="n">
        <f aca="false">EXP((((AI360-AI$383)/AI$384+2)/4-1.9)^3)</f>
        <v>0.223419946867235</v>
      </c>
      <c r="AK360" s="50" t="n">
        <f aca="false">Z360/U360</f>
        <v>0.39284662881612</v>
      </c>
      <c r="AL360" s="50" t="n">
        <f aca="false">EXP((((AK360-AK$383)/AK$384+2)/4-1.9)^3)</f>
        <v>0.284101349418599</v>
      </c>
      <c r="AM360" s="50" t="n">
        <f aca="false">0.01*AD360+0.15*AF360+0.24*AH360+0.25*AJ360+0.35*AL360</f>
        <v>0.213594199049186</v>
      </c>
      <c r="AO360" s="44" t="n">
        <f aca="false">0.01*AD360/$AM$383</f>
        <v>0.000342845818107665</v>
      </c>
      <c r="AP360" s="43" t="n">
        <f aca="false">AO360*$J$383</f>
        <v>2248.75212009617</v>
      </c>
      <c r="AQ360" s="44" t="n">
        <f aca="false">0.15*AF360/$AM$383</f>
        <v>0.00135970643674926</v>
      </c>
      <c r="AR360" s="43" t="n">
        <f aca="false">AQ360*$J$383</f>
        <v>8918.41921603399</v>
      </c>
      <c r="AS360" s="44" t="n">
        <f aca="false">0.24*AH360/$AM$383</f>
        <v>0.0189673099283174</v>
      </c>
      <c r="AT360" s="43" t="n">
        <f aca="false">AS360*$J$383</f>
        <v>124408.046302698</v>
      </c>
      <c r="AU360" s="44" t="n">
        <f aca="false">0.25*AJ360/$AM$383</f>
        <v>0.0198017293053453</v>
      </c>
      <c r="AV360" s="43" t="n">
        <f aca="false">AU360*$J$383</f>
        <v>129881.067246916</v>
      </c>
      <c r="AW360" s="44" t="n">
        <f aca="false">0.35*AL360/$AM$383</f>
        <v>0.0352518982010985</v>
      </c>
      <c r="AX360" s="43" t="n">
        <f aca="false">AW360*$J$383</f>
        <v>231219.914697166</v>
      </c>
    </row>
    <row r="361" customFormat="false" ht="13.8" hidden="false" customHeight="false" outlineLevel="0" collapsed="false">
      <c r="A361" s="13" t="s">
        <v>25</v>
      </c>
      <c r="B361" s="43"/>
      <c r="C361" s="43"/>
      <c r="D361" s="43"/>
      <c r="E361" s="43"/>
      <c r="F361" s="43"/>
      <c r="G361" s="43"/>
      <c r="H361" s="43"/>
      <c r="I361" s="15" t="n">
        <f aca="false">AO361+AQ361+AS361+AU361+AW361</f>
        <v>0.0659675013915226</v>
      </c>
      <c r="J361" s="43" t="n">
        <f aca="false">ROUND(AP361+AR361+AT361+AV361+AX361,0)</f>
        <v>432686</v>
      </c>
      <c r="K361" s="15" t="n">
        <f aca="false">I361-DatosMinisterio!J361</f>
        <v>0.000295509323139764</v>
      </c>
      <c r="L361" s="43" t="n">
        <f aca="false">J361-DatosMinisterio!K361</f>
        <v>1938</v>
      </c>
      <c r="M361" s="44" t="n">
        <f aca="false">P395/P$417</f>
        <v>0.0561597306314379</v>
      </c>
      <c r="N361" s="43" t="n">
        <f aca="false">ROUND(N$383*M361,0)</f>
        <v>6998763</v>
      </c>
      <c r="O361" s="43" t="n">
        <f aca="false">N361-DatosMinisterio!L361</f>
        <v>1210</v>
      </c>
      <c r="P361" s="14" t="n">
        <f aca="false">N361+J361</f>
        <v>7431449</v>
      </c>
      <c r="Q361" s="43" t="n">
        <f aca="false">P361-DatosMinisterio!M361</f>
        <v>3148</v>
      </c>
      <c r="S361" s="14" t="n">
        <f aca="false">B361+DatosMinisterio!B361</f>
        <v>12845</v>
      </c>
      <c r="T361" s="14" t="n">
        <f aca="false">C361+DatosMinisterio!C361</f>
        <v>55</v>
      </c>
      <c r="U361" s="14" t="n">
        <f aca="false">D361+DatosMinisterio!D361</f>
        <v>492.068181818182</v>
      </c>
      <c r="V361" s="14" t="n">
        <f aca="false">E361+DatosMinisterio!E361</f>
        <v>327.556818181818</v>
      </c>
      <c r="W361" s="14" t="n">
        <f aca="false">F361+DatosMinisterio!F361</f>
        <v>72</v>
      </c>
      <c r="X361" s="14" t="n">
        <f aca="false">G361+DatosMinisterio!G361</f>
        <v>112</v>
      </c>
      <c r="Y361" s="14" t="n">
        <f aca="false">H361+DatosMinisterio!H361</f>
        <v>17</v>
      </c>
      <c r="Z361" s="14" t="n">
        <f aca="false">X361+0.33*Y361</f>
        <v>117.61</v>
      </c>
      <c r="AC361" s="49" t="n">
        <f aca="false">IF(T361&gt;0,S361/T361,0)</f>
        <v>233.545454545455</v>
      </c>
      <c r="AD361" s="50" t="n">
        <f aca="false">EXP((((AC361-AC$383)/AC$384+2)/4-1.9)^3)</f>
        <v>0.124353201613981</v>
      </c>
      <c r="AE361" s="51" t="n">
        <f aca="false">S361/U361</f>
        <v>26.1041060459101</v>
      </c>
      <c r="AF361" s="50" t="n">
        <f aca="false">EXP((((AE361-AE$383)/AE$384+2)/4-1.9)^3)</f>
        <v>0.252634697614654</v>
      </c>
      <c r="AG361" s="50" t="n">
        <f aca="false">V361/U361</f>
        <v>0.665673640940372</v>
      </c>
      <c r="AH361" s="50" t="n">
        <f aca="false">EXP((((AG361-AG$383)/AG$384+2)/4-1.9)^3)</f>
        <v>0.239572921442428</v>
      </c>
      <c r="AI361" s="50" t="n">
        <f aca="false">W361/U361</f>
        <v>0.146321186088402</v>
      </c>
      <c r="AJ361" s="50" t="n">
        <f aca="false">EXP((((AI361-AI$383)/AI$384+2)/4-1.9)^3)</f>
        <v>0.217803051397046</v>
      </c>
      <c r="AK361" s="50" t="n">
        <f aca="false">Z361/U361</f>
        <v>0.239011592998014</v>
      </c>
      <c r="AL361" s="50" t="n">
        <f aca="false">EXP((((AK361-AK$383)/AK$384+2)/4-1.9)^3)</f>
        <v>0.0999667416889711</v>
      </c>
      <c r="AM361" s="50" t="n">
        <f aca="false">0.01*AD361+0.15*AF361+0.24*AH361+0.25*AJ361+0.35*AL361</f>
        <v>0.186075360244922</v>
      </c>
      <c r="AO361" s="44" t="n">
        <f aca="false">0.01*AD361/$AM$383</f>
        <v>0.000440857402598228</v>
      </c>
      <c r="AP361" s="43" t="n">
        <f aca="false">AO361*$J$383</f>
        <v>2891.61764966178</v>
      </c>
      <c r="AQ361" s="44" t="n">
        <f aca="false">0.15*AF361/$AM$383</f>
        <v>0.0134346211216563</v>
      </c>
      <c r="AR361" s="43" t="n">
        <f aca="false">AQ361*$J$383</f>
        <v>88118.7144027702</v>
      </c>
      <c r="AS361" s="44" t="n">
        <f aca="false">0.24*AH361/$AM$383</f>
        <v>0.0203840340917646</v>
      </c>
      <c r="AT361" s="43" t="n">
        <f aca="false">AS361*$J$383</f>
        <v>133700.449178509</v>
      </c>
      <c r="AU361" s="44" t="n">
        <f aca="false">0.25*AJ361/$AM$383</f>
        <v>0.0193039033717316</v>
      </c>
      <c r="AV361" s="43" t="n">
        <f aca="false">AU361*$J$383</f>
        <v>126615.788615747</v>
      </c>
      <c r="AW361" s="44" t="n">
        <f aca="false">0.35*AL361/$AM$383</f>
        <v>0.0124040854037718</v>
      </c>
      <c r="AX361" s="43" t="n">
        <f aca="false">AW361*$J$383</f>
        <v>81359.3512779152</v>
      </c>
    </row>
    <row r="362" customFormat="false" ht="13.8" hidden="false" customHeight="false" outlineLevel="0" collapsed="false">
      <c r="A362" s="13" t="s">
        <v>26</v>
      </c>
      <c r="B362" s="43"/>
      <c r="C362" s="43"/>
      <c r="D362" s="43"/>
      <c r="E362" s="43"/>
      <c r="F362" s="43"/>
      <c r="G362" s="43"/>
      <c r="H362" s="43"/>
      <c r="I362" s="15" t="n">
        <f aca="false">AO362+AQ362+AS362+AU362+AW362</f>
        <v>0.0728041739676383</v>
      </c>
      <c r="J362" s="43" t="n">
        <f aca="false">ROUND(AP362+AR362+AT362+AV362+AX362,0)</f>
        <v>477528</v>
      </c>
      <c r="K362" s="15" t="n">
        <f aca="false">I362-DatosMinisterio!J362</f>
        <v>0.000489451909144886</v>
      </c>
      <c r="L362" s="43" t="n">
        <f aca="false">J362-DatosMinisterio!K362</f>
        <v>3210</v>
      </c>
      <c r="M362" s="44" t="n">
        <f aca="false">P396/P$417</f>
        <v>0.0503506984836952</v>
      </c>
      <c r="N362" s="43" t="n">
        <f aca="false">ROUND(N$383*M362,0)</f>
        <v>6274828</v>
      </c>
      <c r="O362" s="43" t="n">
        <f aca="false">N362-DatosMinisterio!L362</f>
        <v>3858</v>
      </c>
      <c r="P362" s="14" t="n">
        <f aca="false">N362+J362</f>
        <v>6752356</v>
      </c>
      <c r="Q362" s="43" t="n">
        <f aca="false">P362-DatosMinisterio!M362</f>
        <v>7068</v>
      </c>
      <c r="S362" s="14" t="n">
        <f aca="false">B362+DatosMinisterio!B362</f>
        <v>9455</v>
      </c>
      <c r="T362" s="14" t="n">
        <f aca="false">C362+DatosMinisterio!C362</f>
        <v>72</v>
      </c>
      <c r="U362" s="14" t="n">
        <f aca="false">D362+DatosMinisterio!D362</f>
        <v>377.756818181818</v>
      </c>
      <c r="V362" s="14" t="n">
        <f aca="false">E362+DatosMinisterio!E362</f>
        <v>173.825</v>
      </c>
      <c r="W362" s="14" t="n">
        <f aca="false">F362+DatosMinisterio!F362</f>
        <v>69</v>
      </c>
      <c r="X362" s="14" t="n">
        <f aca="false">G362+DatosMinisterio!G362</f>
        <v>131</v>
      </c>
      <c r="Y362" s="14" t="n">
        <f aca="false">H362+DatosMinisterio!H362</f>
        <v>5</v>
      </c>
      <c r="Z362" s="14" t="n">
        <f aca="false">X362+0.33*Y362</f>
        <v>132.65</v>
      </c>
      <c r="AC362" s="49" t="n">
        <f aca="false">IF(T362&gt;0,S362/T362,0)</f>
        <v>131.319444444444</v>
      </c>
      <c r="AD362" s="50" t="n">
        <f aca="false">EXP((((AC362-AC$383)/AC$384+2)/4-1.9)^3)</f>
        <v>0.0210184970892325</v>
      </c>
      <c r="AE362" s="51" t="n">
        <f aca="false">S362/U362</f>
        <v>25.0293298358131</v>
      </c>
      <c r="AF362" s="50" t="n">
        <f aca="false">EXP((((AE362-AE$383)/AE$384+2)/4-1.9)^3)</f>
        <v>0.207863573865016</v>
      </c>
      <c r="AG362" s="50" t="n">
        <f aca="false">V362/U362</f>
        <v>0.460150529741958</v>
      </c>
      <c r="AH362" s="50" t="n">
        <f aca="false">EXP((((AG362-AG$383)/AG$384+2)/4-1.9)^3)</f>
        <v>0.0329910708634733</v>
      </c>
      <c r="AI362" s="50" t="n">
        <f aca="false">W362/U362</f>
        <v>0.182657192879017</v>
      </c>
      <c r="AJ362" s="50" t="n">
        <f aca="false">EXP((((AI362-AI$383)/AI$384+2)/4-1.9)^3)</f>
        <v>0.352094750512871</v>
      </c>
      <c r="AK362" s="50" t="n">
        <f aca="false">Z362/U362</f>
        <v>0.351151835295675</v>
      </c>
      <c r="AL362" s="50" t="n">
        <f aca="false">EXP((((AK362-AK$383)/AK$384+2)/4-1.9)^3)</f>
        <v>0.222938236618773</v>
      </c>
      <c r="AM362" s="50" t="n">
        <f aca="false">0.01*AD362+0.15*AF362+0.24*AH362+0.25*AJ362+0.35*AL362</f>
        <v>0.205359648502667</v>
      </c>
      <c r="AO362" s="44" t="n">
        <f aca="false">0.01*AD362/$AM$383</f>
        <v>7.45148489384421E-005</v>
      </c>
      <c r="AP362" s="43" t="n">
        <f aca="false">AO362*$J$383</f>
        <v>488.74863183061</v>
      </c>
      <c r="AQ362" s="44" t="n">
        <f aca="false">0.15*AF362/$AM$383</f>
        <v>0.0110537799686148</v>
      </c>
      <c r="AR362" s="43" t="n">
        <f aca="false">AQ362*$J$383</f>
        <v>72502.593955202</v>
      </c>
      <c r="AS362" s="44" t="n">
        <f aca="false">0.24*AH362/$AM$383</f>
        <v>0.00280704141835358</v>
      </c>
      <c r="AT362" s="43" t="n">
        <f aca="false">AS362*$J$383</f>
        <v>18411.6008051703</v>
      </c>
      <c r="AU362" s="44" t="n">
        <f aca="false">0.25*AJ362/$AM$383</f>
        <v>0.0312061883339004</v>
      </c>
      <c r="AV362" s="43" t="n">
        <f aca="false">AU362*$J$383</f>
        <v>204683.792158555</v>
      </c>
      <c r="AW362" s="44" t="n">
        <f aca="false">0.35*AL362/$AM$383</f>
        <v>0.0276626493978311</v>
      </c>
      <c r="AX362" s="43" t="n">
        <f aca="false">AW362*$J$383</f>
        <v>181441.447424377</v>
      </c>
    </row>
    <row r="363" customFormat="false" ht="13.8" hidden="false" customHeight="false" outlineLevel="0" collapsed="false">
      <c r="A363" s="13" t="s">
        <v>27</v>
      </c>
      <c r="B363" s="43"/>
      <c r="C363" s="43"/>
      <c r="D363" s="43"/>
      <c r="E363" s="43"/>
      <c r="F363" s="43"/>
      <c r="G363" s="43"/>
      <c r="H363" s="43"/>
      <c r="I363" s="15" t="n">
        <f aca="false">AO363+AQ363+AS363+AU363+AW363</f>
        <v>0.0434967534302066</v>
      </c>
      <c r="J363" s="43" t="n">
        <f aca="false">ROUND(AP363+AR363+AT363+AV363+AX363,0)</f>
        <v>285299</v>
      </c>
      <c r="K363" s="15" t="n">
        <f aca="false">I363-DatosMinisterio!J363</f>
        <v>0.000273204452480261</v>
      </c>
      <c r="L363" s="43" t="n">
        <f aca="false">J363-DatosMinisterio!K363</f>
        <v>1792</v>
      </c>
      <c r="M363" s="44" t="n">
        <f aca="false">P397/P$417</f>
        <v>0.0674541568710775</v>
      </c>
      <c r="N363" s="43" t="n">
        <f aca="false">ROUND(N$383*M363,0)</f>
        <v>8406302</v>
      </c>
      <c r="O363" s="43" t="n">
        <f aca="false">N363-DatosMinisterio!L363</f>
        <v>1909</v>
      </c>
      <c r="P363" s="14" t="n">
        <f aca="false">N363+J363</f>
        <v>8691601</v>
      </c>
      <c r="Q363" s="43" t="n">
        <f aca="false">P363-DatosMinisterio!M363</f>
        <v>3701</v>
      </c>
      <c r="S363" s="14" t="n">
        <f aca="false">B363+DatosMinisterio!B363</f>
        <v>17779</v>
      </c>
      <c r="T363" s="14" t="n">
        <f aca="false">C363+DatosMinisterio!C363</f>
        <v>97</v>
      </c>
      <c r="U363" s="14" t="n">
        <f aca="false">D363+DatosMinisterio!D363</f>
        <v>845.409090909091</v>
      </c>
      <c r="V363" s="14" t="n">
        <f aca="false">E363+DatosMinisterio!E363</f>
        <v>462.545454545455</v>
      </c>
      <c r="W363" s="14" t="n">
        <f aca="false">F363+DatosMinisterio!F363</f>
        <v>121</v>
      </c>
      <c r="X363" s="14" t="n">
        <f aca="false">G363+DatosMinisterio!G363</f>
        <v>200</v>
      </c>
      <c r="Y363" s="14" t="n">
        <f aca="false">H363+DatosMinisterio!H363</f>
        <v>18</v>
      </c>
      <c r="Z363" s="14" t="n">
        <f aca="false">X363+0.33*Y363</f>
        <v>205.94</v>
      </c>
      <c r="AC363" s="49" t="n">
        <f aca="false">IF(T363&gt;0,S363/T363,0)</f>
        <v>183.288659793814</v>
      </c>
      <c r="AD363" s="50" t="n">
        <f aca="false">EXP((((AC363-AC$383)/AC$384+2)/4-1.9)^3)</f>
        <v>0.0568148131859802</v>
      </c>
      <c r="AE363" s="51" t="n">
        <f aca="false">S363/U363</f>
        <v>21.0300553793215</v>
      </c>
      <c r="AF363" s="50" t="n">
        <f aca="false">EXP((((AE363-AE$383)/AE$384+2)/4-1.9)^3)</f>
        <v>0.0856473425856787</v>
      </c>
      <c r="AG363" s="50" t="n">
        <f aca="false">V363/U363</f>
        <v>0.547126189580085</v>
      </c>
      <c r="AH363" s="50" t="n">
        <f aca="false">EXP((((AG363-AG$383)/AG$384+2)/4-1.9)^3)</f>
        <v>0.0877719530679246</v>
      </c>
      <c r="AI363" s="50" t="n">
        <f aca="false">W363/U363</f>
        <v>0.143125974514759</v>
      </c>
      <c r="AJ363" s="50" t="n">
        <f aca="false">EXP((((AI363-AI$383)/AI$384+2)/4-1.9)^3)</f>
        <v>0.207561971235148</v>
      </c>
      <c r="AK363" s="50" t="n">
        <f aca="false">Z363/U363</f>
        <v>0.243598042905533</v>
      </c>
      <c r="AL363" s="50" t="n">
        <f aca="false">EXP((((AK363-AK$383)/AK$384+2)/4-1.9)^3)</f>
        <v>0.103773794275949</v>
      </c>
      <c r="AM363" s="50" t="n">
        <f aca="false">0.01*AD363+0.15*AF363+0.24*AH363+0.25*AJ363+0.35*AL363</f>
        <v>0.122691839061383</v>
      </c>
      <c r="AO363" s="44" t="n">
        <f aca="false">0.01*AD363/$AM$383</f>
        <v>0.000201420073188198</v>
      </c>
      <c r="AP363" s="43" t="n">
        <f aca="false">AO363*$J$383</f>
        <v>1321.12976938703</v>
      </c>
      <c r="AQ363" s="44" t="n">
        <f aca="false">0.15*AF363/$AM$383</f>
        <v>0.0045545588495147</v>
      </c>
      <c r="AR363" s="43" t="n">
        <f aca="false">AQ363*$J$383</f>
        <v>29873.7021949983</v>
      </c>
      <c r="AS363" s="44" t="n">
        <f aca="false">0.24*AH363/$AM$383</f>
        <v>0.00746806639442052</v>
      </c>
      <c r="AT363" s="43" t="n">
        <f aca="false">AS363*$J$383</f>
        <v>48983.6225221166</v>
      </c>
      <c r="AU363" s="44" t="n">
        <f aca="false">0.25*AJ363/$AM$383</f>
        <v>0.0183962355470644</v>
      </c>
      <c r="AV363" s="43" t="n">
        <f aca="false">AU363*$J$383</f>
        <v>120662.325463333</v>
      </c>
      <c r="AW363" s="44" t="n">
        <f aca="false">0.35*AL363/$AM$383</f>
        <v>0.0128764725660187</v>
      </c>
      <c r="AX363" s="43" t="n">
        <f aca="false">AW363*$J$383</f>
        <v>84457.7750489045</v>
      </c>
    </row>
    <row r="364" customFormat="false" ht="13.8" hidden="false" customHeight="false" outlineLevel="0" collapsed="false">
      <c r="A364" s="13" t="s">
        <v>28</v>
      </c>
      <c r="B364" s="43"/>
      <c r="C364" s="43"/>
      <c r="D364" s="43"/>
      <c r="E364" s="43"/>
      <c r="F364" s="43"/>
      <c r="G364" s="43"/>
      <c r="H364" s="43"/>
      <c r="I364" s="15" t="n">
        <f aca="false">AO364+AQ364+AS364+AU364+AW364</f>
        <v>0.0349583112634149</v>
      </c>
      <c r="J364" s="43" t="n">
        <f aca="false">ROUND(AP364+AR364+AT364+AV364+AX364,0)</f>
        <v>229294</v>
      </c>
      <c r="K364" s="15" t="n">
        <f aca="false">I364-DatosMinisterio!J364</f>
        <v>0.000131741896489006</v>
      </c>
      <c r="L364" s="43" t="n">
        <f aca="false">J364-DatosMinisterio!K364</f>
        <v>864</v>
      </c>
      <c r="M364" s="44" t="n">
        <f aca="false">P398/P$417</f>
        <v>0.05156320644304</v>
      </c>
      <c r="N364" s="43" t="n">
        <f aca="false">ROUND(N$383*M364,0)</f>
        <v>6425933</v>
      </c>
      <c r="O364" s="43" t="n">
        <f aca="false">N364-DatosMinisterio!L364</f>
        <v>1180</v>
      </c>
      <c r="P364" s="14" t="n">
        <f aca="false">N364+J364</f>
        <v>6655227</v>
      </c>
      <c r="Q364" s="43" t="n">
        <f aca="false">P364-DatosMinisterio!M364</f>
        <v>2044</v>
      </c>
      <c r="S364" s="14" t="n">
        <f aca="false">B364+DatosMinisterio!B364</f>
        <v>10222</v>
      </c>
      <c r="T364" s="14" t="n">
        <f aca="false">C364+DatosMinisterio!C364</f>
        <v>57</v>
      </c>
      <c r="U364" s="14" t="n">
        <f aca="false">D364+DatosMinisterio!D364</f>
        <v>729.545454545455</v>
      </c>
      <c r="V364" s="14" t="n">
        <f aca="false">E364+DatosMinisterio!E364</f>
        <v>333.454545454545</v>
      </c>
      <c r="W364" s="14" t="n">
        <f aca="false">F364+DatosMinisterio!F364</f>
        <v>80</v>
      </c>
      <c r="X364" s="14" t="n">
        <f aca="false">G364+DatosMinisterio!G364</f>
        <v>209</v>
      </c>
      <c r="Y364" s="14" t="n">
        <f aca="false">H364+DatosMinisterio!H364</f>
        <v>52</v>
      </c>
      <c r="Z364" s="14" t="n">
        <f aca="false">X364+0.33*Y364</f>
        <v>226.16</v>
      </c>
      <c r="AC364" s="49" t="n">
        <f aca="false">IF(T364&gt;0,S364/T364,0)</f>
        <v>179.333333333333</v>
      </c>
      <c r="AD364" s="50" t="n">
        <f aca="false">EXP((((AC364-AC$383)/AC$384+2)/4-1.9)^3)</f>
        <v>0.0530345918194579</v>
      </c>
      <c r="AE364" s="51" t="n">
        <f aca="false">S364/U364</f>
        <v>14.0114641744548</v>
      </c>
      <c r="AF364" s="50" t="n">
        <f aca="false">EXP((((AE364-AE$383)/AE$384+2)/4-1.9)^3)</f>
        <v>0.00889763548820828</v>
      </c>
      <c r="AG364" s="50" t="n">
        <f aca="false">V364/U364</f>
        <v>0.457071651090342</v>
      </c>
      <c r="AH364" s="50" t="n">
        <f aca="false">EXP((((AG364-AG$383)/AG$384+2)/4-1.9)^3)</f>
        <v>0.0317370572257385</v>
      </c>
      <c r="AI364" s="50" t="n">
        <f aca="false">W364/U364</f>
        <v>0.109657320872274</v>
      </c>
      <c r="AJ364" s="50" t="n">
        <f aca="false">EXP((((AI364-AI$383)/AI$384+2)/4-1.9)^3)</f>
        <v>0.117760803935192</v>
      </c>
      <c r="AK364" s="50" t="n">
        <f aca="false">Z364/U364</f>
        <v>0.310001246105919</v>
      </c>
      <c r="AL364" s="50" t="n">
        <f aca="false">EXP((((AK364-AK$383)/AK$384+2)/4-1.9)^3)</f>
        <v>0.170529319920649</v>
      </c>
      <c r="AM364" s="50" t="n">
        <f aca="false">0.01*AD364+0.15*AF364+0.24*AH364+0.25*AJ364+0.35*AL364</f>
        <v>0.0986073479316283</v>
      </c>
      <c r="AO364" s="44" t="n">
        <f aca="false">0.01*AD364/$AM$383</f>
        <v>0.000188018419260021</v>
      </c>
      <c r="AP364" s="43" t="n">
        <f aca="false">AO364*$J$383</f>
        <v>1233.22728934476</v>
      </c>
      <c r="AQ364" s="44" t="n">
        <f aca="false">0.15*AF364/$AM$383</f>
        <v>0.00047315892389814</v>
      </c>
      <c r="AR364" s="43" t="n">
        <f aca="false">AQ364*$J$383</f>
        <v>3103.48581508504</v>
      </c>
      <c r="AS364" s="44" t="n">
        <f aca="false">0.24*AH364/$AM$383</f>
        <v>0.00270034381417853</v>
      </c>
      <c r="AT364" s="43" t="n">
        <f aca="false">AS364*$J$383</f>
        <v>17711.7630036707</v>
      </c>
      <c r="AU364" s="44" t="n">
        <f aca="false">0.25*AJ364/$AM$383</f>
        <v>0.0104371502858257</v>
      </c>
      <c r="AV364" s="43" t="n">
        <f aca="false">AU364*$J$383</f>
        <v>68458.0723853027</v>
      </c>
      <c r="AW364" s="44" t="n">
        <f aca="false">0.35*AL364/$AM$383</f>
        <v>0.0211596398202525</v>
      </c>
      <c r="AX364" s="43" t="n">
        <f aca="false">AW364*$J$383</f>
        <v>138787.706873303</v>
      </c>
    </row>
    <row r="365" customFormat="false" ht="13.8" hidden="false" customHeight="false" outlineLevel="0" collapsed="false">
      <c r="A365" s="13" t="s">
        <v>29</v>
      </c>
      <c r="B365" s="43"/>
      <c r="C365" s="43"/>
      <c r="D365" s="43"/>
      <c r="E365" s="43"/>
      <c r="F365" s="43"/>
      <c r="G365" s="43"/>
      <c r="H365" s="43"/>
      <c r="I365" s="15" t="n">
        <f aca="false">AO365+AQ365+AS365+AU365+AW365</f>
        <v>0.0525706434921704</v>
      </c>
      <c r="J365" s="43" t="n">
        <f aca="false">ROUND(AP365+AR365+AT365+AV365+AX365,0)</f>
        <v>344815</v>
      </c>
      <c r="K365" s="15" t="n">
        <f aca="false">I365-DatosMinisterio!J365</f>
        <v>0.00016404870049893</v>
      </c>
      <c r="L365" s="43" t="n">
        <f aca="false">J365-DatosMinisterio!K365</f>
        <v>1076</v>
      </c>
      <c r="M365" s="44" t="n">
        <f aca="false">P399/P$417</f>
        <v>0.0489071252574864</v>
      </c>
      <c r="N365" s="43" t="n">
        <f aca="false">ROUND(N$383*M365,0)</f>
        <v>6094926</v>
      </c>
      <c r="O365" s="43" t="n">
        <f aca="false">N365-DatosMinisterio!L365</f>
        <v>1459</v>
      </c>
      <c r="P365" s="14" t="n">
        <f aca="false">N365+J365</f>
        <v>6439741</v>
      </c>
      <c r="Q365" s="43" t="n">
        <f aca="false">P365-DatosMinisterio!M365</f>
        <v>2535</v>
      </c>
      <c r="S365" s="14" t="n">
        <f aca="false">B365+DatosMinisterio!B365</f>
        <v>8929</v>
      </c>
      <c r="T365" s="14" t="n">
        <f aca="false">C365+DatosMinisterio!C365</f>
        <v>36</v>
      </c>
      <c r="U365" s="14" t="n">
        <f aca="false">D365+DatosMinisterio!D365</f>
        <v>392.129545454545</v>
      </c>
      <c r="V365" s="14" t="n">
        <f aca="false">E365+DatosMinisterio!E365</f>
        <v>236.511363636364</v>
      </c>
      <c r="W365" s="14" t="n">
        <f aca="false">F365+DatosMinisterio!F365</f>
        <v>46</v>
      </c>
      <c r="X365" s="14" t="n">
        <f aca="false">G365+DatosMinisterio!G365</f>
        <v>114</v>
      </c>
      <c r="Y365" s="14" t="n">
        <f aca="false">H365+DatosMinisterio!H365</f>
        <v>18</v>
      </c>
      <c r="Z365" s="14" t="n">
        <f aca="false">X365+0.33*Y365</f>
        <v>119.94</v>
      </c>
      <c r="AC365" s="49" t="n">
        <f aca="false">IF(T365&gt;0,S365/T365,0)</f>
        <v>248.027777777778</v>
      </c>
      <c r="AD365" s="50" t="n">
        <f aca="false">EXP((((AC365-AC$383)/AC$384+2)/4-1.9)^3)</f>
        <v>0.15123794314113</v>
      </c>
      <c r="AE365" s="51" t="n">
        <f aca="false">S365/U365</f>
        <v>22.7705361748495</v>
      </c>
      <c r="AF365" s="50" t="n">
        <f aca="false">EXP((((AE365-AE$383)/AE$384+2)/4-1.9)^3)</f>
        <v>0.130138526983074</v>
      </c>
      <c r="AG365" s="50" t="n">
        <f aca="false">V365/U365</f>
        <v>0.603145991874208</v>
      </c>
      <c r="AH365" s="50" t="n">
        <f aca="false">EXP((((AG365-AG$383)/AG$384+2)/4-1.9)^3)</f>
        <v>0.147448574570445</v>
      </c>
      <c r="AI365" s="50" t="n">
        <f aca="false">W365/U365</f>
        <v>0.117308171580589</v>
      </c>
      <c r="AJ365" s="50" t="n">
        <f aca="false">EXP((((AI365-AI$383)/AI$384+2)/4-1.9)^3)</f>
        <v>0.135443026714004</v>
      </c>
      <c r="AK365" s="50" t="n">
        <f aca="false">Z365/U365</f>
        <v>0.30586830650817</v>
      </c>
      <c r="AL365" s="50" t="n">
        <f aca="false">EXP((((AK365-AK$383)/AK$384+2)/4-1.9)^3)</f>
        <v>0.165728862126284</v>
      </c>
      <c r="AM365" s="50" t="n">
        <f aca="false">0.01*AD365+0.15*AF365+0.24*AH365+0.25*AJ365+0.35*AL365</f>
        <v>0.14828667479848</v>
      </c>
      <c r="AO365" s="44" t="n">
        <f aca="false">0.01*AD365/$AM$383</f>
        <v>0.000536169281708312</v>
      </c>
      <c r="AP365" s="43" t="n">
        <f aca="false">AO365*$J$383</f>
        <v>3516.77560375951</v>
      </c>
      <c r="AQ365" s="44" t="n">
        <f aca="false">0.15*AF365/$AM$383</f>
        <v>0.00692051337308718</v>
      </c>
      <c r="AR365" s="43" t="n">
        <f aca="false">AQ365*$J$383</f>
        <v>45392.1800936085</v>
      </c>
      <c r="AS365" s="44" t="n">
        <f aca="false">0.24*AH365/$AM$383</f>
        <v>0.0125456447779234</v>
      </c>
      <c r="AT365" s="43" t="n">
        <f aca="false">AS365*$J$383</f>
        <v>82287.8501130477</v>
      </c>
      <c r="AU365" s="44" t="n">
        <f aca="false">0.25*AJ365/$AM$383</f>
        <v>0.0120043272272423</v>
      </c>
      <c r="AV365" s="43" t="n">
        <f aca="false">AU365*$J$383</f>
        <v>78737.3066166785</v>
      </c>
      <c r="AW365" s="44" t="n">
        <f aca="false">0.35*AL365/$AM$383</f>
        <v>0.0205639888322092</v>
      </c>
      <c r="AX365" s="43" t="n">
        <f aca="false">AW365*$J$383</f>
        <v>134880.786177601</v>
      </c>
    </row>
    <row r="366" customFormat="false" ht="13.8" hidden="false" customHeight="false" outlineLevel="0" collapsed="false">
      <c r="A366" s="13" t="s">
        <v>30</v>
      </c>
      <c r="B366" s="43"/>
      <c r="C366" s="43"/>
      <c r="D366" s="43"/>
      <c r="E366" s="43"/>
      <c r="F366" s="43"/>
      <c r="G366" s="43"/>
      <c r="H366" s="43"/>
      <c r="I366" s="15" t="n">
        <f aca="false">AO366+AQ366+AS366+AU366+AW366</f>
        <v>0.0132359104867585</v>
      </c>
      <c r="J366" s="43" t="n">
        <f aca="false">ROUND(AP366+AR366+AT366+AV366+AX366,0)</f>
        <v>86815</v>
      </c>
      <c r="K366" s="15" t="n">
        <f aca="false">I366-DatosMinisterio!J366</f>
        <v>1.01368021304081E-005</v>
      </c>
      <c r="L366" s="43" t="n">
        <f aca="false">J366-DatosMinisterio!K366</f>
        <v>66</v>
      </c>
      <c r="M366" s="44" t="n">
        <f aca="false">P400/P$417</f>
        <v>0.0214271291696646</v>
      </c>
      <c r="N366" s="43" t="n">
        <f aca="false">ROUND(N$383*M366,0)</f>
        <v>2670301</v>
      </c>
      <c r="O366" s="43" t="n">
        <f aca="false">N366-DatosMinisterio!L366</f>
        <v>31</v>
      </c>
      <c r="P366" s="14" t="n">
        <f aca="false">N366+J366</f>
        <v>2757116</v>
      </c>
      <c r="Q366" s="43" t="n">
        <f aca="false">P366-DatosMinisterio!M366</f>
        <v>97</v>
      </c>
      <c r="S366" s="14" t="n">
        <f aca="false">B366+DatosMinisterio!B366</f>
        <v>14416</v>
      </c>
      <c r="T366" s="14" t="n">
        <f aca="false">C366+DatosMinisterio!C366</f>
        <v>74</v>
      </c>
      <c r="U366" s="14" t="n">
        <f aca="false">D366+DatosMinisterio!D366</f>
        <v>665.5</v>
      </c>
      <c r="V366" s="14" t="n">
        <f aca="false">E366+DatosMinisterio!E366</f>
        <v>210.806818181818</v>
      </c>
      <c r="W366" s="14" t="n">
        <f aca="false">F366+DatosMinisterio!F366</f>
        <v>34</v>
      </c>
      <c r="X366" s="14" t="n">
        <f aca="false">G366+DatosMinisterio!G366</f>
        <v>78</v>
      </c>
      <c r="Y366" s="14" t="n">
        <f aca="false">H366+DatosMinisterio!H366</f>
        <v>24</v>
      </c>
      <c r="Z366" s="14" t="n">
        <f aca="false">X366+0.33*Y366</f>
        <v>85.92</v>
      </c>
      <c r="AC366" s="49" t="n">
        <f aca="false">IF(T366&gt;0,S366/T366,0)</f>
        <v>194.810810810811</v>
      </c>
      <c r="AD366" s="50" t="n">
        <f aca="false">EXP((((AC366-AC$383)/AC$384+2)/4-1.9)^3)</f>
        <v>0.0690077817269671</v>
      </c>
      <c r="AE366" s="51" t="n">
        <f aca="false">S366/U366</f>
        <v>21.6619083395943</v>
      </c>
      <c r="AF366" s="50" t="n">
        <f aca="false">EXP((((AE366-AE$383)/AE$384+2)/4-1.9)^3)</f>
        <v>0.100298268944426</v>
      </c>
      <c r="AG366" s="50" t="n">
        <f aca="false">V366/U366</f>
        <v>0.316764565261935</v>
      </c>
      <c r="AH366" s="50" t="n">
        <f aca="false">EXP((((AG366-AG$383)/AG$384+2)/4-1.9)^3)</f>
        <v>0.00391172432683095</v>
      </c>
      <c r="AI366" s="50" t="n">
        <f aca="false">W366/U366</f>
        <v>0.0510894064613073</v>
      </c>
      <c r="AJ366" s="50" t="n">
        <f aca="false">EXP((((AI366-AI$383)/AI$384+2)/4-1.9)^3)</f>
        <v>0.032329701564851</v>
      </c>
      <c r="AK366" s="50" t="n">
        <f aca="false">Z366/U366</f>
        <v>0.129105935386927</v>
      </c>
      <c r="AL366" s="50" t="n">
        <f aca="false">EXP((((AK366-AK$383)/AK$384+2)/4-1.9)^3)</f>
        <v>0.0359389761954</v>
      </c>
      <c r="AM366" s="50" t="n">
        <f aca="false">0.01*AD366+0.15*AF366+0.24*AH366+0.25*AJ366+0.35*AL366</f>
        <v>0.0373346990569758</v>
      </c>
      <c r="AO366" s="44" t="n">
        <f aca="false">0.01*AD366/$AM$383</f>
        <v>0.000244646627640955</v>
      </c>
      <c r="AP366" s="43" t="n">
        <f aca="false">AO366*$J$383</f>
        <v>1604.65606848735</v>
      </c>
      <c r="AQ366" s="44" t="n">
        <f aca="false">0.15*AF366/$AM$383</f>
        <v>0.0053336665752923</v>
      </c>
      <c r="AR366" s="43" t="n">
        <f aca="false">AQ366*$J$383</f>
        <v>34983.9297596685</v>
      </c>
      <c r="AS366" s="44" t="n">
        <f aca="false">0.24*AH366/$AM$383</f>
        <v>0.00033282860832362</v>
      </c>
      <c r="AT366" s="43" t="n">
        <f aca="false">AS366*$J$383</f>
        <v>2183.04846979747</v>
      </c>
      <c r="AU366" s="44" t="n">
        <f aca="false">0.25*AJ366/$AM$383</f>
        <v>0.0028653842590438</v>
      </c>
      <c r="AV366" s="43" t="n">
        <f aca="false">AU366*$J$383</f>
        <v>18794.2759896562</v>
      </c>
      <c r="AW366" s="44" t="n">
        <f aca="false">0.35*AL366/$AM$383</f>
        <v>0.00445938441645783</v>
      </c>
      <c r="AX366" s="43" t="n">
        <f aca="false">AW366*$J$383</f>
        <v>29249.445760147</v>
      </c>
    </row>
    <row r="367" customFormat="false" ht="13.8" hidden="false" customHeight="false" outlineLevel="0" collapsed="false">
      <c r="A367" s="13" t="s">
        <v>31</v>
      </c>
      <c r="B367" s="43"/>
      <c r="C367" s="43"/>
      <c r="D367" s="43"/>
      <c r="E367" s="43"/>
      <c r="F367" s="43"/>
      <c r="G367" s="43"/>
      <c r="H367" s="43"/>
      <c r="I367" s="15" t="n">
        <f aca="false">AO367+AQ367+AS367+AU367+AW367</f>
        <v>0.0127829453052476</v>
      </c>
      <c r="J367" s="43" t="n">
        <f aca="false">ROUND(AP367+AR367+AT367+AV367+AX367,0)</f>
        <v>83844</v>
      </c>
      <c r="K367" s="15" t="n">
        <f aca="false">I367-DatosMinisterio!J367</f>
        <v>1.59254080343372E-005</v>
      </c>
      <c r="L367" s="43" t="n">
        <f aca="false">J367-DatosMinisterio!K367</f>
        <v>104</v>
      </c>
      <c r="M367" s="44" t="n">
        <f aca="false">P401/P$417</f>
        <v>0.0207087203224962</v>
      </c>
      <c r="N367" s="43" t="n">
        <f aca="false">ROUND(N$383*M367,0)</f>
        <v>2580772</v>
      </c>
      <c r="O367" s="43" t="n">
        <f aca="false">N367-DatosMinisterio!L367</f>
        <v>36</v>
      </c>
      <c r="P367" s="14" t="n">
        <f aca="false">N367+J367</f>
        <v>2664616</v>
      </c>
      <c r="Q367" s="43" t="n">
        <f aca="false">P367-DatosMinisterio!M367</f>
        <v>140</v>
      </c>
      <c r="S367" s="14" t="n">
        <f aca="false">B367+DatosMinisterio!B367</f>
        <v>6171</v>
      </c>
      <c r="T367" s="14" t="n">
        <f aca="false">C367+DatosMinisterio!C367</f>
        <v>41</v>
      </c>
      <c r="U367" s="14" t="n">
        <f aca="false">D367+DatosMinisterio!D367</f>
        <v>381.743333333333</v>
      </c>
      <c r="V367" s="14" t="n">
        <f aca="false">E367+DatosMinisterio!E367</f>
        <v>194.979772727273</v>
      </c>
      <c r="W367" s="14" t="n">
        <f aca="false">F367+DatosMinisterio!F367</f>
        <v>22</v>
      </c>
      <c r="X367" s="14" t="n">
        <f aca="false">G367+DatosMinisterio!G367</f>
        <v>35</v>
      </c>
      <c r="Y367" s="14" t="n">
        <f aca="false">H367+DatosMinisterio!H367</f>
        <v>6</v>
      </c>
      <c r="Z367" s="14" t="n">
        <f aca="false">X367+0.33*Y367</f>
        <v>36.98</v>
      </c>
      <c r="AC367" s="49" t="n">
        <f aca="false">IF(T367&gt;0,S367/T367,0)</f>
        <v>150.512195121951</v>
      </c>
      <c r="AD367" s="50" t="n">
        <f aca="false">EXP((((AC367-AC$383)/AC$384+2)/4-1.9)^3)</f>
        <v>0.0310527099289586</v>
      </c>
      <c r="AE367" s="51" t="n">
        <f aca="false">S367/U367</f>
        <v>16.1653117714346</v>
      </c>
      <c r="AF367" s="50" t="n">
        <f aca="false">EXP((((AE367-AE$383)/AE$384+2)/4-1.9)^3)</f>
        <v>0.0198098687453476</v>
      </c>
      <c r="AG367" s="50" t="n">
        <f aca="false">V367/U367</f>
        <v>0.510761434979716</v>
      </c>
      <c r="AH367" s="50" t="n">
        <f aca="false">EXP((((AG367-AG$383)/AG$384+2)/4-1.9)^3)</f>
        <v>0.0598781414286269</v>
      </c>
      <c r="AI367" s="50" t="n">
        <f aca="false">W367/U367</f>
        <v>0.0576303449962017</v>
      </c>
      <c r="AJ367" s="50" t="n">
        <f aca="false">EXP((((AI367-AI$383)/AI$384+2)/4-1.9)^3)</f>
        <v>0.0381256103793753</v>
      </c>
      <c r="AK367" s="50" t="n">
        <f aca="false">Z367/U367</f>
        <v>0.0968713708163426</v>
      </c>
      <c r="AL367" s="50" t="n">
        <f aca="false">EXP((((AK367-AK$383)/AK$384+2)/4-1.9)^3)</f>
        <v>0.0253510015082352</v>
      </c>
      <c r="AM367" s="50" t="n">
        <f aca="false">0.01*AD367+0.15*AF367+0.24*AH367+0.25*AJ367+0.35*AL367</f>
        <v>0.0360570144766883</v>
      </c>
      <c r="AO367" s="44" t="n">
        <f aca="false">0.01*AD367/$AM$383</f>
        <v>0.000110088175175522</v>
      </c>
      <c r="AP367" s="43" t="n">
        <f aca="false">AO367*$J$383</f>
        <v>722.076817765734</v>
      </c>
      <c r="AQ367" s="44" t="n">
        <f aca="false">0.15*AF367/$AM$383</f>
        <v>0.00105345023298988</v>
      </c>
      <c r="AR367" s="43" t="n">
        <f aca="false">AQ367*$J$383</f>
        <v>6909.66119384858</v>
      </c>
      <c r="AS367" s="44" t="n">
        <f aca="false">0.24*AH367/$AM$383</f>
        <v>0.00509472468292269</v>
      </c>
      <c r="AT367" s="43" t="n">
        <f aca="false">AS367*$J$383</f>
        <v>33416.6914890905</v>
      </c>
      <c r="AU367" s="44" t="n">
        <f aca="false">0.25*AJ367/$AM$383</f>
        <v>0.00337907616092164</v>
      </c>
      <c r="AV367" s="43" t="n">
        <f aca="false">AU367*$J$383</f>
        <v>22163.6207283494</v>
      </c>
      <c r="AW367" s="44" t="n">
        <f aca="false">0.35*AL367/$AM$383</f>
        <v>0.0031456060532379</v>
      </c>
      <c r="AX367" s="43" t="n">
        <f aca="false">AW367*$J$383</f>
        <v>20632.2723148535</v>
      </c>
    </row>
    <row r="368" customFormat="false" ht="13.8" hidden="false" customHeight="false" outlineLevel="0" collapsed="false">
      <c r="A368" s="13" t="s">
        <v>32</v>
      </c>
      <c r="B368" s="43"/>
      <c r="C368" s="43"/>
      <c r="D368" s="43"/>
      <c r="E368" s="43"/>
      <c r="F368" s="43"/>
      <c r="G368" s="43"/>
      <c r="H368" s="43"/>
      <c r="I368" s="15" t="n">
        <f aca="false">AO368+AQ368+AS368+AU368+AW368</f>
        <v>0.0201173788412136</v>
      </c>
      <c r="J368" s="43" t="n">
        <f aca="false">ROUND(AP368+AR368+AT368+AV368+AX368,0)</f>
        <v>131951</v>
      </c>
      <c r="K368" s="15" t="n">
        <f aca="false">I368-DatosMinisterio!J368</f>
        <v>2.46001751035702E-006</v>
      </c>
      <c r="L368" s="43" t="n">
        <f aca="false">J368-DatosMinisterio!K368</f>
        <v>16</v>
      </c>
      <c r="M368" s="44" t="n">
        <f aca="false">P402/P$417</f>
        <v>0.0209876528923952</v>
      </c>
      <c r="N368" s="43" t="n">
        <f aca="false">ROUND(N$383*M368,0)</f>
        <v>2615533</v>
      </c>
      <c r="O368" s="43" t="n">
        <f aca="false">N368-DatosMinisterio!L368</f>
        <v>-24</v>
      </c>
      <c r="P368" s="14" t="n">
        <f aca="false">N368+J368</f>
        <v>2747484</v>
      </c>
      <c r="Q368" s="43" t="n">
        <f aca="false">P368-DatosMinisterio!M368</f>
        <v>-8</v>
      </c>
      <c r="S368" s="14" t="n">
        <f aca="false">B368+DatosMinisterio!B368</f>
        <v>7967</v>
      </c>
      <c r="T368" s="14" t="n">
        <f aca="false">C368+DatosMinisterio!C368</f>
        <v>39</v>
      </c>
      <c r="U368" s="14" t="n">
        <f aca="false">D368+DatosMinisterio!D368</f>
        <v>318.545454545455</v>
      </c>
      <c r="V368" s="14" t="n">
        <f aca="false">E368+DatosMinisterio!E368</f>
        <v>154.113636363636</v>
      </c>
      <c r="W368" s="14" t="n">
        <f aca="false">F368+DatosMinisterio!F368</f>
        <v>11</v>
      </c>
      <c r="X368" s="14" t="n">
        <f aca="false">G368+DatosMinisterio!G368</f>
        <v>28</v>
      </c>
      <c r="Y368" s="14" t="n">
        <f aca="false">H368+DatosMinisterio!H368</f>
        <v>11</v>
      </c>
      <c r="Z368" s="14" t="n">
        <f aca="false">X368+0.33*Y368</f>
        <v>31.63</v>
      </c>
      <c r="AC368" s="49" t="n">
        <f aca="false">IF(T368&gt;0,S368/T368,0)</f>
        <v>204.282051282051</v>
      </c>
      <c r="AD368" s="50" t="n">
        <f aca="false">EXP((((AC368-AC$383)/AC$384+2)/4-1.9)^3)</f>
        <v>0.0804223538643704</v>
      </c>
      <c r="AE368" s="51" t="n">
        <f aca="false">S368/U368</f>
        <v>25.0105593607306</v>
      </c>
      <c r="AF368" s="50" t="n">
        <f aca="false">EXP((((AE368-AE$383)/AE$384+2)/4-1.9)^3)</f>
        <v>0.207124690509651</v>
      </c>
      <c r="AG368" s="50" t="n">
        <f aca="false">V368/U368</f>
        <v>0.48380422374429</v>
      </c>
      <c r="AH368" s="50" t="n">
        <f aca="false">EXP((((AG368-AG$383)/AG$384+2)/4-1.9)^3)</f>
        <v>0.044005694170133</v>
      </c>
      <c r="AI368" s="50" t="n">
        <f aca="false">W368/U368</f>
        <v>0.0345319634703196</v>
      </c>
      <c r="AJ368" s="50" t="n">
        <f aca="false">EXP((((AI368-AI$383)/AI$384+2)/4-1.9)^3)</f>
        <v>0.0207795591202038</v>
      </c>
      <c r="AK368" s="50" t="n">
        <f aca="false">Z368/U368</f>
        <v>0.0992950913242008</v>
      </c>
      <c r="AL368" s="50" t="n">
        <f aca="false">EXP((((AK368-AK$383)/AK$384+2)/4-1.9)^3)</f>
        <v>0.0260461709534141</v>
      </c>
      <c r="AM368" s="50" t="n">
        <f aca="false">0.01*AD368+0.15*AF368+0.24*AH368+0.25*AJ368+0.35*AL368</f>
        <v>0.0567453433296692</v>
      </c>
      <c r="AO368" s="44" t="n">
        <f aca="false">0.01*AD368/$AM$383</f>
        <v>0.000285113608458117</v>
      </c>
      <c r="AP368" s="43" t="n">
        <f aca="false">AO368*$J$383</f>
        <v>1870.08211162464</v>
      </c>
      <c r="AQ368" s="44" t="n">
        <f aca="false">0.15*AF368/$AM$383</f>
        <v>0.0110144875910192</v>
      </c>
      <c r="AR368" s="43" t="n">
        <f aca="false">AQ368*$J$383</f>
        <v>72244.8722250394</v>
      </c>
      <c r="AS368" s="44" t="n">
        <f aca="false">0.24*AH368/$AM$383</f>
        <v>0.00374421935832728</v>
      </c>
      <c r="AT368" s="43" t="n">
        <f aca="false">AS368*$J$383</f>
        <v>24558.6230761592</v>
      </c>
      <c r="AU368" s="44" t="n">
        <f aca="false">0.25*AJ368/$AM$383</f>
        <v>0.00184169413050308</v>
      </c>
      <c r="AV368" s="43" t="n">
        <f aca="false">AU368*$J$383</f>
        <v>12079.8136124177</v>
      </c>
      <c r="AW368" s="44" t="n">
        <f aca="false">0.35*AL368/$AM$383</f>
        <v>0.0032318641529059</v>
      </c>
      <c r="AX368" s="43" t="n">
        <f aca="false">AW368*$J$383</f>
        <v>21198.0458324495</v>
      </c>
    </row>
    <row r="369" customFormat="false" ht="13.8" hidden="false" customHeight="false" outlineLevel="0" collapsed="false">
      <c r="A369" s="13" t="s">
        <v>33</v>
      </c>
      <c r="B369" s="43"/>
      <c r="C369" s="43"/>
      <c r="D369" s="43"/>
      <c r="E369" s="43"/>
      <c r="F369" s="43"/>
      <c r="G369" s="43"/>
      <c r="H369" s="43"/>
      <c r="I369" s="15" t="n">
        <f aca="false">AO369+AQ369+AS369+AU369+AW369</f>
        <v>0.0298368379249382</v>
      </c>
      <c r="J369" s="43" t="n">
        <f aca="false">ROUND(AP369+AR369+AT369+AV369+AX369,0)</f>
        <v>195702</v>
      </c>
      <c r="K369" s="15" t="n">
        <f aca="false">I369-DatosMinisterio!J369</f>
        <v>8.49879090952799E-006</v>
      </c>
      <c r="L369" s="43" t="n">
        <f aca="false">J369-DatosMinisterio!K369</f>
        <v>56</v>
      </c>
      <c r="M369" s="44" t="n">
        <f aca="false">P403/P$417</f>
        <v>0.0205448762648144</v>
      </c>
      <c r="N369" s="43" t="n">
        <f aca="false">ROUND(N$383*M369,0)</f>
        <v>2560353</v>
      </c>
      <c r="O369" s="43" t="n">
        <f aca="false">N369-DatosMinisterio!L369</f>
        <v>-20</v>
      </c>
      <c r="P369" s="14" t="n">
        <f aca="false">N369+J369</f>
        <v>2756055</v>
      </c>
      <c r="Q369" s="43" t="n">
        <f aca="false">P369-DatosMinisterio!M369</f>
        <v>36</v>
      </c>
      <c r="S369" s="14" t="n">
        <f aca="false">B369+DatosMinisterio!B369</f>
        <v>9001</v>
      </c>
      <c r="T369" s="14" t="n">
        <f aca="false">C369+DatosMinisterio!C369</f>
        <v>43</v>
      </c>
      <c r="U369" s="14" t="n">
        <f aca="false">D369+DatosMinisterio!D369</f>
        <v>386.886363636364</v>
      </c>
      <c r="V369" s="14" t="n">
        <f aca="false">E369+DatosMinisterio!E369</f>
        <v>244.818181818182</v>
      </c>
      <c r="W369" s="14" t="n">
        <f aca="false">F369+DatosMinisterio!F369</f>
        <v>16</v>
      </c>
      <c r="X369" s="14" t="n">
        <f aca="false">G369+DatosMinisterio!G369</f>
        <v>37</v>
      </c>
      <c r="Y369" s="14" t="n">
        <f aca="false">H369+DatosMinisterio!H369</f>
        <v>16</v>
      </c>
      <c r="Z369" s="14" t="n">
        <f aca="false">X369+0.33*Y369</f>
        <v>42.28</v>
      </c>
      <c r="AC369" s="49" t="n">
        <f aca="false">IF(T369&gt;0,S369/T369,0)</f>
        <v>209.325581395349</v>
      </c>
      <c r="AD369" s="50" t="n">
        <f aca="false">EXP((((AC369-AC$383)/AC$384+2)/4-1.9)^3)</f>
        <v>0.087039908122559</v>
      </c>
      <c r="AE369" s="51" t="n">
        <f aca="false">S369/U369</f>
        <v>23.2652293955237</v>
      </c>
      <c r="AF369" s="50" t="n">
        <f aca="false">EXP((((AE369-AE$383)/AE$384+2)/4-1.9)^3)</f>
        <v>0.145208503569875</v>
      </c>
      <c r="AG369" s="50" t="n">
        <f aca="false">V369/U369</f>
        <v>0.632790929918346</v>
      </c>
      <c r="AH369" s="50" t="n">
        <f aca="false">EXP((((AG369-AG$383)/AG$384+2)/4-1.9)^3)</f>
        <v>0.187802319201759</v>
      </c>
      <c r="AI369" s="50" t="n">
        <f aca="false">W369/U369</f>
        <v>0.0413558127239617</v>
      </c>
      <c r="AJ369" s="50" t="n">
        <f aca="false">EXP((((AI369-AI$383)/AI$384+2)/4-1.9)^3)</f>
        <v>0.0250398297911067</v>
      </c>
      <c r="AK369" s="50" t="n">
        <f aca="false">Z369/U369</f>
        <v>0.109282735123069</v>
      </c>
      <c r="AL369" s="50" t="n">
        <f aca="false">EXP((((AK369-AK$383)/AK$384+2)/4-1.9)^3)</f>
        <v>0.0290770144198797</v>
      </c>
      <c r="AM369" s="50" t="n">
        <f aca="false">0.01*AD369+0.15*AF369+0.24*AH369+0.25*AJ369+0.35*AL369</f>
        <v>0.0841611437198635</v>
      </c>
      <c r="AO369" s="44" t="n">
        <f aca="false">0.01*AD369/$AM$383</f>
        <v>0.000308574184816047</v>
      </c>
      <c r="AP369" s="43" t="n">
        <f aca="false">AO369*$J$383</f>
        <v>2023.96183842068</v>
      </c>
      <c r="AQ369" s="44" t="n">
        <f aca="false">0.15*AF369/$AM$383</f>
        <v>0.00772190537374067</v>
      </c>
      <c r="AR369" s="43" t="n">
        <f aca="false">AQ369*$J$383</f>
        <v>50648.5719330788</v>
      </c>
      <c r="AS369" s="44" t="n">
        <f aca="false">0.24*AH369/$AM$383</f>
        <v>0.0159791384354808</v>
      </c>
      <c r="AT369" s="43" t="n">
        <f aca="false">AS369*$J$383</f>
        <v>104808.399391978</v>
      </c>
      <c r="AU369" s="44" t="n">
        <f aca="false">0.25*AJ369/$AM$383</f>
        <v>0.00221928229026953</v>
      </c>
      <c r="AV369" s="43" t="n">
        <f aca="false">AU369*$J$383</f>
        <v>14556.4434266142</v>
      </c>
      <c r="AW369" s="44" t="n">
        <f aca="false">0.35*AL369/$AM$383</f>
        <v>0.00360793764063117</v>
      </c>
      <c r="AX369" s="43" t="n">
        <f aca="false">AW369*$J$383</f>
        <v>23664.7407960982</v>
      </c>
    </row>
    <row r="370" customFormat="false" ht="13.8" hidden="false" customHeight="false" outlineLevel="0" collapsed="false">
      <c r="A370" s="13" t="s">
        <v>34</v>
      </c>
      <c r="B370" s="43"/>
      <c r="C370" s="43"/>
      <c r="D370" s="43"/>
      <c r="E370" s="43"/>
      <c r="F370" s="43"/>
      <c r="G370" s="43"/>
      <c r="H370" s="43"/>
      <c r="I370" s="15" t="n">
        <f aca="false">AO370+AQ370+AS370+AU370+AW370</f>
        <v>0.0315039521702558</v>
      </c>
      <c r="J370" s="43" t="n">
        <f aca="false">ROUND(AP370+AR370+AT370+AV370+AX370,0)</f>
        <v>206637</v>
      </c>
      <c r="K370" s="15" t="n">
        <f aca="false">I370-DatosMinisterio!J370</f>
        <v>0.000124578859371935</v>
      </c>
      <c r="L370" s="43" t="n">
        <f aca="false">J370-DatosMinisterio!K370</f>
        <v>817</v>
      </c>
      <c r="M370" s="44" t="n">
        <f aca="false">P404/P$417</f>
        <v>0.0214151256733468</v>
      </c>
      <c r="N370" s="43" t="n">
        <f aca="false">ROUND(N$383*M370,0)</f>
        <v>2668805</v>
      </c>
      <c r="O370" s="43" t="n">
        <f aca="false">N370-DatosMinisterio!L370</f>
        <v>433</v>
      </c>
      <c r="P370" s="14" t="n">
        <f aca="false">N370+J370</f>
        <v>2875442</v>
      </c>
      <c r="Q370" s="43" t="n">
        <f aca="false">P370-DatosMinisterio!M370</f>
        <v>1250</v>
      </c>
      <c r="S370" s="14" t="n">
        <f aca="false">B370+DatosMinisterio!B370</f>
        <v>6472</v>
      </c>
      <c r="T370" s="14" t="n">
        <f aca="false">C370+DatosMinisterio!C370</f>
        <v>42</v>
      </c>
      <c r="U370" s="14" t="n">
        <f aca="false">D370+DatosMinisterio!D370</f>
        <v>426.727272727273</v>
      </c>
      <c r="V370" s="14" t="n">
        <f aca="false">E370+DatosMinisterio!E370</f>
        <v>252.454545454545</v>
      </c>
      <c r="W370" s="14" t="n">
        <f aca="false">F370+DatosMinisterio!F370</f>
        <v>46</v>
      </c>
      <c r="X370" s="14" t="n">
        <f aca="false">G370+DatosMinisterio!G370</f>
        <v>71</v>
      </c>
      <c r="Y370" s="14" t="n">
        <f aca="false">H370+DatosMinisterio!H370</f>
        <v>49</v>
      </c>
      <c r="Z370" s="14" t="n">
        <f aca="false">X370+0.33*Y370</f>
        <v>87.17</v>
      </c>
      <c r="AC370" s="49" t="n">
        <f aca="false">IF(T370&gt;0,S370/T370,0)</f>
        <v>154.095238095238</v>
      </c>
      <c r="AD370" s="50" t="n">
        <f aca="false">EXP((((AC370-AC$383)/AC$384+2)/4-1.9)^3)</f>
        <v>0.0332981690875485</v>
      </c>
      <c r="AE370" s="51" t="n">
        <f aca="false">S370/U370</f>
        <v>15.1665956540264</v>
      </c>
      <c r="AF370" s="50" t="n">
        <f aca="false">EXP((((AE370-AE$383)/AE$384+2)/4-1.9)^3)</f>
        <v>0.0138370757683349</v>
      </c>
      <c r="AG370" s="50" t="n">
        <f aca="false">V370/U370</f>
        <v>0.591606305922453</v>
      </c>
      <c r="AH370" s="50" t="n">
        <f aca="false">EXP((((AG370-AG$383)/AG$384+2)/4-1.9)^3)</f>
        <v>0.133398996003896</v>
      </c>
      <c r="AI370" s="50" t="n">
        <f aca="false">W370/U370</f>
        <v>0.107797187899446</v>
      </c>
      <c r="AJ370" s="50" t="n">
        <f aca="false">EXP((((AI370-AI$383)/AI$384+2)/4-1.9)^3)</f>
        <v>0.113713769871447</v>
      </c>
      <c r="AK370" s="50" t="n">
        <f aca="false">Z370/U370</f>
        <v>0.20427567106945</v>
      </c>
      <c r="AL370" s="50" t="n">
        <f aca="false">EXP((((AK370-AK$383)/AK$384+2)/4-1.9)^3)</f>
        <v>0.0743167121678719</v>
      </c>
      <c r="AM370" s="50" t="n">
        <f aca="false">0.01*AD370+0.15*AF370+0.24*AH370+0.25*AJ370+0.35*AL370</f>
        <v>0.0888635938236775</v>
      </c>
      <c r="AO370" s="44" t="n">
        <f aca="false">0.01*AD370/$AM$383</f>
        <v>0.000118048784789493</v>
      </c>
      <c r="AP370" s="43" t="n">
        <f aca="false">AO370*$J$383</f>
        <v>774.291069190711</v>
      </c>
      <c r="AQ370" s="44" t="n">
        <f aca="false">0.15*AF370/$AM$383</f>
        <v>0.000735828736647961</v>
      </c>
      <c r="AR370" s="43" t="n">
        <f aca="false">AQ370*$J$383</f>
        <v>4826.3573424867</v>
      </c>
      <c r="AS370" s="44" t="n">
        <f aca="false">0.24*AH370/$AM$383</f>
        <v>0.011350238023474</v>
      </c>
      <c r="AT370" s="43" t="n">
        <f aca="false">AS370*$J$383</f>
        <v>74447.0851642935</v>
      </c>
      <c r="AU370" s="44" t="n">
        <f aca="false">0.25*AJ370/$AM$383</f>
        <v>0.0100784613050812</v>
      </c>
      <c r="AV370" s="43" t="n">
        <f aca="false">AU370*$J$383</f>
        <v>66105.4037415479</v>
      </c>
      <c r="AW370" s="44" t="n">
        <f aca="false">0.35*AL370/$AM$383</f>
        <v>0.00922137532026325</v>
      </c>
      <c r="AX370" s="43" t="n">
        <f aca="false">AW370*$J$383</f>
        <v>60483.7107715063</v>
      </c>
    </row>
    <row r="371" customFormat="false" ht="13.8" hidden="false" customHeight="false" outlineLevel="0" collapsed="false">
      <c r="A371" s="13" t="s">
        <v>35</v>
      </c>
      <c r="B371" s="43"/>
      <c r="C371" s="43"/>
      <c r="D371" s="43"/>
      <c r="E371" s="43"/>
      <c r="F371" s="43"/>
      <c r="G371" s="43"/>
      <c r="H371" s="43"/>
      <c r="I371" s="15" t="n">
        <f aca="false">AO371+AQ371+AS371+AU371+AW371</f>
        <v>0.00854669809525384</v>
      </c>
      <c r="J371" s="43" t="n">
        <f aca="false">ROUND(AP371+AR371+AT371+AV371+AX371,0)</f>
        <v>56058</v>
      </c>
      <c r="K371" s="15" t="n">
        <f aca="false">I371-DatosMinisterio!J371</f>
        <v>1.71309869130103E-005</v>
      </c>
      <c r="L371" s="43" t="n">
        <f aca="false">J371-DatosMinisterio!K371</f>
        <v>112</v>
      </c>
      <c r="M371" s="44" t="n">
        <f aca="false">P405/P$417</f>
        <v>0.0103805551639049</v>
      </c>
      <c r="N371" s="43" t="n">
        <f aca="false">ROUND(N$383*M371,0)</f>
        <v>1293650</v>
      </c>
      <c r="O371" s="43" t="n">
        <f aca="false">N371-DatosMinisterio!L371</f>
        <v>-4</v>
      </c>
      <c r="P371" s="14" t="n">
        <f aca="false">N371+J371</f>
        <v>1349708</v>
      </c>
      <c r="Q371" s="43" t="n">
        <f aca="false">P371-DatosMinisterio!M371</f>
        <v>108</v>
      </c>
      <c r="S371" s="14" t="n">
        <f aca="false">B371+DatosMinisterio!B371</f>
        <v>3448</v>
      </c>
      <c r="T371" s="14" t="n">
        <f aca="false">C371+DatosMinisterio!C371</f>
        <v>63</v>
      </c>
      <c r="U371" s="14" t="n">
        <f aca="false">D371+DatosMinisterio!D371</f>
        <v>200.116306818182</v>
      </c>
      <c r="V371" s="14" t="n">
        <f aca="false">E371+DatosMinisterio!E371</f>
        <v>47.3136363636364</v>
      </c>
      <c r="W371" s="14" t="n">
        <f aca="false">F371+DatosMinisterio!F371</f>
        <v>12</v>
      </c>
      <c r="X371" s="14" t="n">
        <f aca="false">G371+DatosMinisterio!G371</f>
        <v>18</v>
      </c>
      <c r="Y371" s="14" t="n">
        <f aca="false">H371+DatosMinisterio!H371</f>
        <v>8</v>
      </c>
      <c r="Z371" s="14" t="n">
        <f aca="false">X371+0.33*Y371</f>
        <v>20.64</v>
      </c>
      <c r="AC371" s="49" t="n">
        <f aca="false">IF(T371&gt;0,S371/T371,0)</f>
        <v>54.7301587301587</v>
      </c>
      <c r="AD371" s="50" t="n">
        <f aca="false">EXP((((AC371-AC$383)/AC$384+2)/4-1.9)^3)</f>
        <v>0.00331139814346595</v>
      </c>
      <c r="AE371" s="51" t="n">
        <f aca="false">S371/U371</f>
        <v>17.2299801791401</v>
      </c>
      <c r="AF371" s="50" t="n">
        <f aca="false">EXP((((AE371-AE$383)/AE$384+2)/4-1.9)^3)</f>
        <v>0.0283887939998191</v>
      </c>
      <c r="AG371" s="50" t="n">
        <f aca="false">V371/U371</f>
        <v>0.23643068931221</v>
      </c>
      <c r="AH371" s="50" t="n">
        <f aca="false">EXP((((AG371-AG$383)/AG$384+2)/4-1.9)^3)</f>
        <v>0.000862312275162074</v>
      </c>
      <c r="AI371" s="50" t="n">
        <f aca="false">W371/U371</f>
        <v>0.0599651282336663</v>
      </c>
      <c r="AJ371" s="50" t="n">
        <f aca="false">EXP((((AI371-AI$383)/AI$384+2)/4-1.9)^3)</f>
        <v>0.0403843482007576</v>
      </c>
      <c r="AK371" s="50" t="n">
        <f aca="false">Z371/U371</f>
        <v>0.103140020561906</v>
      </c>
      <c r="AL371" s="50" t="n">
        <f aca="false">EXP((((AK371-AK$383)/AK$384+2)/4-1.9)^3)</f>
        <v>0.027180867580832</v>
      </c>
      <c r="AM371" s="50" t="n">
        <f aca="false">0.01*AD371+0.15*AF371+0.24*AH371+0.25*AJ371+0.35*AL371</f>
        <v>0.024107778730927</v>
      </c>
      <c r="AO371" s="44" t="n">
        <f aca="false">0.01*AD371/$AM$383</f>
        <v>1.17395802082257E-005</v>
      </c>
      <c r="AP371" s="43" t="n">
        <f aca="false">AO371*$J$383</f>
        <v>77.0008105334284</v>
      </c>
      <c r="AQ371" s="44" t="n">
        <f aca="false">0.15*AF371/$AM$383</f>
        <v>0.00150966076746141</v>
      </c>
      <c r="AR371" s="43" t="n">
        <f aca="false">AQ371*$J$383</f>
        <v>9901.98121765849</v>
      </c>
      <c r="AS371" s="44" t="n">
        <f aca="false">0.24*AH371/$AM$383</f>
        <v>7.33697394046886E-005</v>
      </c>
      <c r="AT371" s="43" t="n">
        <f aca="false">AS371*$J$383</f>
        <v>481.237770225286</v>
      </c>
      <c r="AU371" s="44" t="n">
        <f aca="false">0.25*AJ371/$AM$383</f>
        <v>0.00357926829030809</v>
      </c>
      <c r="AV371" s="43" t="n">
        <f aca="false">AU371*$J$383</f>
        <v>23476.6963197891</v>
      </c>
      <c r="AW371" s="44" t="n">
        <f aca="false">0.35*AL371/$AM$383</f>
        <v>0.00337265971787143</v>
      </c>
      <c r="AX371" s="43" t="n">
        <f aca="false">AW371*$J$383</f>
        <v>22121.534784317</v>
      </c>
    </row>
    <row r="372" customFormat="false" ht="13.8" hidden="false" customHeight="false" outlineLevel="0" collapsed="false">
      <c r="A372" s="13" t="s">
        <v>36</v>
      </c>
      <c r="B372" s="43"/>
      <c r="C372" s="43"/>
      <c r="D372" s="43"/>
      <c r="E372" s="43"/>
      <c r="F372" s="43"/>
      <c r="G372" s="43"/>
      <c r="H372" s="43"/>
      <c r="I372" s="15" t="n">
        <f aca="false">AO372+AQ372+AS372+AU372+AW372</f>
        <v>0.0923189660862236</v>
      </c>
      <c r="J372" s="43" t="n">
        <f aca="false">ROUND(AP372+AR372+AT372+AV372+AX372,0)</f>
        <v>605527</v>
      </c>
      <c r="K372" s="15" t="n">
        <f aca="false">I372-DatosMinisterio!J372</f>
        <v>0.000155472444855018</v>
      </c>
      <c r="L372" s="43" t="n">
        <f aca="false">J372-DatosMinisterio!K372</f>
        <v>1020</v>
      </c>
      <c r="M372" s="44" t="n">
        <f aca="false">P406/P$417</f>
        <v>0.0549031691071956</v>
      </c>
      <c r="N372" s="43" t="n">
        <f aca="false">ROUND(N$383*M372,0)</f>
        <v>6842168</v>
      </c>
      <c r="O372" s="43" t="n">
        <f aca="false">N372-DatosMinisterio!L372</f>
        <v>1696</v>
      </c>
      <c r="P372" s="14" t="n">
        <f aca="false">N372+J372</f>
        <v>7447695</v>
      </c>
      <c r="Q372" s="43" t="n">
        <f aca="false">P372-DatosMinisterio!M372</f>
        <v>2716</v>
      </c>
      <c r="S372" s="14" t="n">
        <f aca="false">B372+DatosMinisterio!B372</f>
        <v>6125</v>
      </c>
      <c r="T372" s="14" t="n">
        <f aca="false">C372+DatosMinisterio!C372</f>
        <v>24</v>
      </c>
      <c r="U372" s="14" t="n">
        <f aca="false">D372+DatosMinisterio!D372</f>
        <v>286.545454545455</v>
      </c>
      <c r="V372" s="14" t="n">
        <f aca="false">E372+DatosMinisterio!E372</f>
        <v>245.545454545454</v>
      </c>
      <c r="W372" s="14" t="n">
        <f aca="false">F372+DatosMinisterio!F372</f>
        <v>32</v>
      </c>
      <c r="X372" s="14" t="n">
        <f aca="false">G372+DatosMinisterio!G372</f>
        <v>76</v>
      </c>
      <c r="Y372" s="14" t="n">
        <f aca="false">H372+DatosMinisterio!H372</f>
        <v>46</v>
      </c>
      <c r="Z372" s="14" t="n">
        <f aca="false">X372+0.33*Y372</f>
        <v>91.18</v>
      </c>
      <c r="AC372" s="49" t="n">
        <f aca="false">IF(T372&gt;0,S372/T372,0)</f>
        <v>255.208333333333</v>
      </c>
      <c r="AD372" s="50" t="n">
        <f aca="false">EXP((((AC372-AC$383)/AC$384+2)/4-1.9)^3)</f>
        <v>0.165866231356473</v>
      </c>
      <c r="AE372" s="51" t="n">
        <f aca="false">S372/U372</f>
        <v>21.3753172588832</v>
      </c>
      <c r="AF372" s="50" t="n">
        <f aca="false">EXP((((AE372-AE$383)/AE$384+2)/4-1.9)^3)</f>
        <v>0.0934466559578421</v>
      </c>
      <c r="AG372" s="50" t="n">
        <f aca="false">V372/U372</f>
        <v>0.856916243654819</v>
      </c>
      <c r="AH372" s="50" t="n">
        <f aca="false">EXP((((AG372-AG$383)/AG$384+2)/4-1.9)^3)</f>
        <v>0.629397270277719</v>
      </c>
      <c r="AI372" s="50" t="n">
        <f aca="false">W372/U372</f>
        <v>0.111675126903553</v>
      </c>
      <c r="AJ372" s="50" t="n">
        <f aca="false">EXP((((AI372-AI$383)/AI$384+2)/4-1.9)^3)</f>
        <v>0.12226178036872</v>
      </c>
      <c r="AK372" s="50" t="n">
        <f aca="false">Z372/U372</f>
        <v>0.318204314720812</v>
      </c>
      <c r="AL372" s="50" t="n">
        <f aca="false">EXP((((AK372-AK$383)/AK$384+2)/4-1.9)^3)</f>
        <v>0.180310906355782</v>
      </c>
      <c r="AM372" s="50" t="n">
        <f aca="false">0.01*AD372+0.15*AF372+0.24*AH372+0.25*AJ372+0.35*AL372</f>
        <v>0.260405267890597</v>
      </c>
      <c r="AO372" s="44" t="n">
        <f aca="false">0.01*AD372/$AM$383</f>
        <v>0.000588029539935465</v>
      </c>
      <c r="AP372" s="43" t="n">
        <f aca="false">AO372*$J$383</f>
        <v>3856.93103071129</v>
      </c>
      <c r="AQ372" s="44" t="n">
        <f aca="false">0.15*AF372/$AM$383</f>
        <v>0.00496931114266133</v>
      </c>
      <c r="AR372" s="43" t="n">
        <f aca="false">AQ372*$J$383</f>
        <v>32594.0944216737</v>
      </c>
      <c r="AS372" s="44" t="n">
        <f aca="false">0.24*AH372/$AM$383</f>
        <v>0.0535521933670945</v>
      </c>
      <c r="AT372" s="43" t="n">
        <f aca="false">AS372*$J$383</f>
        <v>351252.959813662</v>
      </c>
      <c r="AU372" s="44" t="n">
        <f aca="false">0.25*AJ372/$AM$383</f>
        <v>0.0108360722182502</v>
      </c>
      <c r="AV372" s="43" t="n">
        <f aca="false">AU372*$J$383</f>
        <v>71074.6320570637</v>
      </c>
      <c r="AW372" s="44" t="n">
        <f aca="false">0.35*AL372/$AM$383</f>
        <v>0.0223733598182821</v>
      </c>
      <c r="AX372" s="43" t="n">
        <f aca="false">AW372*$J$383</f>
        <v>146748.589796819</v>
      </c>
    </row>
    <row r="373" customFormat="false" ht="13.8" hidden="false" customHeight="false" outlineLevel="0" collapsed="false">
      <c r="A373" s="13" t="s">
        <v>37</v>
      </c>
      <c r="B373" s="43"/>
      <c r="C373" s="43"/>
      <c r="D373" s="43"/>
      <c r="E373" s="43"/>
      <c r="F373" s="43"/>
      <c r="G373" s="43"/>
      <c r="H373" s="43"/>
      <c r="I373" s="15" t="n">
        <f aca="false">AO373+AQ373+AS373+AU373+AW373</f>
        <v>0.00398250547392025</v>
      </c>
      <c r="J373" s="43" t="n">
        <f aca="false">ROUND(AP373+AR373+AT373+AV373+AX373,0)</f>
        <v>26122</v>
      </c>
      <c r="K373" s="15" t="n">
        <f aca="false">I373-DatosMinisterio!J373</f>
        <v>-5.66644050478422E-006</v>
      </c>
      <c r="L373" s="43" t="n">
        <f aca="false">J373-DatosMinisterio!K373</f>
        <v>-37</v>
      </c>
      <c r="M373" s="44" t="n">
        <f aca="false">P407/P$417</f>
        <v>0.0100453129133842</v>
      </c>
      <c r="N373" s="43" t="n">
        <f aca="false">ROUND(N$383*M373,0)</f>
        <v>1251872</v>
      </c>
      <c r="O373" s="43" t="n">
        <f aca="false">N373-DatosMinisterio!L373</f>
        <v>-66</v>
      </c>
      <c r="P373" s="14" t="n">
        <f aca="false">N373+J373</f>
        <v>1277994</v>
      </c>
      <c r="Q373" s="43" t="n">
        <f aca="false">P373-DatosMinisterio!M373</f>
        <v>-103</v>
      </c>
      <c r="S373" s="14" t="n">
        <f aca="false">B373+DatosMinisterio!B373</f>
        <v>2762</v>
      </c>
      <c r="T373" s="14" t="n">
        <f aca="false">C373+DatosMinisterio!C373</f>
        <v>35</v>
      </c>
      <c r="U373" s="14" t="n">
        <f aca="false">D373+DatosMinisterio!D373</f>
        <v>176.75</v>
      </c>
      <c r="V373" s="14" t="n">
        <f aca="false">E373+DatosMinisterio!E373</f>
        <v>56.8863636363636</v>
      </c>
      <c r="W373" s="14" t="n">
        <f aca="false">F373+DatosMinisterio!F373</f>
        <v>4</v>
      </c>
      <c r="X373" s="14" t="n">
        <f aca="false">G373+DatosMinisterio!G373</f>
        <v>5</v>
      </c>
      <c r="Y373" s="14" t="n">
        <f aca="false">H373+DatosMinisterio!H373</f>
        <v>1</v>
      </c>
      <c r="Z373" s="14" t="n">
        <f aca="false">X373+0.33*Y373</f>
        <v>5.33</v>
      </c>
      <c r="AC373" s="49" t="n">
        <f aca="false">IF(T373&gt;0,S373/T373,0)</f>
        <v>78.9142857142857</v>
      </c>
      <c r="AD373" s="50" t="n">
        <f aca="false">EXP((((AC373-AC$383)/AC$384+2)/4-1.9)^3)</f>
        <v>0.00625399933782885</v>
      </c>
      <c r="AE373" s="51" t="n">
        <f aca="false">S373/U373</f>
        <v>15.6265912305516</v>
      </c>
      <c r="AF373" s="50" t="n">
        <f aca="false">EXP((((AE373-AE$383)/AE$384+2)/4-1.9)^3)</f>
        <v>0.0163663243060662</v>
      </c>
      <c r="AG373" s="50" t="n">
        <f aca="false">V373/U373</f>
        <v>0.321846470361322</v>
      </c>
      <c r="AH373" s="50" t="n">
        <f aca="false">EXP((((AG373-AG$383)/AG$384+2)/4-1.9)^3)</f>
        <v>0.00426989669326981</v>
      </c>
      <c r="AI373" s="50" t="n">
        <f aca="false">W373/U373</f>
        <v>0.0226308345120226</v>
      </c>
      <c r="AJ373" s="50" t="n">
        <f aca="false">EXP((((AI373-AI$383)/AI$384+2)/4-1.9)^3)</f>
        <v>0.01478848229725</v>
      </c>
      <c r="AK373" s="50" t="n">
        <f aca="false">Z373/U373</f>
        <v>0.0301555869872702</v>
      </c>
      <c r="AL373" s="50" t="n">
        <f aca="false">EXP((((AK373-AK$383)/AK$384+2)/4-1.9)^3)</f>
        <v>0.0114117680624125</v>
      </c>
      <c r="AM373" s="50" t="n">
        <f aca="false">0.01*AD373+0.15*AF373+0.24*AH373+0.25*AJ373+0.35*AL373</f>
        <v>0.0112335032418298</v>
      </c>
      <c r="AO373" s="44" t="n">
        <f aca="false">0.01*AD373/$AM$383</f>
        <v>2.21717001905987E-005</v>
      </c>
      <c r="AP373" s="43" t="n">
        <f aca="false">AO373*$J$383</f>
        <v>145.425888771052</v>
      </c>
      <c r="AQ373" s="44" t="n">
        <f aca="false">0.15*AF373/$AM$383</f>
        <v>0.00087032924725776</v>
      </c>
      <c r="AR373" s="43" t="n">
        <f aca="false">AQ373*$J$383</f>
        <v>5708.55654811569</v>
      </c>
      <c r="AS373" s="44" t="n">
        <f aca="false">0.24*AH373/$AM$383</f>
        <v>0.000363303662366705</v>
      </c>
      <c r="AT373" s="43" t="n">
        <f aca="false">AS373*$J$383</f>
        <v>2382.93669584522</v>
      </c>
      <c r="AU373" s="44" t="n">
        <f aca="false">0.25*AJ373/$AM$383</f>
        <v>0.00131070447107864</v>
      </c>
      <c r="AV373" s="43" t="n">
        <f aca="false">AU373*$J$383</f>
        <v>8597.01155004905</v>
      </c>
      <c r="AW373" s="44" t="n">
        <f aca="false">0.35*AL373/$AM$383</f>
        <v>0.00141599639302655</v>
      </c>
      <c r="AX373" s="43" t="n">
        <f aca="false">AW373*$J$383</f>
        <v>9287.62937358338</v>
      </c>
    </row>
    <row r="374" customFormat="false" ht="13.8" hidden="false" customHeight="false" outlineLevel="0" collapsed="false">
      <c r="A374" s="13" t="s">
        <v>38</v>
      </c>
      <c r="B374" s="43"/>
      <c r="C374" s="43"/>
      <c r="D374" s="43"/>
      <c r="E374" s="43"/>
      <c r="F374" s="43"/>
      <c r="G374" s="43"/>
      <c r="H374" s="43"/>
      <c r="I374" s="15" t="n">
        <f aca="false">AO374+AQ374+AS374+AU374+AW374</f>
        <v>0.0477730103301905</v>
      </c>
      <c r="J374" s="43" t="n">
        <f aca="false">ROUND(AP374+AR374+AT374+AV374+AX374,0)</f>
        <v>313347</v>
      </c>
      <c r="K374" s="15" t="n">
        <f aca="false">I374-DatosMinisterio!J374</f>
        <v>1.55570983935635E-005</v>
      </c>
      <c r="L374" s="43" t="n">
        <f aca="false">J374-DatosMinisterio!K374</f>
        <v>102</v>
      </c>
      <c r="M374" s="44" t="n">
        <f aca="false">P408/P$417</f>
        <v>0.0361951781865652</v>
      </c>
      <c r="N374" s="43" t="n">
        <f aca="false">ROUND(N$383*M374,0)</f>
        <v>4510732</v>
      </c>
      <c r="O374" s="43" t="n">
        <f aca="false">N374-DatosMinisterio!L374</f>
        <v>164</v>
      </c>
      <c r="P374" s="14" t="n">
        <f aca="false">N374+J374</f>
        <v>4824079</v>
      </c>
      <c r="Q374" s="43" t="n">
        <f aca="false">P374-DatosMinisterio!M374</f>
        <v>266</v>
      </c>
      <c r="S374" s="14" t="n">
        <f aca="false">B374+DatosMinisterio!B374</f>
        <v>7803</v>
      </c>
      <c r="T374" s="14" t="n">
        <f aca="false">C374+DatosMinisterio!C374</f>
        <v>60</v>
      </c>
      <c r="U374" s="14" t="n">
        <f aca="false">D374+DatosMinisterio!D374</f>
        <v>270.113636363636</v>
      </c>
      <c r="V374" s="14" t="n">
        <f aca="false">E374+DatosMinisterio!E374</f>
        <v>175.977272727273</v>
      </c>
      <c r="W374" s="14" t="n">
        <f aca="false">F374+DatosMinisterio!F374</f>
        <v>12</v>
      </c>
      <c r="X374" s="14" t="n">
        <f aca="false">G374+DatosMinisterio!G374</f>
        <v>36</v>
      </c>
      <c r="Y374" s="14" t="n">
        <f aca="false">H374+DatosMinisterio!H374</f>
        <v>24</v>
      </c>
      <c r="Z374" s="14" t="n">
        <f aca="false">X374+0.33*Y374</f>
        <v>43.92</v>
      </c>
      <c r="AC374" s="49" t="n">
        <f aca="false">IF(T374&gt;0,S374/T374,0)</f>
        <v>130.05</v>
      </c>
      <c r="AD374" s="50" t="n">
        <f aca="false">EXP((((AC374-AC$383)/AC$384+2)/4-1.9)^3)</f>
        <v>0.0204627306198445</v>
      </c>
      <c r="AE374" s="51" t="n">
        <f aca="false">S374/U374</f>
        <v>28.887841817417</v>
      </c>
      <c r="AF374" s="50" t="n">
        <f aca="false">EXP((((AE374-AE$383)/AE$384+2)/4-1.9)^3)</f>
        <v>0.387873678129076</v>
      </c>
      <c r="AG374" s="50" t="n">
        <f aca="false">V374/U374</f>
        <v>0.651493479175433</v>
      </c>
      <c r="AH374" s="50" t="n">
        <f aca="false">EXP((((AG374-AG$383)/AG$384+2)/4-1.9)^3)</f>
        <v>0.216370597598444</v>
      </c>
      <c r="AI374" s="50" t="n">
        <f aca="false">W374/U374</f>
        <v>0.0444257467395878</v>
      </c>
      <c r="AJ374" s="50" t="n">
        <f aca="false">EXP((((AI374-AI$383)/AI$384+2)/4-1.9)^3)</f>
        <v>0.0271772378180099</v>
      </c>
      <c r="AK374" s="50" t="n">
        <f aca="false">Z374/U374</f>
        <v>0.162598233066891</v>
      </c>
      <c r="AL374" s="50" t="n">
        <f aca="false">EXP((((AK374-AK$383)/AK$384+2)/4-1.9)^3)</f>
        <v>0.0504142821109895</v>
      </c>
      <c r="AM374" s="50" t="n">
        <f aca="false">0.01*AD374+0.15*AF374+0.24*AH374+0.25*AJ374+0.35*AL374</f>
        <v>0.134753930642535</v>
      </c>
      <c r="AO374" s="44" t="n">
        <f aca="false">0.01*AD374/$AM$383</f>
        <v>7.25445437193924E-005</v>
      </c>
      <c r="AP374" s="43" t="n">
        <f aca="false">AO374*$J$383</f>
        <v>475.825248185361</v>
      </c>
      <c r="AQ374" s="44" t="n">
        <f aca="false">0.15*AF374/$AM$383</f>
        <v>0.0206263666785617</v>
      </c>
      <c r="AR374" s="43" t="n">
        <f aca="false">AQ374*$J$383</f>
        <v>135289.92727492</v>
      </c>
      <c r="AS374" s="44" t="n">
        <f aca="false">0.24*AH374/$AM$383</f>
        <v>0.0184098670724023</v>
      </c>
      <c r="AT374" s="43" t="n">
        <f aca="false">AS374*$J$383</f>
        <v>120751.735687651</v>
      </c>
      <c r="AU374" s="44" t="n">
        <f aca="false">0.25*AJ374/$AM$383</f>
        <v>0.00240872094942811</v>
      </c>
      <c r="AV374" s="43" t="n">
        <f aca="false">AU374*$J$383</f>
        <v>15798.9861788121</v>
      </c>
      <c r="AW374" s="44" t="n">
        <f aca="false">0.35*AL374/$AM$383</f>
        <v>0.00625551108607903</v>
      </c>
      <c r="AX374" s="43" t="n">
        <f aca="false">AW374*$J$383</f>
        <v>41030.378887946</v>
      </c>
    </row>
    <row r="375" customFormat="false" ht="13.8" hidden="false" customHeight="false" outlineLevel="0" collapsed="false">
      <c r="A375" s="13" t="s">
        <v>39</v>
      </c>
      <c r="B375" s="43"/>
      <c r="C375" s="43"/>
      <c r="D375" s="43"/>
      <c r="E375" s="43"/>
      <c r="F375" s="43"/>
      <c r="G375" s="43"/>
      <c r="H375" s="43"/>
      <c r="I375" s="15" t="n">
        <f aca="false">AO375+AQ375+AS375+AU375+AW375</f>
        <v>0.00408453429732916</v>
      </c>
      <c r="J375" s="43" t="n">
        <f aca="false">ROUND(AP375+AR375+AT375+AV375+AX375,0)</f>
        <v>26791</v>
      </c>
      <c r="K375" s="15" t="n">
        <f aca="false">I375-DatosMinisterio!J375</f>
        <v>-4.0981728589521E-006</v>
      </c>
      <c r="L375" s="43" t="n">
        <f aca="false">J375-DatosMinisterio!K375</f>
        <v>-27</v>
      </c>
      <c r="M375" s="44" t="n">
        <f aca="false">P409/P$417</f>
        <v>0.0134858181013474</v>
      </c>
      <c r="N375" s="43" t="n">
        <f aca="false">ROUND(N$383*M375,0)</f>
        <v>1680636</v>
      </c>
      <c r="O375" s="43" t="n">
        <f aca="false">N375-DatosMinisterio!L375</f>
        <v>-7</v>
      </c>
      <c r="P375" s="14" t="n">
        <f aca="false">N375+J375</f>
        <v>1707427</v>
      </c>
      <c r="Q375" s="43" t="n">
        <f aca="false">P375-DatosMinisterio!M375</f>
        <v>-34</v>
      </c>
      <c r="S375" s="14" t="n">
        <f aca="false">B375+DatosMinisterio!B375</f>
        <v>6814</v>
      </c>
      <c r="T375" s="14" t="n">
        <f aca="false">C375+DatosMinisterio!C375</f>
        <v>64</v>
      </c>
      <c r="U375" s="14" t="n">
        <f aca="false">D375+DatosMinisterio!D375</f>
        <v>549.590909090909</v>
      </c>
      <c r="V375" s="14" t="n">
        <f aca="false">E375+DatosMinisterio!E375</f>
        <v>196.227272727273</v>
      </c>
      <c r="W375" s="14" t="n">
        <f aca="false">F375+DatosMinisterio!F375</f>
        <v>16</v>
      </c>
      <c r="X375" s="14" t="n">
        <f aca="false">G375+DatosMinisterio!G375</f>
        <v>19</v>
      </c>
      <c r="Y375" s="14" t="n">
        <f aca="false">H375+DatosMinisterio!H375</f>
        <v>6</v>
      </c>
      <c r="Z375" s="14" t="n">
        <f aca="false">X375+0.33*Y375</f>
        <v>20.98</v>
      </c>
      <c r="AC375" s="49" t="n">
        <f aca="false">IF(T375&gt;0,S375/T375,0)</f>
        <v>106.46875</v>
      </c>
      <c r="AD375" s="50" t="n">
        <f aca="false">EXP((((AC375-AC$383)/AC$384+2)/4-1.9)^3)</f>
        <v>0.0121584279267292</v>
      </c>
      <c r="AE375" s="51" t="n">
        <f aca="false">S375/U375</f>
        <v>12.3983127946406</v>
      </c>
      <c r="AF375" s="50" t="n">
        <f aca="false">EXP((((AE375-AE$383)/AE$384+2)/4-1.9)^3)</f>
        <v>0.0045712185567312</v>
      </c>
      <c r="AG375" s="50" t="n">
        <f aca="false">V375/U375</f>
        <v>0.35704242825242</v>
      </c>
      <c r="AH375" s="50" t="n">
        <f aca="false">EXP((((AG375-AG$383)/AG$384+2)/4-1.9)^3)</f>
        <v>0.00763820643617488</v>
      </c>
      <c r="AI375" s="50" t="n">
        <f aca="false">W375/U375</f>
        <v>0.0291125630634356</v>
      </c>
      <c r="AJ375" s="50" t="n">
        <f aca="false">EXP((((AI375-AI$383)/AI$384+2)/4-1.9)^3)</f>
        <v>0.0178401995980852</v>
      </c>
      <c r="AK375" s="50" t="n">
        <f aca="false">Z375/U375</f>
        <v>0.03817384831693</v>
      </c>
      <c r="AL375" s="50" t="n">
        <f aca="false">EXP((((AK375-AK$383)/AK$384+2)/4-1.9)^3)</f>
        <v>0.0126308877694925</v>
      </c>
      <c r="AM375" s="50" t="n">
        <f aca="false">0.01*AD375+0.15*AF375+0.24*AH375+0.25*AJ375+0.35*AL375</f>
        <v>0.0115212972263026</v>
      </c>
      <c r="AO375" s="44" t="n">
        <f aca="false">0.01*AD375/$AM$383</f>
        <v>4.31041009470313E-005</v>
      </c>
      <c r="AP375" s="43" t="n">
        <f aca="false">AO375*$J$383</f>
        <v>282.723117127351</v>
      </c>
      <c r="AQ375" s="44" t="n">
        <f aca="false">0.15*AF375/$AM$383</f>
        <v>0.000243088498744703</v>
      </c>
      <c r="AR375" s="43" t="n">
        <f aca="false">AQ375*$J$383</f>
        <v>1594.43618108091</v>
      </c>
      <c r="AS375" s="44" t="n">
        <f aca="false">0.24*AH375/$AM$383</f>
        <v>0.000649895904167704</v>
      </c>
      <c r="AT375" s="43" t="n">
        <f aca="false">AS375*$J$383</f>
        <v>4262.71727742059</v>
      </c>
      <c r="AU375" s="44" t="n">
        <f aca="false">0.25*AJ375/$AM$383</f>
        <v>0.00158117844063645</v>
      </c>
      <c r="AV375" s="43" t="n">
        <f aca="false">AU375*$J$383</f>
        <v>10371.0711428744</v>
      </c>
      <c r="AW375" s="44" t="n">
        <f aca="false">0.35*AL375/$AM$383</f>
        <v>0.00156726735283327</v>
      </c>
      <c r="AX375" s="43" t="n">
        <f aca="false">AW375*$J$383</f>
        <v>10279.8272468196</v>
      </c>
    </row>
    <row r="376" customFormat="false" ht="13.8" hidden="false" customHeight="false" outlineLevel="0" collapsed="false">
      <c r="A376" s="13" t="s">
        <v>40</v>
      </c>
      <c r="B376" s="43"/>
      <c r="C376" s="43"/>
      <c r="D376" s="43"/>
      <c r="E376" s="43"/>
      <c r="F376" s="43"/>
      <c r="G376" s="43"/>
      <c r="H376" s="43"/>
      <c r="I376" s="15" t="n">
        <f aca="false">AO376+AQ376+AS376+AU376+AW376</f>
        <v>0.0134405123574932</v>
      </c>
      <c r="J376" s="43" t="n">
        <f aca="false">ROUND(AP376+AR376+AT376+AV376+AX376,0)</f>
        <v>88157</v>
      </c>
      <c r="K376" s="15" t="n">
        <f aca="false">I376-DatosMinisterio!J376</f>
        <v>-3.73276224390276E-006</v>
      </c>
      <c r="L376" s="43" t="n">
        <f aca="false">J376-DatosMinisterio!K376</f>
        <v>-25</v>
      </c>
      <c r="M376" s="44" t="n">
        <f aca="false">P410/P$417</f>
        <v>0.0266848479841534</v>
      </c>
      <c r="N376" s="43" t="n">
        <f aca="false">ROUND(N$383*M376,0)</f>
        <v>3325531</v>
      </c>
      <c r="O376" s="43" t="n">
        <f aca="false">N376-DatosMinisterio!L376</f>
        <v>-50</v>
      </c>
      <c r="P376" s="14" t="n">
        <f aca="false">N376+J376</f>
        <v>3413688</v>
      </c>
      <c r="Q376" s="43" t="n">
        <f aca="false">P376-DatosMinisterio!M376</f>
        <v>-75</v>
      </c>
      <c r="S376" s="14" t="n">
        <f aca="false">B376+DatosMinisterio!B376</f>
        <v>5711</v>
      </c>
      <c r="T376" s="14" t="n">
        <f aca="false">C376+DatosMinisterio!C376</f>
        <v>35</v>
      </c>
      <c r="U376" s="14" t="n">
        <f aca="false">D376+DatosMinisterio!D376</f>
        <v>294.954545454545</v>
      </c>
      <c r="V376" s="14" t="n">
        <f aca="false">E376+DatosMinisterio!E376</f>
        <v>161.636363636364</v>
      </c>
      <c r="W376" s="14" t="n">
        <f aca="false">F376+DatosMinisterio!F376</f>
        <v>5</v>
      </c>
      <c r="X376" s="14" t="n">
        <f aca="false">G376+DatosMinisterio!G376</f>
        <v>13</v>
      </c>
      <c r="Y376" s="14" t="n">
        <f aca="false">H376+DatosMinisterio!H376</f>
        <v>3</v>
      </c>
      <c r="Z376" s="14" t="n">
        <f aca="false">X376+0.33*Y376</f>
        <v>13.99</v>
      </c>
      <c r="AC376" s="49" t="n">
        <f aca="false">IF(T376&gt;0,S376/T376,0)</f>
        <v>163.171428571429</v>
      </c>
      <c r="AD376" s="50" t="n">
        <f aca="false">EXP((((AC376-AC$383)/AC$384+2)/4-1.9)^3)</f>
        <v>0.0395732002420513</v>
      </c>
      <c r="AE376" s="51" t="n">
        <f aca="false">S376/U376</f>
        <v>19.3623054399754</v>
      </c>
      <c r="AF376" s="50" t="n">
        <f aca="false">EXP((((AE376-AE$383)/AE$384+2)/4-1.9)^3)</f>
        <v>0.0545481762061066</v>
      </c>
      <c r="AG376" s="50" t="n">
        <f aca="false">V376/U376</f>
        <v>0.548004314994608</v>
      </c>
      <c r="AH376" s="50" t="n">
        <f aca="false">EXP((((AG376-AG$383)/AG$384+2)/4-1.9)^3)</f>
        <v>0.0885458655820842</v>
      </c>
      <c r="AI376" s="50" t="n">
        <f aca="false">W376/U376</f>
        <v>0.0169517645245801</v>
      </c>
      <c r="AJ376" s="50" t="n">
        <f aca="false">EXP((((AI376-AI$383)/AI$384+2)/4-1.9)^3)</f>
        <v>0.012487909421702</v>
      </c>
      <c r="AK376" s="50" t="n">
        <f aca="false">Z376/U376</f>
        <v>0.0474310371397751</v>
      </c>
      <c r="AL376" s="50" t="n">
        <f aca="false">EXP((((AK376-AK$383)/AK$384+2)/4-1.9)^3)</f>
        <v>0.0141739388477176</v>
      </c>
      <c r="AM376" s="50" t="n">
        <f aca="false">0.01*AD376+0.15*AF376+0.24*AH376+0.25*AJ376+0.35*AL376</f>
        <v>0.0379118221251634</v>
      </c>
      <c r="AO376" s="44" t="n">
        <f aca="false">0.01*AD376/$AM$383</f>
        <v>0.000140295047049668</v>
      </c>
      <c r="AP376" s="43" t="n">
        <f aca="false">AO376*$J$383</f>
        <v>920.206016317393</v>
      </c>
      <c r="AQ376" s="44" t="n">
        <f aca="false">0.15*AF376/$AM$383</f>
        <v>0.002900765758329</v>
      </c>
      <c r="AR376" s="43" t="n">
        <f aca="false">AQ376*$J$383</f>
        <v>19026.3459678433</v>
      </c>
      <c r="AS376" s="44" t="n">
        <f aca="false">0.24*AH376/$AM$383</f>
        <v>0.00753391465046587</v>
      </c>
      <c r="AT376" s="43" t="n">
        <f aca="false">AS376*$J$383</f>
        <v>49415.5263038337</v>
      </c>
      <c r="AU376" s="44" t="n">
        <f aca="false">0.25*AJ376/$AM$383</f>
        <v>0.00110680449720615</v>
      </c>
      <c r="AV376" s="43" t="n">
        <f aca="false">AU376*$J$383</f>
        <v>7259.61592112139</v>
      </c>
      <c r="AW376" s="44" t="n">
        <f aca="false">0.35*AL376/$AM$383</f>
        <v>0.00175873240444251</v>
      </c>
      <c r="AX376" s="43" t="n">
        <f aca="false">AW376*$J$383</f>
        <v>11535.6612631336</v>
      </c>
    </row>
    <row r="377" customFormat="false" ht="13.8" hidden="false" customHeight="false" outlineLevel="0" collapsed="false">
      <c r="A377" s="13" t="s">
        <v>41</v>
      </c>
      <c r="B377" s="43"/>
      <c r="C377" s="43"/>
      <c r="D377" s="43"/>
      <c r="E377" s="43"/>
      <c r="F377" s="43"/>
      <c r="G377" s="43"/>
      <c r="H377" s="43"/>
      <c r="I377" s="15" t="n">
        <f aca="false">AO377+AQ377+AS377+AU377+AW377</f>
        <v>0.0204085730700864</v>
      </c>
      <c r="J377" s="43" t="n">
        <f aca="false">ROUND(AP377+AR377+AT377+AV377+AX377,0)</f>
        <v>133861</v>
      </c>
      <c r="K377" s="15" t="n">
        <f aca="false">I377-DatosMinisterio!J377</f>
        <v>-2.28902459648017E-006</v>
      </c>
      <c r="L377" s="43" t="n">
        <f aca="false">J377-DatosMinisterio!K377</f>
        <v>-15</v>
      </c>
      <c r="M377" s="44" t="n">
        <f aca="false">P411/P$417</f>
        <v>0.0112581549822667</v>
      </c>
      <c r="N377" s="43" t="n">
        <f aca="false">ROUND(N$383*M377,0)</f>
        <v>1403019</v>
      </c>
      <c r="O377" s="43" t="n">
        <f aca="false">N377-DatosMinisterio!L377</f>
        <v>-63</v>
      </c>
      <c r="P377" s="14" t="n">
        <f aca="false">N377+J377</f>
        <v>1536880</v>
      </c>
      <c r="Q377" s="43" t="n">
        <f aca="false">P377-DatosMinisterio!M377</f>
        <v>-78</v>
      </c>
      <c r="S377" s="14" t="n">
        <f aca="false">B377+DatosMinisterio!B377</f>
        <v>7667</v>
      </c>
      <c r="T377" s="14" t="n">
        <f aca="false">C377+DatosMinisterio!C377</f>
        <v>61</v>
      </c>
      <c r="U377" s="14" t="n">
        <f aca="false">D377+DatosMinisterio!D377</f>
        <v>287.021590909091</v>
      </c>
      <c r="V377" s="14" t="n">
        <f aca="false">E377+DatosMinisterio!E377</f>
        <v>137.8625</v>
      </c>
      <c r="W377" s="14" t="n">
        <f aca="false">F377+DatosMinisterio!F377</f>
        <v>2</v>
      </c>
      <c r="X377" s="14" t="n">
        <f aca="false">G377+DatosMinisterio!G377</f>
        <v>2</v>
      </c>
      <c r="Y377" s="14" t="n">
        <f aca="false">H377+DatosMinisterio!H377</f>
        <v>0</v>
      </c>
      <c r="Z377" s="14" t="n">
        <f aca="false">X377+0.33*Y377</f>
        <v>2</v>
      </c>
      <c r="AC377" s="49" t="n">
        <f aca="false">IF(T377&gt;0,S377/T377,0)</f>
        <v>125.688524590164</v>
      </c>
      <c r="AD377" s="50" t="n">
        <f aca="false">EXP((((AC377-AC$383)/AC$384+2)/4-1.9)^3)</f>
        <v>0.018645251076517</v>
      </c>
      <c r="AE377" s="51" t="n">
        <f aca="false">S377/U377</f>
        <v>26.7122761591423</v>
      </c>
      <c r="AF377" s="50" t="n">
        <f aca="false">EXP((((AE377-AE$383)/AE$384+2)/4-1.9)^3)</f>
        <v>0.280004557278653</v>
      </c>
      <c r="AG377" s="50" t="n">
        <f aca="false">V377/U377</f>
        <v>0.480321008476556</v>
      </c>
      <c r="AH377" s="50" t="n">
        <f aca="false">EXP((((AG377-AG$383)/AG$384+2)/4-1.9)^3)</f>
        <v>0.0422226337478674</v>
      </c>
      <c r="AI377" s="50" t="n">
        <f aca="false">W377/U377</f>
        <v>0.00696811690599773</v>
      </c>
      <c r="AJ377" s="50" t="n">
        <f aca="false">EXP((((AI377-AI$383)/AI$384+2)/4-1.9)^3)</f>
        <v>0.00917656170409605</v>
      </c>
      <c r="AK377" s="50" t="n">
        <f aca="false">Z377/U377</f>
        <v>0.00696811690599773</v>
      </c>
      <c r="AL377" s="50" t="n">
        <f aca="false">EXP((((AK377-AK$383)/AK$384+2)/4-1.9)^3)</f>
        <v>0.00843431406474832</v>
      </c>
      <c r="AM377" s="50" t="n">
        <f aca="false">0.01*AD377+0.15*AF377+0.24*AH377+0.25*AJ377+0.35*AL377</f>
        <v>0.0575667185507372</v>
      </c>
      <c r="AO377" s="44" t="n">
        <f aca="false">0.01*AD377/$AM$383</f>
        <v>6.61012089250537E-005</v>
      </c>
      <c r="AP377" s="43" t="n">
        <f aca="false">AO377*$J$383</f>
        <v>433.562919132514</v>
      </c>
      <c r="AQ377" s="44" t="n">
        <f aca="false">0.15*AF377/$AM$383</f>
        <v>0.0148900969458821</v>
      </c>
      <c r="AR377" s="43" t="n">
        <f aca="false">AQ377*$J$383</f>
        <v>97665.2924055056</v>
      </c>
      <c r="AS377" s="44" t="n">
        <f aca="false">0.24*AH377/$AM$383</f>
        <v>0.00359250787016616</v>
      </c>
      <c r="AT377" s="43" t="n">
        <f aca="false">AS377*$J$383</f>
        <v>23563.5357435259</v>
      </c>
      <c r="AU377" s="44" t="n">
        <f aca="false">0.25*AJ377/$AM$383</f>
        <v>0.000813319461248859</v>
      </c>
      <c r="AV377" s="43" t="n">
        <f aca="false">AU377*$J$383</f>
        <v>5334.62497192978</v>
      </c>
      <c r="AW377" s="44" t="n">
        <f aca="false">0.35*AL377/$AM$383</f>
        <v>0.00104654758386422</v>
      </c>
      <c r="AX377" s="43" t="n">
        <f aca="false">AW377*$J$383</f>
        <v>6864.38618672941</v>
      </c>
    </row>
    <row r="378" customFormat="false" ht="13.8" hidden="false" customHeight="false" outlineLevel="0" collapsed="false">
      <c r="A378" s="13" t="s">
        <v>42</v>
      </c>
      <c r="B378" s="43"/>
      <c r="C378" s="43"/>
      <c r="D378" s="43"/>
      <c r="E378" s="43"/>
      <c r="F378" s="43"/>
      <c r="G378" s="43"/>
      <c r="H378" s="43"/>
      <c r="I378" s="15" t="n">
        <f aca="false">AO378+AQ378+AS378+AU378+AW378</f>
        <v>0.0355591670135035</v>
      </c>
      <c r="J378" s="43" t="n">
        <f aca="false">ROUND(AP378+AR378+AT378+AV378+AX378,0)</f>
        <v>233235</v>
      </c>
      <c r="K378" s="15" t="n">
        <f aca="false">I378-DatosMinisterio!J378</f>
        <v>2.1540486411023E-006</v>
      </c>
      <c r="L378" s="43" t="n">
        <f aca="false">J378-DatosMinisterio!K378</f>
        <v>14</v>
      </c>
      <c r="M378" s="44" t="n">
        <f aca="false">P412/P$417</f>
        <v>0.0140220557603394</v>
      </c>
      <c r="N378" s="43" t="n">
        <f aca="false">ROUND(N$383*M378,0)</f>
        <v>1747463</v>
      </c>
      <c r="O378" s="43" t="n">
        <f aca="false">N378-DatosMinisterio!L378</f>
        <v>-61</v>
      </c>
      <c r="P378" s="14" t="n">
        <f aca="false">N378+J378</f>
        <v>1980698</v>
      </c>
      <c r="Q378" s="43" t="n">
        <f aca="false">P378-DatosMinisterio!M378</f>
        <v>-47</v>
      </c>
      <c r="S378" s="14" t="n">
        <f aca="false">B378+DatosMinisterio!B378</f>
        <v>15271</v>
      </c>
      <c r="T378" s="14" t="n">
        <f aca="false">C378+DatosMinisterio!C378</f>
        <v>75</v>
      </c>
      <c r="U378" s="14" t="n">
        <f aca="false">D378+DatosMinisterio!D378</f>
        <v>467.068181818182</v>
      </c>
      <c r="V378" s="14" t="n">
        <f aca="false">E378+DatosMinisterio!E378</f>
        <v>192.136363636364</v>
      </c>
      <c r="W378" s="14" t="n">
        <f aca="false">F378+DatosMinisterio!F378</f>
        <v>2</v>
      </c>
      <c r="X378" s="14" t="n">
        <f aca="false">G378+DatosMinisterio!G378</f>
        <v>14</v>
      </c>
      <c r="Y378" s="14" t="n">
        <f aca="false">H378+DatosMinisterio!H378</f>
        <v>2</v>
      </c>
      <c r="Z378" s="14" t="n">
        <f aca="false">X378+0.33*Y378</f>
        <v>14.66</v>
      </c>
      <c r="AC378" s="49" t="n">
        <f aca="false">IF(T378&gt;0,S378/T378,0)</f>
        <v>203.613333333333</v>
      </c>
      <c r="AD378" s="50" t="n">
        <f aca="false">EXP((((AC378-AC$383)/AC$384+2)/4-1.9)^3)</f>
        <v>0.0795735127477148</v>
      </c>
      <c r="AE378" s="51" t="n">
        <f aca="false">S378/U378</f>
        <v>32.6954406111625</v>
      </c>
      <c r="AF378" s="50" t="n">
        <f aca="false">EXP((((AE378-AE$383)/AE$384+2)/4-1.9)^3)</f>
        <v>0.594699431024991</v>
      </c>
      <c r="AG378" s="50" t="n">
        <f aca="false">V378/U378</f>
        <v>0.411366843462606</v>
      </c>
      <c r="AH378" s="50" t="n">
        <f aca="false">EXP((((AG378-AG$383)/AG$384+2)/4-1.9)^3)</f>
        <v>0.0172402804810923</v>
      </c>
      <c r="AI378" s="50" t="n">
        <f aca="false">W378/U378</f>
        <v>0.00428203007152936</v>
      </c>
      <c r="AJ378" s="50" t="n">
        <f aca="false">EXP((((AI378-AI$383)/AI$384+2)/4-1.9)^3)</f>
        <v>0.00842632373349814</v>
      </c>
      <c r="AK378" s="50" t="n">
        <f aca="false">Z378/U378</f>
        <v>0.0313872804243102</v>
      </c>
      <c r="AL378" s="50" t="n">
        <f aca="false">EXP((((AK378-AK$383)/AK$384+2)/4-1.9)^3)</f>
        <v>0.0115922607637355</v>
      </c>
      <c r="AM378" s="50" t="n">
        <f aca="false">0.01*AD378+0.15*AF378+0.24*AH378+0.25*AJ378+0.35*AL378</f>
        <v>0.10030218929737</v>
      </c>
      <c r="AO378" s="44" t="n">
        <f aca="false">0.01*AD378/$AM$383</f>
        <v>0.000282104293980883</v>
      </c>
      <c r="AP378" s="43" t="n">
        <f aca="false">AO378*$J$383</f>
        <v>1850.34378625125</v>
      </c>
      <c r="AQ378" s="44" t="n">
        <f aca="false">0.15*AF378/$AM$383</f>
        <v>0.0316249573495715</v>
      </c>
      <c r="AR378" s="43" t="n">
        <f aca="false">AQ378*$J$383</f>
        <v>207430.530377556</v>
      </c>
      <c r="AS378" s="44" t="n">
        <f aca="false">0.24*AH378/$AM$383</f>
        <v>0.0014668872548796</v>
      </c>
      <c r="AT378" s="43" t="n">
        <f aca="false">AS378*$J$383</f>
        <v>9621.42645507394</v>
      </c>
      <c r="AU378" s="44" t="n">
        <f aca="false">0.25*AJ378/$AM$383</f>
        <v>0.000746825804721407</v>
      </c>
      <c r="AV378" s="43" t="n">
        <f aca="false">AU378*$J$383</f>
        <v>4898.48795875467</v>
      </c>
      <c r="AW378" s="44" t="n">
        <f aca="false">0.35*AL378/$AM$383</f>
        <v>0.00143839231035007</v>
      </c>
      <c r="AX378" s="43" t="n">
        <f aca="false">AW378*$J$383</f>
        <v>9434.525919794</v>
      </c>
    </row>
    <row r="379" customFormat="false" ht="13.8" hidden="false" customHeight="false" outlineLevel="0" collapsed="false">
      <c r="A379" s="13" t="s">
        <v>43</v>
      </c>
      <c r="B379" s="43"/>
      <c r="C379" s="43"/>
      <c r="D379" s="43"/>
      <c r="E379" s="43"/>
      <c r="F379" s="43"/>
      <c r="G379" s="43"/>
      <c r="H379" s="43"/>
      <c r="I379" s="15" t="n">
        <f aca="false">AO379+AQ379+AS379+AU379+AW379</f>
        <v>0.0196795032851869</v>
      </c>
      <c r="J379" s="43" t="n">
        <f aca="false">ROUND(AP379+AR379+AT379+AV379+AX379,0)</f>
        <v>129079</v>
      </c>
      <c r="K379" s="15" t="n">
        <f aca="false">I379-DatosMinisterio!J379</f>
        <v>9.6426880893119E-006</v>
      </c>
      <c r="L379" s="43" t="n">
        <f aca="false">J379-DatosMinisterio!K379</f>
        <v>63</v>
      </c>
      <c r="M379" s="44" t="n">
        <f aca="false">P413/P$417</f>
        <v>0.0137120428544213</v>
      </c>
      <c r="N379" s="43" t="n">
        <f aca="false">ROUND(N$383*M379,0)</f>
        <v>1708828</v>
      </c>
      <c r="O379" s="43" t="n">
        <f aca="false">N379-DatosMinisterio!L379</f>
        <v>344</v>
      </c>
      <c r="P379" s="14" t="n">
        <f aca="false">N379+J379</f>
        <v>1837907</v>
      </c>
      <c r="Q379" s="43" t="n">
        <f aca="false">P379-DatosMinisterio!M379</f>
        <v>407</v>
      </c>
      <c r="S379" s="14" t="n">
        <f aca="false">B379+DatosMinisterio!B379</f>
        <v>4636</v>
      </c>
      <c r="T379" s="14" t="n">
        <f aca="false">C379+DatosMinisterio!C379</f>
        <v>34</v>
      </c>
      <c r="U379" s="14" t="n">
        <f aca="false">D379+DatosMinisterio!D379</f>
        <v>271.159090909091</v>
      </c>
      <c r="V379" s="14" t="n">
        <f aca="false">E379+DatosMinisterio!E379</f>
        <v>160.25</v>
      </c>
      <c r="W379" s="14" t="n">
        <f aca="false">F379+DatosMinisterio!F379</f>
        <v>13</v>
      </c>
      <c r="X379" s="14" t="n">
        <f aca="false">G379+DatosMinisterio!G379</f>
        <v>27</v>
      </c>
      <c r="Y379" s="14" t="n">
        <f aca="false">H379+DatosMinisterio!H379</f>
        <v>20</v>
      </c>
      <c r="Z379" s="14" t="n">
        <f aca="false">X379+0.33*Y379</f>
        <v>33.6</v>
      </c>
      <c r="AC379" s="49" t="n">
        <f aca="false">IF(T379&gt;0,S379/T379,0)</f>
        <v>136.352941176471</v>
      </c>
      <c r="AD379" s="50" t="n">
        <f aca="false">EXP((((AC379-AC$383)/AC$384+2)/4-1.9)^3)</f>
        <v>0.0233464972261096</v>
      </c>
      <c r="AE379" s="51" t="n">
        <f aca="false">S379/U379</f>
        <v>17.0969742687118</v>
      </c>
      <c r="AF379" s="50" t="n">
        <f aca="false">EXP((((AE379-AE$383)/AE$384+2)/4-1.9)^3)</f>
        <v>0.0271750837938648</v>
      </c>
      <c r="AG379" s="50" t="n">
        <f aca="false">V379/U379</f>
        <v>0.590981476825077</v>
      </c>
      <c r="AH379" s="50" t="n">
        <f aca="false">EXP((((AG379-AG$383)/AG$384+2)/4-1.9)^3)</f>
        <v>0.132664748074366</v>
      </c>
      <c r="AI379" s="50" t="n">
        <f aca="false">W379/U379</f>
        <v>0.047942335093454</v>
      </c>
      <c r="AJ379" s="50" t="n">
        <f aca="false">EXP((((AI379-AI$383)/AI$384+2)/4-1.9)^3)</f>
        <v>0.0298059535336889</v>
      </c>
      <c r="AK379" s="50" t="n">
        <f aca="false">Z379/U379</f>
        <v>0.123912496856927</v>
      </c>
      <c r="AL379" s="50" t="n">
        <f aca="false">EXP((((AK379-AK$383)/AK$384+2)/4-1.9)^3)</f>
        <v>0.0340270479514812</v>
      </c>
      <c r="AM379" s="50" t="n">
        <f aca="false">0.01*AD379+0.15*AF379+0.24*AH379+0.25*AJ379+0.35*AL379</f>
        <v>0.0555102222456293</v>
      </c>
      <c r="AO379" s="44" t="n">
        <f aca="false">0.01*AD379/$AM$383</f>
        <v>8.27680831155395E-005</v>
      </c>
      <c r="AP379" s="43" t="n">
        <f aca="false">AO379*$J$383</f>
        <v>542.882230297224</v>
      </c>
      <c r="AQ379" s="44" t="n">
        <f aca="false">0.15*AF379/$AM$383</f>
        <v>0.00144511802284857</v>
      </c>
      <c r="AR379" s="43" t="n">
        <f aca="false">AQ379*$J$383</f>
        <v>9478.64038595155</v>
      </c>
      <c r="AS379" s="44" t="n">
        <f aca="false">0.24*AH379/$AM$383</f>
        <v>0.0112877646239878</v>
      </c>
      <c r="AT379" s="43" t="n">
        <f aca="false">AS379*$J$383</f>
        <v>74037.317326612</v>
      </c>
      <c r="AU379" s="44" t="n">
        <f aca="false">0.25*AJ379/$AM$383</f>
        <v>0.00264170425173601</v>
      </c>
      <c r="AV379" s="43" t="n">
        <f aca="false">AU379*$J$383</f>
        <v>17327.1415983639</v>
      </c>
      <c r="AW379" s="44" t="n">
        <f aca="false">0.35*AL379/$AM$383</f>
        <v>0.00422214830349899</v>
      </c>
      <c r="AX379" s="43" t="n">
        <f aca="false">AW379*$J$383</f>
        <v>27693.3958280692</v>
      </c>
    </row>
    <row r="380" customFormat="false" ht="13.8" hidden="false" customHeight="false" outlineLevel="0" collapsed="false">
      <c r="A380" s="13" t="s">
        <v>44</v>
      </c>
      <c r="B380" s="43"/>
      <c r="C380" s="43"/>
      <c r="D380" s="43"/>
      <c r="E380" s="43"/>
      <c r="F380" s="43"/>
      <c r="G380" s="43"/>
      <c r="H380" s="43"/>
      <c r="I380" s="15" t="n">
        <f aca="false">AO380+AQ380+AS380+AU380+AW380</f>
        <v>0.0172980567528032</v>
      </c>
      <c r="J380" s="43" t="n">
        <f aca="false">ROUND(AP380+AR380+AT380+AV380+AX380,0)</f>
        <v>113459</v>
      </c>
      <c r="K380" s="15" t="n">
        <f aca="false">I380-DatosMinisterio!J380</f>
        <v>-3.21359350414011E-006</v>
      </c>
      <c r="L380" s="43" t="n">
        <f aca="false">J380-DatosMinisterio!K380</f>
        <v>-21</v>
      </c>
      <c r="M380" s="44" t="n">
        <f aca="false">P414/P$417</f>
        <v>0.00800929828473216</v>
      </c>
      <c r="N380" s="43" t="n">
        <f aca="false">ROUND(N$383*M380,0)</f>
        <v>998138</v>
      </c>
      <c r="O380" s="43" t="n">
        <f aca="false">N380-DatosMinisterio!L380</f>
        <v>-52</v>
      </c>
      <c r="P380" s="14" t="n">
        <f aca="false">N380+J380</f>
        <v>1111597</v>
      </c>
      <c r="Q380" s="43" t="n">
        <f aca="false">P380-DatosMinisterio!M380</f>
        <v>-73</v>
      </c>
      <c r="S380" s="14" t="n">
        <f aca="false">B380+DatosMinisterio!B380</f>
        <v>4560</v>
      </c>
      <c r="T380" s="14" t="n">
        <f aca="false">C380+DatosMinisterio!C380</f>
        <v>22</v>
      </c>
      <c r="U380" s="14" t="n">
        <f aca="false">D380+DatosMinisterio!D380</f>
        <v>239.681818181818</v>
      </c>
      <c r="V380" s="14" t="n">
        <f aca="false">E380+DatosMinisterio!E380</f>
        <v>143.227272727273</v>
      </c>
      <c r="W380" s="14" t="n">
        <f aca="false">F380+DatosMinisterio!F380</f>
        <v>1</v>
      </c>
      <c r="X380" s="14" t="n">
        <f aca="false">G380+DatosMinisterio!G380</f>
        <v>8</v>
      </c>
      <c r="Y380" s="14" t="n">
        <f aca="false">H380+DatosMinisterio!H380</f>
        <v>7</v>
      </c>
      <c r="Z380" s="14" t="n">
        <f aca="false">X380+0.33*Y380</f>
        <v>10.31</v>
      </c>
      <c r="AC380" s="49" t="n">
        <f aca="false">IF(T380&gt;0,S380/T380,0)</f>
        <v>207.272727272727</v>
      </c>
      <c r="AD380" s="50" t="n">
        <f aca="false">EXP((((AC380-AC$383)/AC$384+2)/4-1.9)^3)</f>
        <v>0.0843001751346143</v>
      </c>
      <c r="AE380" s="51" t="n">
        <f aca="false">S380/U380</f>
        <v>19.0252228333017</v>
      </c>
      <c r="AF380" s="50" t="n">
        <f aca="false">EXP((((AE380-AE$383)/AE$384+2)/4-1.9)^3)</f>
        <v>0.0494846113837117</v>
      </c>
      <c r="AG380" s="50" t="n">
        <f aca="false">V380/U380</f>
        <v>0.597572539351414</v>
      </c>
      <c r="AH380" s="50" t="n">
        <f aca="false">EXP((((AG380-AG$383)/AG$384+2)/4-1.9)^3)</f>
        <v>0.140546882387761</v>
      </c>
      <c r="AI380" s="50" t="n">
        <f aca="false">W380/U380</f>
        <v>0.00417219798975915</v>
      </c>
      <c r="AJ380" s="50" t="n">
        <f aca="false">EXP((((AI380-AI$383)/AI$384+2)/4-1.9)^3)</f>
        <v>0.00839680461664442</v>
      </c>
      <c r="AK380" s="50" t="n">
        <f aca="false">Z380/U380</f>
        <v>0.0430153612744169</v>
      </c>
      <c r="AL380" s="50" t="n">
        <f aca="false">EXP((((AK380-AK$383)/AK$384+2)/4-1.9)^3)</f>
        <v>0.0134191419883943</v>
      </c>
      <c r="AM380" s="50" t="n">
        <f aca="false">0.01*AD380+0.15*AF380+0.24*AH380+0.25*AJ380+0.35*AL380</f>
        <v>0.0487928460820647</v>
      </c>
      <c r="AO380" s="44" t="n">
        <f aca="false">0.01*AD380/$AM$383</f>
        <v>0.000298861273904213</v>
      </c>
      <c r="AP380" s="43" t="n">
        <f aca="false">AO380*$J$383</f>
        <v>1960.25410785582</v>
      </c>
      <c r="AQ380" s="44" t="n">
        <f aca="false">0.15*AF380/$AM$383</f>
        <v>0.00263149524419881</v>
      </c>
      <c r="AR380" s="43" t="n">
        <f aca="false">AQ380*$J$383</f>
        <v>17260.1799318338</v>
      </c>
      <c r="AS380" s="44" t="n">
        <f aca="false">0.24*AH380/$AM$383</f>
        <v>0.011958415103152</v>
      </c>
      <c r="AT380" s="43" t="n">
        <f aca="false">AS380*$J$383</f>
        <v>78436.1654595366</v>
      </c>
      <c r="AU380" s="44" t="n">
        <f aca="false">0.25*AJ380/$AM$383</f>
        <v>0.000744209522829542</v>
      </c>
      <c r="AV380" s="43" t="n">
        <f aca="false">AU380*$J$383</f>
        <v>4881.32756437222</v>
      </c>
      <c r="AW380" s="44" t="n">
        <f aca="false">0.35*AL380/$AM$383</f>
        <v>0.00166507560871864</v>
      </c>
      <c r="AX380" s="43" t="n">
        <f aca="false">AW380*$J$383</f>
        <v>10921.3591284074</v>
      </c>
    </row>
    <row r="381" customFormat="false" ht="13.8" hidden="false" customHeight="false" outlineLevel="0" collapsed="false">
      <c r="A381" s="13" t="s">
        <v>45</v>
      </c>
      <c r="B381" s="43"/>
      <c r="C381" s="43"/>
      <c r="D381" s="43"/>
      <c r="E381" s="43"/>
      <c r="F381" s="43"/>
      <c r="G381" s="43"/>
      <c r="H381" s="43"/>
      <c r="I381" s="15" t="n">
        <f aca="false">AO381+AQ381+AS381+AU381+AW381</f>
        <v>0.00532795668499536</v>
      </c>
      <c r="J381" s="43" t="n">
        <f aca="false">ROUND(AP381+AR381+AT381+AV381+AX381,0)</f>
        <v>34946</v>
      </c>
      <c r="K381" s="15" t="n">
        <f aca="false">I381-DatosMinisterio!J381</f>
        <v>-2.34543437145889E-006</v>
      </c>
      <c r="L381" s="43" t="n">
        <f aca="false">J381-DatosMinisterio!K381</f>
        <v>-16</v>
      </c>
      <c r="M381" s="44" t="n">
        <f aca="false">P415/P$417</f>
        <v>0.0052224335877026</v>
      </c>
      <c r="N381" s="43" t="n">
        <f aca="false">ROUND(N$383*M381,0)</f>
        <v>650832</v>
      </c>
      <c r="O381" s="43" t="n">
        <f aca="false">N381-DatosMinisterio!L381</f>
        <v>-51</v>
      </c>
      <c r="P381" s="14" t="n">
        <f aca="false">N381+J381</f>
        <v>685778</v>
      </c>
      <c r="Q381" s="43" t="n">
        <f aca="false">P381-DatosMinisterio!M381</f>
        <v>-67</v>
      </c>
      <c r="S381" s="14" t="n">
        <f aca="false">B381+DatosMinisterio!B381</f>
        <v>4757</v>
      </c>
      <c r="T381" s="14" t="n">
        <f aca="false">C381+DatosMinisterio!C381</f>
        <v>35</v>
      </c>
      <c r="U381" s="14" t="n">
        <f aca="false">D381+DatosMinisterio!D381</f>
        <v>330.034090909091</v>
      </c>
      <c r="V381" s="14" t="n">
        <f aca="false">E381+DatosMinisterio!E381</f>
        <v>112.529545454545</v>
      </c>
      <c r="W381" s="14" t="n">
        <f aca="false">F381+DatosMinisterio!F381</f>
        <v>11</v>
      </c>
      <c r="X381" s="14" t="n">
        <f aca="false">G381+DatosMinisterio!G381</f>
        <v>21</v>
      </c>
      <c r="Y381" s="14" t="n">
        <f aca="false">H381+DatosMinisterio!H381</f>
        <v>10</v>
      </c>
      <c r="Z381" s="14" t="n">
        <f aca="false">X381+0.33*Y381</f>
        <v>24.3</v>
      </c>
      <c r="AC381" s="49" t="n">
        <f aca="false">IF(T381&gt;0,S381/T381,0)</f>
        <v>135.914285714286</v>
      </c>
      <c r="AD381" s="50" t="n">
        <f aca="false">EXP((((AC381-AC$383)/AC$384+2)/4-1.9)^3)</f>
        <v>0.0231355261322148</v>
      </c>
      <c r="AE381" s="51" t="n">
        <f aca="false">S381/U381</f>
        <v>14.4136625004304</v>
      </c>
      <c r="AF381" s="50" t="n">
        <f aca="false">EXP((((AE381-AE$383)/AE$384+2)/4-1.9)^3)</f>
        <v>0.0104105144314501</v>
      </c>
      <c r="AG381" s="50" t="n">
        <f aca="false">V381/U381</f>
        <v>0.340963399097888</v>
      </c>
      <c r="AH381" s="50" t="n">
        <f aca="false">EXP((((AG381-AG$383)/AG$384+2)/4-1.9)^3)</f>
        <v>0.00588786031972016</v>
      </c>
      <c r="AI381" s="50" t="n">
        <f aca="false">W381/U381</f>
        <v>0.033329890162862</v>
      </c>
      <c r="AJ381" s="50" t="n">
        <f aca="false">EXP((((AI381-AI$383)/AI$384+2)/4-1.9)^3)</f>
        <v>0.0200951576906198</v>
      </c>
      <c r="AK381" s="50" t="n">
        <f aca="false">Z381/U381</f>
        <v>0.0736287573597769</v>
      </c>
      <c r="AL381" s="50" t="n">
        <f aca="false">EXP((((AK381-AK$383)/AK$384+2)/4-1.9)^3)</f>
        <v>0.0194252173054711</v>
      </c>
      <c r="AM381" s="50" t="n">
        <f aca="false">0.01*AD381+0.15*AF381+0.24*AH381+0.25*AJ381+0.35*AL381</f>
        <v>0.0150286343823423</v>
      </c>
      <c r="AO381" s="44" t="n">
        <f aca="false">0.01*AD381/$AM$383</f>
        <v>8.20201476601542E-005</v>
      </c>
      <c r="AP381" s="43" t="n">
        <f aca="false">AO381*$J$383</f>
        <v>537.976464054322</v>
      </c>
      <c r="AQ381" s="44" t="n">
        <f aca="false">0.15*AF381/$AM$383</f>
        <v>0.000553610879220555</v>
      </c>
      <c r="AR381" s="43" t="n">
        <f aca="false">AQ381*$J$383</f>
        <v>3631.17638484532</v>
      </c>
      <c r="AS381" s="44" t="n">
        <f aca="false">0.24*AH381/$AM$383</f>
        <v>0.0005009679089027</v>
      </c>
      <c r="AT381" s="43" t="n">
        <f aca="false">AS381*$J$383</f>
        <v>3285.8870890218</v>
      </c>
      <c r="AU381" s="44" t="n">
        <f aca="false">0.25*AJ381/$AM$383</f>
        <v>0.00178103557232667</v>
      </c>
      <c r="AV381" s="43" t="n">
        <f aca="false">AU381*$J$383</f>
        <v>11681.9494586297</v>
      </c>
      <c r="AW381" s="44" t="n">
        <f aca="false">0.35*AL381/$AM$383</f>
        <v>0.00241032217688528</v>
      </c>
      <c r="AX381" s="43" t="n">
        <f aca="false">AW381*$J$383</f>
        <v>15809.4887529982</v>
      </c>
    </row>
    <row r="382" customFormat="false" ht="13.8" hidden="false" customHeight="false" outlineLevel="0" collapsed="false">
      <c r="A382" s="16" t="s">
        <v>46</v>
      </c>
      <c r="B382" s="52"/>
      <c r="C382" s="52"/>
      <c r="D382" s="52"/>
      <c r="E382" s="52"/>
      <c r="F382" s="52"/>
      <c r="G382" s="52"/>
      <c r="H382" s="52"/>
      <c r="I382" s="18" t="n">
        <f aca="false">AO382+AQ382+AS382+AU382+AW382</f>
        <v>0.0128424996245148</v>
      </c>
      <c r="J382" s="52" t="n">
        <f aca="false">ROUND(AP382+AR382+AT382+AV382+AX382,0)</f>
        <v>84235</v>
      </c>
      <c r="K382" s="15" t="n">
        <f aca="false">I382-DatosMinisterio!J382</f>
        <v>-1.8443602317255E-006</v>
      </c>
      <c r="L382" s="43" t="n">
        <f aca="false">J382-DatosMinisterio!K382</f>
        <v>-12</v>
      </c>
      <c r="M382" s="44" t="n">
        <f aca="false">P416/P$417</f>
        <v>0.00603001708538388</v>
      </c>
      <c r="N382" s="43" t="n">
        <f aca="false">ROUND(N$383*M382,0)</f>
        <v>751476</v>
      </c>
      <c r="O382" s="43" t="n">
        <f aca="false">N382-DatosMinisterio!L382</f>
        <v>-55</v>
      </c>
      <c r="P382" s="14" t="n">
        <f aca="false">N382+J382</f>
        <v>835711</v>
      </c>
      <c r="Q382" s="43" t="n">
        <f aca="false">P382-DatosMinisterio!M382</f>
        <v>-67</v>
      </c>
      <c r="S382" s="17" t="n">
        <f aca="false">B382+DatosMinisterio!B382</f>
        <v>5243</v>
      </c>
      <c r="T382" s="17" t="n">
        <f aca="false">C382+DatosMinisterio!C382</f>
        <v>26</v>
      </c>
      <c r="U382" s="17" t="n">
        <f aca="false">D382+DatosMinisterio!D382</f>
        <v>250.272727272727</v>
      </c>
      <c r="V382" s="17" t="n">
        <f aca="false">E382+DatosMinisterio!E382</f>
        <v>116.704545454545</v>
      </c>
      <c r="W382" s="17" t="n">
        <f aca="false">F382+DatosMinisterio!F382</f>
        <v>7</v>
      </c>
      <c r="X382" s="17" t="n">
        <f aca="false">G382+DatosMinisterio!G382</f>
        <v>23</v>
      </c>
      <c r="Y382" s="17" t="n">
        <f aca="false">H382+DatosMinisterio!H382</f>
        <v>12</v>
      </c>
      <c r="Z382" s="17" t="n">
        <f aca="false">X382+0.33*Y382</f>
        <v>26.96</v>
      </c>
      <c r="AC382" s="49" t="n">
        <f aca="false">IF(T382&gt;0,S382/T382,0)</f>
        <v>201.653846153846</v>
      </c>
      <c r="AD382" s="50" t="n">
        <f aca="false">EXP((((AC382-AC$383)/AC$384+2)/4-1.9)^3)</f>
        <v>0.077124246188249</v>
      </c>
      <c r="AE382" s="51" t="n">
        <f aca="false">S382/U382</f>
        <v>20.949146385761</v>
      </c>
      <c r="AF382" s="50" t="n">
        <f aca="false">EXP((((AE382-AE$383)/AE$384+2)/4-1.9)^3)</f>
        <v>0.0838903409804455</v>
      </c>
      <c r="AG382" s="50" t="n">
        <f aca="false">V382/U382</f>
        <v>0.466309480566653</v>
      </c>
      <c r="AH382" s="50" t="n">
        <f aca="false">EXP((((AG382-AG$383)/AG$384+2)/4-1.9)^3)</f>
        <v>0.0356191322700937</v>
      </c>
      <c r="AI382" s="50" t="n">
        <f aca="false">W382/U382</f>
        <v>0.0279694878314566</v>
      </c>
      <c r="AJ382" s="50" t="n">
        <f aca="false">EXP((((AI382-AI$383)/AI$384+2)/4-1.9)^3)</f>
        <v>0.0172667449311077</v>
      </c>
      <c r="AK382" s="50" t="n">
        <f aca="false">Z382/U382</f>
        <v>0.107722484562296</v>
      </c>
      <c r="AL382" s="50" t="n">
        <f aca="false">EXP((((AK382-AK$383)/AK$384+2)/4-1.9)^3)</f>
        <v>0.0285855100199038</v>
      </c>
      <c r="AM382" s="50" t="n">
        <f aca="false">0.01*AD382+0.15*AF382+0.24*AH382+0.25*AJ382+0.35*AL382</f>
        <v>0.0362250000935151</v>
      </c>
      <c r="AO382" s="44" t="n">
        <f aca="false">0.01*AD382/$AM$383</f>
        <v>0.000273421145660917</v>
      </c>
      <c r="AP382" s="43" t="n">
        <f aca="false">AO382*$J$383</f>
        <v>1793.39034781817</v>
      </c>
      <c r="AQ382" s="44" t="n">
        <f aca="false">0.15*AF382/$AM$383</f>
        <v>0.00446112492654481</v>
      </c>
      <c r="AR382" s="43" t="n">
        <f aca="false">AQ382*$J$383</f>
        <v>29260.8618998267</v>
      </c>
      <c r="AS382" s="44" t="n">
        <f aca="false">0.24*AH382/$AM$383</f>
        <v>0.00303064971675918</v>
      </c>
      <c r="AT382" s="43" t="n">
        <f aca="false">AS382*$J$383</f>
        <v>19878.2648522517</v>
      </c>
      <c r="AU382" s="44" t="n">
        <f aca="false">0.25*AJ382/$AM$383</f>
        <v>0.0015303531036708</v>
      </c>
      <c r="AV382" s="43" t="n">
        <f aca="false">AU382*$J$383</f>
        <v>10037.7038441658</v>
      </c>
      <c r="AW382" s="44" t="n">
        <f aca="false">0.35*AL382/$AM$383</f>
        <v>0.00354695073187906</v>
      </c>
      <c r="AX382" s="43" t="n">
        <f aca="false">AW382*$J$383</f>
        <v>23264.7229656011</v>
      </c>
    </row>
    <row r="383" customFormat="false" ht="13.8" hidden="false" customHeight="false" outlineLevel="0" collapsed="false">
      <c r="A383" s="19" t="s">
        <v>49</v>
      </c>
      <c r="B383" s="59"/>
      <c r="C383" s="59"/>
      <c r="D383" s="59"/>
      <c r="E383" s="59"/>
      <c r="F383" s="59"/>
      <c r="G383" s="59"/>
      <c r="H383" s="59"/>
      <c r="I383" s="20" t="n">
        <f aca="false">SUM(I356:I382)</f>
        <v>1</v>
      </c>
      <c r="J383" s="59" t="n">
        <f aca="false">DatosMinisterio!K383</f>
        <v>6559077</v>
      </c>
      <c r="K383" s="57" t="n">
        <f aca="false">I383-DatosMinisterio!J383</f>
        <v>0</v>
      </c>
      <c r="L383" s="59" t="n">
        <f aca="false">J383-DatosMinisterio!K383</f>
        <v>0</v>
      </c>
      <c r="M383" s="60"/>
      <c r="N383" s="59" t="n">
        <f aca="false">DatosMinisterio!L383</f>
        <v>124622452</v>
      </c>
      <c r="O383" s="59"/>
      <c r="P383" s="20" t="n">
        <f aca="false">DatosMinisterio!M383</f>
        <v>131181529</v>
      </c>
      <c r="Q383" s="59"/>
      <c r="S383" s="20"/>
      <c r="T383" s="20"/>
      <c r="U383" s="20"/>
      <c r="V383" s="20"/>
      <c r="W383" s="20"/>
      <c r="X383" s="20"/>
      <c r="Y383" s="20"/>
      <c r="Z383" s="20"/>
      <c r="AB383" s="62" t="s">
        <v>207</v>
      </c>
      <c r="AC383" s="62" t="n">
        <f aca="false">AVERAGE(AC358:AC382)</f>
        <v>190.572238233776</v>
      </c>
      <c r="AD383" s="20"/>
      <c r="AE383" s="62" t="n">
        <f aca="false">AVERAGE(AE358:AE382)</f>
        <v>19.9496094727916</v>
      </c>
      <c r="AF383" s="20"/>
      <c r="AG383" s="64" t="n">
        <f aca="false">AVERAGE(AG358:AG382)</f>
        <v>0.517292911339663</v>
      </c>
      <c r="AH383" s="20"/>
      <c r="AI383" s="64" t="n">
        <f aca="false">AVERAGE(AI358:AI382)</f>
        <v>0.079952722205086</v>
      </c>
      <c r="AJ383" s="20"/>
      <c r="AK383" s="64" t="n">
        <f aca="false">AVERAGE(AK358:AK382)</f>
        <v>0.188291805572023</v>
      </c>
      <c r="AL383" s="20"/>
      <c r="AM383" s="64" t="n">
        <f aca="false">SUM(AM358:AM382)</f>
        <v>2.82071256785291</v>
      </c>
      <c r="AO383" s="60" t="n">
        <f aca="false">SUM(AO356:AO382)</f>
        <v>0.00959433736390288</v>
      </c>
      <c r="AP383" s="59" t="n">
        <f aca="false">SUM(AP356:AP382)</f>
        <v>62929.997533816</v>
      </c>
      <c r="AQ383" s="60" t="n">
        <f aca="false">SUM(AQ356:AQ382)</f>
        <v>0.151165912293968</v>
      </c>
      <c r="AR383" s="59" t="n">
        <f aca="false">SUM(AR356:AR382)</f>
        <v>991508.858511383</v>
      </c>
      <c r="AS383" s="60" t="n">
        <f aca="false">SUM(AS356:AS382)</f>
        <v>0.233518580035305</v>
      </c>
      <c r="AT383" s="59" t="n">
        <f aca="false">SUM(AT356:AT382)</f>
        <v>1531666.34738223</v>
      </c>
      <c r="AU383" s="60" t="n">
        <f aca="false">SUM(AU356:AU382)</f>
        <v>0.255143087990666</v>
      </c>
      <c r="AV383" s="59" t="n">
        <f aca="false">SUM(AV356:AV382)</f>
        <v>1673503.16014855</v>
      </c>
      <c r="AW383" s="60" t="n">
        <f aca="false">SUM(AW356:AW382)</f>
        <v>0.350578082316159</v>
      </c>
      <c r="AX383" s="59" t="n">
        <f aca="false">SUM(AX356:AX382)</f>
        <v>2299468.63642402</v>
      </c>
    </row>
    <row r="384" customFormat="false" ht="13.8" hidden="false" customHeight="false" outlineLevel="0" collapsed="false">
      <c r="A384" s="23" t="s">
        <v>50</v>
      </c>
      <c r="I384" s="22"/>
      <c r="S384" s="22"/>
      <c r="T384" s="22"/>
      <c r="U384" s="22"/>
      <c r="V384" s="22"/>
      <c r="W384" s="22"/>
      <c r="X384" s="22"/>
      <c r="Y384" s="22"/>
      <c r="Z384" s="22"/>
      <c r="AB384" s="62" t="s">
        <v>208</v>
      </c>
      <c r="AC384" s="62" t="n">
        <f aca="false">_xlfn.STDEV.P(AC358:AC382)</f>
        <v>87.6626390864377</v>
      </c>
      <c r="AD384" s="20"/>
      <c r="AE384" s="62" t="n">
        <f aca="false">_xlfn.STDEV.P(AE358:AE382)</f>
        <v>5.3463163791601</v>
      </c>
      <c r="AF384" s="20"/>
      <c r="AG384" s="64" t="n">
        <f aca="false">_xlfn.STDEV.P(AG358:AG382)</f>
        <v>0.13554888364555</v>
      </c>
      <c r="AH384" s="20"/>
      <c r="AI384" s="64" t="n">
        <f aca="false">_xlfn.STDEV.P(AI358:AI382)</f>
        <v>0.0665891144696458</v>
      </c>
      <c r="AJ384" s="20"/>
      <c r="AK384" s="64" t="n">
        <f aca="false">_xlfn.STDEV.P(AK358:AK382)</f>
        <v>0.159624816822344</v>
      </c>
      <c r="AL384" s="20"/>
      <c r="AM384" s="64"/>
    </row>
    <row r="385" customFormat="false" ht="13.8" hidden="false" customHeight="false" outlineLevel="0" collapsed="false">
      <c r="A385" s="23" t="s">
        <v>149</v>
      </c>
      <c r="I385" s="22"/>
      <c r="S385" s="22"/>
      <c r="T385" s="22"/>
      <c r="U385" s="22"/>
      <c r="V385" s="22"/>
      <c r="W385" s="22"/>
      <c r="X385" s="22"/>
      <c r="Y385" s="22"/>
      <c r="Z385" s="22"/>
    </row>
    <row r="386" customFormat="false" ht="13.8" hidden="false" customHeight="false" outlineLevel="0" collapsed="false">
      <c r="I386" s="22"/>
      <c r="S386" s="22"/>
      <c r="T386" s="22"/>
      <c r="U386" s="22"/>
      <c r="V386" s="22"/>
      <c r="W386" s="22"/>
      <c r="X386" s="22"/>
      <c r="Y386" s="22"/>
      <c r="Z386" s="22"/>
    </row>
    <row r="387" customFormat="false" ht="13.8" hidden="false" customHeight="false" outlineLevel="0" collapsed="false">
      <c r="A387" s="6" t="s">
        <v>168</v>
      </c>
      <c r="B387" s="82"/>
      <c r="C387" s="82"/>
      <c r="D387" s="82"/>
      <c r="E387" s="82"/>
      <c r="F387" s="82"/>
      <c r="G387" s="82"/>
      <c r="H387" s="82"/>
      <c r="I387" s="6"/>
      <c r="J387" s="6"/>
      <c r="S387" s="24"/>
      <c r="T387" s="24"/>
      <c r="U387" s="24"/>
      <c r="V387" s="24"/>
      <c r="W387" s="24"/>
      <c r="X387" s="24"/>
      <c r="Y387" s="24"/>
      <c r="Z387" s="24"/>
    </row>
    <row r="388" customFormat="false" ht="13.8" hidden="false" customHeight="false" outlineLevel="0" collapsed="false">
      <c r="A388" s="6" t="s">
        <v>169</v>
      </c>
      <c r="B388" s="6"/>
      <c r="C388" s="6"/>
      <c r="D388" s="6"/>
      <c r="E388" s="6"/>
      <c r="F388" s="6"/>
      <c r="G388" s="6"/>
      <c r="H388" s="6"/>
      <c r="I388" s="6"/>
      <c r="J388" s="6"/>
      <c r="S388" s="24"/>
      <c r="T388" s="24"/>
      <c r="U388" s="24"/>
      <c r="V388" s="24"/>
      <c r="W388" s="24"/>
      <c r="X388" s="24"/>
      <c r="Y388" s="24"/>
      <c r="Z388" s="24"/>
    </row>
    <row r="389" customFormat="false" ht="13.8" hidden="false" customHeight="false" outlineLevel="0" collapsed="false">
      <c r="A389" s="29"/>
      <c r="B389" s="29"/>
      <c r="C389" s="29"/>
      <c r="D389" s="29"/>
      <c r="E389" s="29"/>
      <c r="F389" s="29"/>
      <c r="G389" s="29"/>
      <c r="H389" s="29"/>
      <c r="S389" s="73"/>
      <c r="T389" s="73"/>
      <c r="U389" s="73"/>
      <c r="V389" s="73"/>
      <c r="W389" s="73"/>
      <c r="X389" s="73"/>
      <c r="Y389" s="73"/>
      <c r="Z389" s="73"/>
    </row>
    <row r="390" customFormat="false" ht="15.8" hidden="false" customHeight="true" outlineLevel="0" collapsed="false">
      <c r="A390" s="7" t="s">
        <v>8</v>
      </c>
      <c r="B390" s="85" t="s">
        <v>188</v>
      </c>
      <c r="C390" s="85"/>
      <c r="D390" s="85"/>
      <c r="E390" s="85"/>
      <c r="F390" s="85"/>
      <c r="G390" s="85"/>
      <c r="H390" s="85"/>
      <c r="I390" s="7" t="s">
        <v>10</v>
      </c>
      <c r="J390" s="37" t="s">
        <v>11</v>
      </c>
      <c r="K390" s="38" t="s">
        <v>189</v>
      </c>
      <c r="L390" s="37" t="s">
        <v>190</v>
      </c>
      <c r="M390" s="38" t="s">
        <v>191</v>
      </c>
      <c r="N390" s="37" t="s">
        <v>12</v>
      </c>
      <c r="O390" s="37" t="s">
        <v>192</v>
      </c>
      <c r="P390" s="7" t="s">
        <v>193</v>
      </c>
      <c r="Q390" s="37" t="s">
        <v>194</v>
      </c>
      <c r="S390" s="8" t="s">
        <v>188</v>
      </c>
      <c r="T390" s="8"/>
      <c r="U390" s="8"/>
      <c r="V390" s="8"/>
      <c r="W390" s="8"/>
      <c r="X390" s="8"/>
      <c r="Y390" s="8"/>
      <c r="Z390" s="8"/>
      <c r="AC390" s="9" t="s">
        <v>196</v>
      </c>
      <c r="AD390" s="9"/>
      <c r="AE390" s="9" t="s">
        <v>197</v>
      </c>
      <c r="AF390" s="9"/>
      <c r="AG390" s="9" t="s">
        <v>198</v>
      </c>
      <c r="AH390" s="9"/>
      <c r="AI390" s="9" t="s">
        <v>199</v>
      </c>
      <c r="AJ390" s="9"/>
      <c r="AK390" s="9" t="s">
        <v>200</v>
      </c>
      <c r="AL390" s="9"/>
      <c r="AM390" s="39" t="s">
        <v>201</v>
      </c>
      <c r="AO390" s="9" t="s">
        <v>196</v>
      </c>
      <c r="AP390" s="9"/>
      <c r="AQ390" s="9" t="s">
        <v>197</v>
      </c>
      <c r="AR390" s="9"/>
      <c r="AS390" s="9" t="s">
        <v>198</v>
      </c>
      <c r="AT390" s="9"/>
      <c r="AU390" s="9" t="s">
        <v>199</v>
      </c>
      <c r="AV390" s="9"/>
      <c r="AW390" s="39" t="s">
        <v>200</v>
      </c>
      <c r="AX390" s="39"/>
    </row>
    <row r="391" customFormat="false" ht="55.8" hidden="false" customHeight="false" outlineLevel="0" collapsed="false">
      <c r="A391" s="7"/>
      <c r="B391" s="84" t="s">
        <v>170</v>
      </c>
      <c r="C391" s="84" t="s">
        <v>171</v>
      </c>
      <c r="D391" s="84" t="s">
        <v>172</v>
      </c>
      <c r="E391" s="84" t="s">
        <v>173</v>
      </c>
      <c r="F391" s="84" t="s">
        <v>174</v>
      </c>
      <c r="G391" s="84" t="s">
        <v>175</v>
      </c>
      <c r="H391" s="84" t="s">
        <v>176</v>
      </c>
      <c r="I391" s="7"/>
      <c r="J391" s="37"/>
      <c r="K391" s="38"/>
      <c r="L391" s="37"/>
      <c r="M391" s="38"/>
      <c r="N391" s="37"/>
      <c r="O391" s="37"/>
      <c r="P391" s="7"/>
      <c r="Q391" s="37"/>
      <c r="S391" s="9" t="s">
        <v>170</v>
      </c>
      <c r="T391" s="9" t="s">
        <v>171</v>
      </c>
      <c r="U391" s="9" t="s">
        <v>172</v>
      </c>
      <c r="V391" s="9" t="s">
        <v>173</v>
      </c>
      <c r="W391" s="9" t="s">
        <v>174</v>
      </c>
      <c r="X391" s="9" t="s">
        <v>175</v>
      </c>
      <c r="Y391" s="9" t="s">
        <v>176</v>
      </c>
      <c r="Z391" s="7" t="s">
        <v>21</v>
      </c>
      <c r="AC391" s="9" t="s">
        <v>202</v>
      </c>
      <c r="AD391" s="9" t="s">
        <v>203</v>
      </c>
      <c r="AE391" s="9" t="s">
        <v>202</v>
      </c>
      <c r="AF391" s="9" t="s">
        <v>203</v>
      </c>
      <c r="AG391" s="9" t="s">
        <v>202</v>
      </c>
      <c r="AH391" s="9" t="s">
        <v>203</v>
      </c>
      <c r="AI391" s="9" t="s">
        <v>202</v>
      </c>
      <c r="AJ391" s="9" t="s">
        <v>203</v>
      </c>
      <c r="AK391" s="9" t="s">
        <v>202</v>
      </c>
      <c r="AL391" s="9" t="s">
        <v>203</v>
      </c>
      <c r="AM391" s="40" t="s">
        <v>204</v>
      </c>
      <c r="AO391" s="9" t="s">
        <v>205</v>
      </c>
      <c r="AP391" s="9" t="s">
        <v>206</v>
      </c>
      <c r="AQ391" s="9" t="s">
        <v>205</v>
      </c>
      <c r="AR391" s="9" t="s">
        <v>206</v>
      </c>
      <c r="AS391" s="9" t="s">
        <v>205</v>
      </c>
      <c r="AT391" s="9" t="s">
        <v>206</v>
      </c>
      <c r="AU391" s="9" t="s">
        <v>205</v>
      </c>
      <c r="AV391" s="9" t="s">
        <v>206</v>
      </c>
      <c r="AW391" s="9" t="s">
        <v>205</v>
      </c>
      <c r="AX391" s="40" t="s">
        <v>206</v>
      </c>
    </row>
    <row r="392" customFormat="false" ht="13.8" hidden="false" customHeight="false" outlineLevel="0" collapsed="false">
      <c r="A392" s="10" t="s">
        <v>22</v>
      </c>
      <c r="B392" s="42"/>
      <c r="C392" s="42"/>
      <c r="D392" s="42"/>
      <c r="E392" s="42"/>
      <c r="F392" s="42"/>
      <c r="G392" s="42"/>
      <c r="H392" s="42"/>
      <c r="I392" s="12" t="n">
        <f aca="false">AO392+AQ392+AS392+AU392+AW392</f>
        <v>0.160591126161473</v>
      </c>
      <c r="J392" s="42" t="n">
        <f aca="false">ROUND(AP392+AR392+AT392+AV392+AX392,0)</f>
        <v>985341</v>
      </c>
      <c r="K392" s="12" t="n">
        <f aca="false">I392-DatosMinisterio!J392</f>
        <v>0.000646866399088453</v>
      </c>
      <c r="L392" s="42" t="n">
        <f aca="false">J392-DatosMinisterio!K392</f>
        <v>3969</v>
      </c>
      <c r="M392" s="44" t="n">
        <f aca="false">P426/P$451</f>
        <v>0.209097353771163</v>
      </c>
      <c r="N392" s="43" t="n">
        <f aca="false">ROUND(N$417*M392,0)</f>
        <v>24376263</v>
      </c>
      <c r="O392" s="43" t="n">
        <f aca="false">N392-DatosMinisterio!L392</f>
        <v>1701</v>
      </c>
      <c r="P392" s="14" t="n">
        <f aca="false">N392+J392</f>
        <v>25361604</v>
      </c>
      <c r="Q392" s="43" t="n">
        <f aca="false">P392-DatosMinisterio!M392</f>
        <v>5670</v>
      </c>
      <c r="S392" s="11" t="n">
        <f aca="false">B392+DatosMinisterio!B392</f>
        <v>24502</v>
      </c>
      <c r="T392" s="11" t="n">
        <f aca="false">C392+DatosMinisterio!C392</f>
        <v>65</v>
      </c>
      <c r="U392" s="11" t="n">
        <f aca="false">D392+DatosMinisterio!D392</f>
        <v>1643.225</v>
      </c>
      <c r="V392" s="11" t="n">
        <f aca="false">E392+DatosMinisterio!E392</f>
        <v>843.338636363636</v>
      </c>
      <c r="W392" s="11" t="n">
        <f aca="false">F392+DatosMinisterio!F392</f>
        <v>386</v>
      </c>
      <c r="X392" s="11" t="n">
        <f aca="false">G392+DatosMinisterio!G392</f>
        <v>1081</v>
      </c>
      <c r="Y392" s="11" t="n">
        <f aca="false">H392+DatosMinisterio!H392</f>
        <v>130</v>
      </c>
      <c r="Z392" s="11" t="n">
        <f aca="false">X392+0.33*Y392</f>
        <v>1123.9</v>
      </c>
      <c r="AC392" s="45" t="n">
        <f aca="false">IF(T392&gt;0,S392/T392,0)</f>
        <v>376.953846153846</v>
      </c>
      <c r="AD392" s="46" t="n">
        <f aca="false">EXP((((AC392-AC$417)/AC$418+2)/4-1.9)^3)</f>
        <v>0.515529952015292</v>
      </c>
      <c r="AE392" s="47" t="n">
        <f aca="false">S392/U392</f>
        <v>14.9109221196123</v>
      </c>
      <c r="AF392" s="46" t="n">
        <f aca="false">EXP((((AE392-AE$417)/AE$418+2)/4-1.9)^3)</f>
        <v>0.00650030280977137</v>
      </c>
      <c r="AG392" s="46" t="n">
        <f aca="false">V392/U392</f>
        <v>0.51322164424448</v>
      </c>
      <c r="AH392" s="46" t="n">
        <f aca="false">EXP((((AG392-AG$417)/AG$418+2)/4-1.9)^3)</f>
        <v>0.0617969484384222</v>
      </c>
      <c r="AI392" s="46" t="n">
        <f aca="false">W392/U392</f>
        <v>0.234903923686653</v>
      </c>
      <c r="AJ392" s="46" t="n">
        <f aca="false">EXP((((AI392-AI$417)/AI$418+2)/4-1.9)^3)</f>
        <v>0.650558518416766</v>
      </c>
      <c r="AK392" s="46" t="n">
        <f aca="false">Z392/U392</f>
        <v>0.683959895936345</v>
      </c>
      <c r="AL392" s="46" t="n">
        <f aca="false">EXP((((AK392-AK$417)/AK$418+2)/4-1.9)^3)</f>
        <v>0.766126504053033</v>
      </c>
      <c r="AM392" s="46" t="n">
        <f aca="false">0.01*AD392+0.15*AF392+0.24*AH392+0.25*AJ392+0.35*AL392</f>
        <v>0.451745518589593</v>
      </c>
      <c r="AO392" s="48" t="n">
        <f aca="false">0.01*AD392/$AM$417</f>
        <v>0.0018326587017971</v>
      </c>
      <c r="AP392" s="42" t="n">
        <f aca="false">AO392*$J$417</f>
        <v>11244.6678211796</v>
      </c>
      <c r="AQ392" s="48" t="n">
        <f aca="false">0.15*AF392/$AM$417</f>
        <v>0.000346619138094917</v>
      </c>
      <c r="AR392" s="42" t="n">
        <f aca="false">AQ392*$J$417</f>
        <v>2126.75555165778</v>
      </c>
      <c r="AS392" s="48" t="n">
        <f aca="false">0.24*AH392/$AM$417</f>
        <v>0.00527237099722137</v>
      </c>
      <c r="AT392" s="42" t="n">
        <f aca="false">AS392*$J$417</f>
        <v>32349.7552684741</v>
      </c>
      <c r="AU392" s="48" t="n">
        <f aca="false">0.25*AJ392/$AM$417</f>
        <v>0.0578168021636767</v>
      </c>
      <c r="AV392" s="42" t="n">
        <f aca="false">AU392*$J$417</f>
        <v>354747.304654099</v>
      </c>
      <c r="AW392" s="48" t="n">
        <f aca="false">0.35*AL392/$AM$417</f>
        <v>0.0953226751606834</v>
      </c>
      <c r="AX392" s="42" t="n">
        <f aca="false">AW392*$J$417</f>
        <v>584872.577178182</v>
      </c>
    </row>
    <row r="393" customFormat="false" ht="13.8" hidden="false" customHeight="false" outlineLevel="0" collapsed="false">
      <c r="A393" s="13" t="s">
        <v>23</v>
      </c>
      <c r="B393" s="43"/>
      <c r="C393" s="43"/>
      <c r="D393" s="43"/>
      <c r="E393" s="43"/>
      <c r="F393" s="43" t="n">
        <v>-10</v>
      </c>
      <c r="G393" s="43"/>
      <c r="H393" s="43"/>
      <c r="I393" s="15" t="n">
        <f aca="false">AO393+AQ393+AS393+AU393+AW393</f>
        <v>0.102832192944804</v>
      </c>
      <c r="J393" s="43" t="n">
        <f aca="false">ROUND(AP393+AR393+AT393+AV393+AX393,0)</f>
        <v>630949</v>
      </c>
      <c r="K393" s="15" t="n">
        <f aca="false">I393-DatosMinisterio!J393</f>
        <v>-0.0021249262480022</v>
      </c>
      <c r="L393" s="43" t="n">
        <f aca="false">J393-DatosMinisterio!K393</f>
        <v>-13038</v>
      </c>
      <c r="M393" s="44" t="n">
        <f aca="false">P427/P$451</f>
        <v>0.130440439973646</v>
      </c>
      <c r="N393" s="43" t="n">
        <f aca="false">ROUND(N$417*M393,0)</f>
        <v>15206555</v>
      </c>
      <c r="O393" s="43" t="n">
        <f aca="false">N393-DatosMinisterio!L393</f>
        <v>-6215</v>
      </c>
      <c r="P393" s="14" t="n">
        <f aca="false">N393+J393</f>
        <v>15837504</v>
      </c>
      <c r="Q393" s="43" t="n">
        <f aca="false">P393-DatosMinisterio!M393</f>
        <v>-19253</v>
      </c>
      <c r="S393" s="14" t="n">
        <f aca="false">B393+DatosMinisterio!B393</f>
        <v>18264</v>
      </c>
      <c r="T393" s="14" t="n">
        <f aca="false">C393+DatosMinisterio!C393</f>
        <v>38</v>
      </c>
      <c r="U393" s="14" t="n">
        <f aca="false">D393+DatosMinisterio!D393</f>
        <v>1533.18181818182</v>
      </c>
      <c r="V393" s="14" t="n">
        <f aca="false">E393+DatosMinisterio!E393</f>
        <v>855.068181818182</v>
      </c>
      <c r="W393" s="14" t="n">
        <f aca="false">F393+DatosMinisterio!F393</f>
        <v>302</v>
      </c>
      <c r="X393" s="14" t="n">
        <f aca="false">G393+DatosMinisterio!G393</f>
        <v>670</v>
      </c>
      <c r="Y393" s="14" t="n">
        <f aca="false">H393+DatosMinisterio!H393</f>
        <v>146</v>
      </c>
      <c r="Z393" s="14" t="n">
        <f aca="false">X393+0.33*Y393</f>
        <v>718.18</v>
      </c>
      <c r="AC393" s="49" t="n">
        <f aca="false">IF(T393&gt;0,S393/T393,0)</f>
        <v>480.631578947368</v>
      </c>
      <c r="AD393" s="50" t="n">
        <f aca="false">EXP((((AC393-AC$417)/AC$418+2)/4-1.9)^3)</f>
        <v>0.836315308482754</v>
      </c>
      <c r="AE393" s="51" t="n">
        <f aca="false">S393/U393</f>
        <v>11.912481470501</v>
      </c>
      <c r="AF393" s="50" t="n">
        <f aca="false">EXP((((AE393-AE$417)/AE$418+2)/4-1.9)^3)</f>
        <v>0.0012013806467017</v>
      </c>
      <c r="AG393" s="50" t="n">
        <f aca="false">V393/U393</f>
        <v>0.557708271568336</v>
      </c>
      <c r="AH393" s="50" t="n">
        <f aca="false">EXP((((AG393-AG$417)/AG$418+2)/4-1.9)^3)</f>
        <v>0.0967795179065021</v>
      </c>
      <c r="AI393" s="50" t="n">
        <f aca="false">W393/U393</f>
        <v>0.196975985769345</v>
      </c>
      <c r="AJ393" s="50" t="n">
        <f aca="false">EXP((((AI393-AI$417)/AI$418+2)/4-1.9)^3)</f>
        <v>0.476684461995475</v>
      </c>
      <c r="AK393" s="50" t="n">
        <f aca="false">Z393/U393</f>
        <v>0.468424547880225</v>
      </c>
      <c r="AL393" s="50" t="n">
        <f aca="false">EXP((((AK393-AK$417)/AK$418+2)/4-1.9)^3)</f>
        <v>0.395220329488738</v>
      </c>
      <c r="AM393" s="50" t="n">
        <f aca="false">0.01*AD393+0.15*AF393+0.24*AH393+0.25*AJ393+0.35*AL393</f>
        <v>0.28926867529932</v>
      </c>
      <c r="AO393" s="44" t="n">
        <f aca="false">0.01*AD393/$AM$417</f>
        <v>0.0029730193590994</v>
      </c>
      <c r="AP393" s="43" t="n">
        <f aca="false">AO393*$J$417</f>
        <v>18241.5935308778</v>
      </c>
      <c r="AQ393" s="44" t="n">
        <f aca="false">0.15*AF393/$AM$417</f>
        <v>6.4061865496125E-005</v>
      </c>
      <c r="AR393" s="43" t="n">
        <f aca="false">AQ393*$J$417</f>
        <v>393.065220928825</v>
      </c>
      <c r="AS393" s="44" t="n">
        <f aca="false">0.24*AH393/$AM$417</f>
        <v>0.00825700194312597</v>
      </c>
      <c r="AT393" s="43" t="n">
        <f aca="false">AS393*$J$417</f>
        <v>50662.5941634633</v>
      </c>
      <c r="AU393" s="44" t="n">
        <f aca="false">0.25*AJ393/$AM$417</f>
        <v>0.0423641693306291</v>
      </c>
      <c r="AV393" s="43" t="n">
        <f aca="false">AU393*$J$417</f>
        <v>259934.384496142</v>
      </c>
      <c r="AW393" s="44" t="n">
        <f aca="false">0.35*AL393/$AM$417</f>
        <v>0.0491739404464532</v>
      </c>
      <c r="AX393" s="43" t="n">
        <f aca="false">AW393*$J$417</f>
        <v>301717.185658529</v>
      </c>
    </row>
    <row r="394" customFormat="false" ht="13.8" hidden="false" customHeight="false" outlineLevel="0" collapsed="false">
      <c r="A394" s="13" t="s">
        <v>24</v>
      </c>
      <c r="B394" s="43"/>
      <c r="C394" s="43"/>
      <c r="D394" s="43"/>
      <c r="E394" s="43"/>
      <c r="F394" s="43"/>
      <c r="G394" s="43"/>
      <c r="H394" s="43"/>
      <c r="I394" s="15" t="n">
        <f aca="false">AO394+AQ394+AS394+AU394+AW394</f>
        <v>0.0679253422582758</v>
      </c>
      <c r="J394" s="43" t="n">
        <f aca="false">ROUND(AP394+AR394+AT394+AV394+AX394,0)</f>
        <v>416770</v>
      </c>
      <c r="K394" s="15" t="n">
        <f aca="false">I394-DatosMinisterio!J394</f>
        <v>0.000217509704038527</v>
      </c>
      <c r="L394" s="43" t="n">
        <f aca="false">J394-DatosMinisterio!K394</f>
        <v>1334</v>
      </c>
      <c r="M394" s="44" t="n">
        <f aca="false">P428/P$451</f>
        <v>0.075162447499819</v>
      </c>
      <c r="N394" s="43" t="n">
        <f aca="false">ROUND(N$417*M394,0)</f>
        <v>8762328</v>
      </c>
      <c r="O394" s="43" t="n">
        <f aca="false">N394-DatosMinisterio!L394</f>
        <v>560</v>
      </c>
      <c r="P394" s="14" t="n">
        <f aca="false">N394+J394</f>
        <v>9179098</v>
      </c>
      <c r="Q394" s="43" t="n">
        <f aca="false">P394-DatosMinisterio!M394</f>
        <v>1894</v>
      </c>
      <c r="S394" s="14" t="n">
        <f aca="false">B394+DatosMinisterio!B394</f>
        <v>19361</v>
      </c>
      <c r="T394" s="14" t="n">
        <f aca="false">C394+DatosMinisterio!C394</f>
        <v>90</v>
      </c>
      <c r="U394" s="14" t="n">
        <f aca="false">D394+DatosMinisterio!D394</f>
        <v>1169.52272727273</v>
      </c>
      <c r="V394" s="14" t="n">
        <f aca="false">E394+DatosMinisterio!E394</f>
        <v>743.409090909091</v>
      </c>
      <c r="W394" s="14" t="n">
        <f aca="false">F394+DatosMinisterio!F394</f>
        <v>151</v>
      </c>
      <c r="X394" s="14" t="n">
        <f aca="false">G394+DatosMinisterio!G394</f>
        <v>430</v>
      </c>
      <c r="Y394" s="14" t="n">
        <f aca="false">H394+DatosMinisterio!H394</f>
        <v>76</v>
      </c>
      <c r="Z394" s="14" t="n">
        <f aca="false">X394+0.33*Y394</f>
        <v>455.08</v>
      </c>
      <c r="AC394" s="49" t="n">
        <f aca="false">IF(T394&gt;0,S394/T394,0)</f>
        <v>215.122222222222</v>
      </c>
      <c r="AD394" s="50" t="n">
        <f aca="false">EXP((((AC394-AC$417)/AC$418+2)/4-1.9)^3)</f>
        <v>0.0838814589299089</v>
      </c>
      <c r="AE394" s="51" t="n">
        <f aca="false">S394/U394</f>
        <v>16.554616296469</v>
      </c>
      <c r="AF394" s="50" t="n">
        <f aca="false">EXP((((AE394-AE$417)/AE$418+2)/4-1.9)^3)</f>
        <v>0.014355625914222</v>
      </c>
      <c r="AG394" s="50" t="n">
        <f aca="false">V394/U394</f>
        <v>0.635651683864823</v>
      </c>
      <c r="AH394" s="50" t="n">
        <f aca="false">EXP((((AG394-AG$417)/AG$418+2)/4-1.9)^3)</f>
        <v>0.188167974860669</v>
      </c>
      <c r="AI394" s="50" t="n">
        <f aca="false">W394/U394</f>
        <v>0.12911249732797</v>
      </c>
      <c r="AJ394" s="50" t="n">
        <f aca="false">EXP((((AI394-AI$417)/AI$418+2)/4-1.9)^3)</f>
        <v>0.198688700466428</v>
      </c>
      <c r="AK394" s="50" t="n">
        <f aca="false">Z394/U394</f>
        <v>0.38911599525836</v>
      </c>
      <c r="AL394" s="50" t="n">
        <f aca="false">EXP((((AK394-AK$417)/AK$418+2)/4-1.9)^3)</f>
        <v>0.266429925912549</v>
      </c>
      <c r="AM394" s="50" t="n">
        <f aca="false">0.01*AD394+0.15*AF394+0.24*AH394+0.25*AJ394+0.35*AL394</f>
        <v>0.191075121628992</v>
      </c>
      <c r="AO394" s="44" t="n">
        <f aca="false">0.01*AD394/$AM$417</f>
        <v>0.00029819040586564</v>
      </c>
      <c r="AP394" s="43" t="n">
        <f aca="false">AO394*$J$417</f>
        <v>1829.61074974508</v>
      </c>
      <c r="AQ394" s="44" t="n">
        <f aca="false">0.15*AF394/$AM$417</f>
        <v>0.000765492751156266</v>
      </c>
      <c r="AR394" s="43" t="n">
        <f aca="false">AQ394*$J$417</f>
        <v>4696.84382467527</v>
      </c>
      <c r="AS394" s="44" t="n">
        <f aca="false">0.24*AH394/$AM$417</f>
        <v>0.0160540511842562</v>
      </c>
      <c r="AT394" s="43" t="n">
        <f aca="false">AS394*$J$417</f>
        <v>98503.0505539062</v>
      </c>
      <c r="AU394" s="44" t="n">
        <f aca="false">0.25*AJ394/$AM$417</f>
        <v>0.0176579738206829</v>
      </c>
      <c r="AV394" s="43" t="n">
        <f aca="false">AU394*$J$417</f>
        <v>108344.259525224</v>
      </c>
      <c r="AW394" s="44" t="n">
        <f aca="false">0.35*AL394/$AM$417</f>
        <v>0.0331496340963148</v>
      </c>
      <c r="AX394" s="43" t="n">
        <f aca="false">AW394*$J$417</f>
        <v>203396.640870002</v>
      </c>
    </row>
    <row r="395" customFormat="false" ht="13.8" hidden="false" customHeight="false" outlineLevel="0" collapsed="false">
      <c r="A395" s="13" t="s">
        <v>25</v>
      </c>
      <c r="B395" s="43"/>
      <c r="C395" s="43"/>
      <c r="D395" s="43"/>
      <c r="E395" s="43"/>
      <c r="F395" s="43"/>
      <c r="G395" s="43"/>
      <c r="H395" s="43"/>
      <c r="I395" s="15" t="n">
        <f aca="false">AO395+AQ395+AS395+AU395+AW395</f>
        <v>0.0585676241342894</v>
      </c>
      <c r="J395" s="43" t="n">
        <f aca="false">ROUND(AP395+AR395+AT395+AV395+AX395,0)</f>
        <v>359354</v>
      </c>
      <c r="K395" s="15" t="n">
        <f aca="false">I395-DatosMinisterio!J395</f>
        <v>0.000131206492472349</v>
      </c>
      <c r="L395" s="43" t="n">
        <f aca="false">J395-DatosMinisterio!K395</f>
        <v>805</v>
      </c>
      <c r="M395" s="44" t="n">
        <f aca="false">P429/P$451</f>
        <v>0.056033003396355</v>
      </c>
      <c r="N395" s="43" t="n">
        <f aca="false">ROUND(N$417*M395,0)</f>
        <v>6532245</v>
      </c>
      <c r="O395" s="43" t="n">
        <f aca="false">N395-DatosMinisterio!L395</f>
        <v>387</v>
      </c>
      <c r="P395" s="14" t="n">
        <f aca="false">N395+J395</f>
        <v>6891599</v>
      </c>
      <c r="Q395" s="43" t="n">
        <f aca="false">P395-DatosMinisterio!M395</f>
        <v>1192</v>
      </c>
      <c r="S395" s="14" t="n">
        <f aca="false">B395+DatosMinisterio!B395</f>
        <v>12778</v>
      </c>
      <c r="T395" s="14" t="n">
        <f aca="false">C395+DatosMinisterio!C395</f>
        <v>55</v>
      </c>
      <c r="U395" s="14" t="n">
        <f aca="false">D395+DatosMinisterio!D395</f>
        <v>502.340909090909</v>
      </c>
      <c r="V395" s="14" t="n">
        <f aca="false">E395+DatosMinisterio!E395</f>
        <v>346.130681818182</v>
      </c>
      <c r="W395" s="14" t="n">
        <f aca="false">F395+DatosMinisterio!F395</f>
        <v>54</v>
      </c>
      <c r="X395" s="14" t="n">
        <f aca="false">G395+DatosMinisterio!G395</f>
        <v>91</v>
      </c>
      <c r="Y395" s="14" t="n">
        <f aca="false">H395+DatosMinisterio!H395</f>
        <v>37</v>
      </c>
      <c r="Z395" s="14" t="n">
        <f aca="false">X395+0.33*Y395</f>
        <v>103.21</v>
      </c>
      <c r="AC395" s="49" t="n">
        <f aca="false">IF(T395&gt;0,S395/T395,0)</f>
        <v>232.327272727273</v>
      </c>
      <c r="AD395" s="50" t="n">
        <f aca="false">EXP((((AC395-AC$417)/AC$418+2)/4-1.9)^3)</f>
        <v>0.109962968760079</v>
      </c>
      <c r="AE395" s="51" t="n">
        <f aca="false">S395/U395</f>
        <v>25.4369090168755</v>
      </c>
      <c r="AF395" s="50" t="n">
        <f aca="false">EXP((((AE395-AE$417)/AE$418+2)/4-1.9)^3)</f>
        <v>0.2591787100858</v>
      </c>
      <c r="AG395" s="50" t="n">
        <f aca="false">V395/U395</f>
        <v>0.689035425055423</v>
      </c>
      <c r="AH395" s="50" t="n">
        <f aca="false">EXP((((AG395-AG$417)/AG$418+2)/4-1.9)^3)</f>
        <v>0.273410440369973</v>
      </c>
      <c r="AI395" s="50" t="n">
        <f aca="false">W395/U395</f>
        <v>0.107496719902276</v>
      </c>
      <c r="AJ395" s="50" t="n">
        <f aca="false">EXP((((AI395-AI$417)/AI$418+2)/4-1.9)^3)</f>
        <v>0.135891610990523</v>
      </c>
      <c r="AK395" s="50" t="n">
        <f aca="false">Z395/U395</f>
        <v>0.20545808261322</v>
      </c>
      <c r="AL395" s="50" t="n">
        <f aca="false">EXP((((AK395-AK$417)/AK$418+2)/4-1.9)^3)</f>
        <v>0.0719538848681879</v>
      </c>
      <c r="AM395" s="50" t="n">
        <f aca="false">0.01*AD395+0.15*AF395+0.24*AH395+0.25*AJ395+0.35*AL395</f>
        <v>0.164751704340761</v>
      </c>
      <c r="AO395" s="44" t="n">
        <f aca="false">0.01*AD395/$AM$417</f>
        <v>0.000390907629684385</v>
      </c>
      <c r="AP395" s="43" t="n">
        <f aca="false">AO395*$J$417</f>
        <v>2398.49702525366</v>
      </c>
      <c r="AQ395" s="44" t="n">
        <f aca="false">0.15*AF395/$AM$417</f>
        <v>0.0138203255650566</v>
      </c>
      <c r="AR395" s="43" t="n">
        <f aca="false">AQ395*$J$417</f>
        <v>84797.5512337501</v>
      </c>
      <c r="AS395" s="44" t="n">
        <f aca="false">0.24*AH395/$AM$417</f>
        <v>0.0233267388207782</v>
      </c>
      <c r="AT395" s="43" t="n">
        <f aca="false">AS395*$J$417</f>
        <v>143126.174630253</v>
      </c>
      <c r="AU395" s="44" t="n">
        <f aca="false">0.25*AJ395/$AM$417</f>
        <v>0.0120770356023669</v>
      </c>
      <c r="AV395" s="43" t="n">
        <f aca="false">AU395*$J$417</f>
        <v>74101.2243469056</v>
      </c>
      <c r="AW395" s="44" t="n">
        <f aca="false">0.35*AL395/$AM$417</f>
        <v>0.00895261651640328</v>
      </c>
      <c r="AX395" s="43" t="n">
        <f aca="false">AW395*$J$417</f>
        <v>54930.6855437103</v>
      </c>
    </row>
    <row r="396" customFormat="false" ht="13.8" hidden="false" customHeight="false" outlineLevel="0" collapsed="false">
      <c r="A396" s="13" t="s">
        <v>26</v>
      </c>
      <c r="B396" s="43"/>
      <c r="C396" s="43"/>
      <c r="D396" s="43"/>
      <c r="E396" s="43"/>
      <c r="F396" s="43"/>
      <c r="G396" s="43"/>
      <c r="H396" s="43"/>
      <c r="I396" s="15" t="n">
        <f aca="false">AO396+AQ396+AS396+AU396+AW396</f>
        <v>0.0877233421188458</v>
      </c>
      <c r="J396" s="43" t="n">
        <f aca="false">ROUND(AP396+AR396+AT396+AV396+AX396,0)</f>
        <v>538245</v>
      </c>
      <c r="K396" s="15" t="n">
        <f aca="false">I396-DatosMinisterio!J396</f>
        <v>0.000417756668452701</v>
      </c>
      <c r="L396" s="43" t="n">
        <f aca="false">J396-DatosMinisterio!K396</f>
        <v>2563</v>
      </c>
      <c r="M396" s="44" t="n">
        <f aca="false">P430/P$451</f>
        <v>0.0483837160138646</v>
      </c>
      <c r="N396" s="43" t="n">
        <f aca="false">ROUND(N$417*M396,0)</f>
        <v>5640503</v>
      </c>
      <c r="O396" s="43" t="n">
        <f aca="false">N396-DatosMinisterio!L396</f>
        <v>1235</v>
      </c>
      <c r="P396" s="14" t="n">
        <f aca="false">N396+J396</f>
        <v>6178748</v>
      </c>
      <c r="Q396" s="43" t="n">
        <f aca="false">P396-DatosMinisterio!M396</f>
        <v>3798</v>
      </c>
      <c r="S396" s="14" t="n">
        <f aca="false">B396+DatosMinisterio!B396</f>
        <v>9512</v>
      </c>
      <c r="T396" s="14" t="n">
        <f aca="false">C396+DatosMinisterio!C396</f>
        <v>73</v>
      </c>
      <c r="U396" s="14" t="n">
        <f aca="false">D396+DatosMinisterio!D396</f>
        <v>353.272727272727</v>
      </c>
      <c r="V396" s="14" t="n">
        <f aca="false">E396+DatosMinisterio!E396</f>
        <v>192.613636363636</v>
      </c>
      <c r="W396" s="14" t="n">
        <f aca="false">F396+DatosMinisterio!F396</f>
        <v>60</v>
      </c>
      <c r="X396" s="14" t="n">
        <f aca="false">G396+DatosMinisterio!G396</f>
        <v>131</v>
      </c>
      <c r="Y396" s="14" t="n">
        <f aca="false">H396+DatosMinisterio!H396</f>
        <v>3</v>
      </c>
      <c r="Z396" s="14" t="n">
        <f aca="false">X396+0.33*Y396</f>
        <v>131.99</v>
      </c>
      <c r="AC396" s="49" t="n">
        <f aca="false">IF(T396&gt;0,S396/T396,0)</f>
        <v>130.301369863014</v>
      </c>
      <c r="AD396" s="50" t="n">
        <f aca="false">EXP((((AC396-AC$417)/AC$418+2)/4-1.9)^3)</f>
        <v>0.015930485402988</v>
      </c>
      <c r="AE396" s="51" t="n">
        <f aca="false">S396/U396</f>
        <v>26.9253731343284</v>
      </c>
      <c r="AF396" s="50" t="n">
        <f aca="false">EXP((((AE396-AE$417)/AE$418+2)/4-1.9)^3)</f>
        <v>0.346916220451625</v>
      </c>
      <c r="AG396" s="50" t="n">
        <f aca="false">V396/U396</f>
        <v>0.54522645393721</v>
      </c>
      <c r="AH396" s="50" t="n">
        <f aca="false">EXP((((AG396-AG$417)/AG$418+2)/4-1.9)^3)</f>
        <v>0.0857856970912104</v>
      </c>
      <c r="AI396" s="50" t="n">
        <f aca="false">W396/U396</f>
        <v>0.169840452907875</v>
      </c>
      <c r="AJ396" s="50" t="n">
        <f aca="false">EXP((((AI396-AI$417)/AI$418+2)/4-1.9)^3)</f>
        <v>0.354409933560301</v>
      </c>
      <c r="AK396" s="50" t="n">
        <f aca="false">Z396/U396</f>
        <v>0.373620689655173</v>
      </c>
      <c r="AL396" s="50" t="n">
        <f aca="false">EXP((((AK396-AK$417)/AK$418+2)/4-1.9)^3)</f>
        <v>0.243941248870991</v>
      </c>
      <c r="AM396" s="50" t="n">
        <f aca="false">0.01*AD396+0.15*AF396+0.24*AH396+0.25*AJ396+0.35*AL396</f>
        <v>0.246767225718586</v>
      </c>
      <c r="AO396" s="44" t="n">
        <f aca="false">0.01*AD396/$AM$417</f>
        <v>5.66313219697692E-005</v>
      </c>
      <c r="AP396" s="43" t="n">
        <f aca="false">AO396*$J$417</f>
        <v>347.473538417099</v>
      </c>
      <c r="AQ396" s="44" t="n">
        <f aca="false">0.15*AF396/$AM$417</f>
        <v>0.0184987999548775</v>
      </c>
      <c r="AR396" s="43" t="n">
        <f aca="false">AQ396*$J$417</f>
        <v>113503.327367541</v>
      </c>
      <c r="AS396" s="44" t="n">
        <f aca="false">0.24*AH396/$AM$417</f>
        <v>0.00731903488358823</v>
      </c>
      <c r="AT396" s="43" t="n">
        <f aca="false">AS396*$J$417</f>
        <v>44907.4974826858</v>
      </c>
      <c r="AU396" s="44" t="n">
        <f aca="false">0.25*AJ396/$AM$417</f>
        <v>0.0314973187398504</v>
      </c>
      <c r="AV396" s="43" t="n">
        <f aca="false">AU396*$J$417</f>
        <v>193258.508057244</v>
      </c>
      <c r="AW396" s="44" t="n">
        <f aca="false">0.35*AL396/$AM$417</f>
        <v>0.0303515572185599</v>
      </c>
      <c r="AX396" s="43" t="n">
        <f aca="false">AW396*$J$417</f>
        <v>186228.444196162</v>
      </c>
    </row>
    <row r="397" customFormat="false" ht="13.8" hidden="false" customHeight="false" outlineLevel="0" collapsed="false">
      <c r="A397" s="13" t="s">
        <v>27</v>
      </c>
      <c r="B397" s="43"/>
      <c r="C397" s="43"/>
      <c r="D397" s="43"/>
      <c r="E397" s="43"/>
      <c r="F397" s="43"/>
      <c r="G397" s="43"/>
      <c r="H397" s="43"/>
      <c r="I397" s="15" t="n">
        <f aca="false">AO397+AQ397+AS397+AU397+AW397</f>
        <v>0.0403455225604429</v>
      </c>
      <c r="J397" s="43" t="n">
        <f aca="false">ROUND(AP397+AR397+AT397+AV397+AX397,0)</f>
        <v>247549</v>
      </c>
      <c r="K397" s="15" t="n">
        <f aca="false">I397-DatosMinisterio!J397</f>
        <v>0.00020236032218978</v>
      </c>
      <c r="L397" s="43" t="n">
        <f aca="false">J397-DatosMinisterio!K397</f>
        <v>1242</v>
      </c>
      <c r="M397" s="44" t="n">
        <f aca="false">P431/P$451</f>
        <v>0.0688809269774518</v>
      </c>
      <c r="N397" s="43" t="n">
        <f aca="false">ROUND(N$417*M397,0)</f>
        <v>8030037</v>
      </c>
      <c r="O397" s="43" t="n">
        <f aca="false">N397-DatosMinisterio!L397</f>
        <v>638</v>
      </c>
      <c r="P397" s="14" t="n">
        <f aca="false">N397+J397</f>
        <v>8277586</v>
      </c>
      <c r="Q397" s="43" t="n">
        <f aca="false">P397-DatosMinisterio!M397</f>
        <v>1880</v>
      </c>
      <c r="S397" s="14" t="n">
        <f aca="false">B397+DatosMinisterio!B397</f>
        <v>17441</v>
      </c>
      <c r="T397" s="14" t="n">
        <f aca="false">C397+DatosMinisterio!C397</f>
        <v>93</v>
      </c>
      <c r="U397" s="14" t="n">
        <f aca="false">D397+DatosMinisterio!D397</f>
        <v>879.136363636364</v>
      </c>
      <c r="V397" s="14" t="n">
        <f aca="false">E397+DatosMinisterio!E397</f>
        <v>487.318181818182</v>
      </c>
      <c r="W397" s="14" t="n">
        <f aca="false">F397+DatosMinisterio!F397</f>
        <v>111</v>
      </c>
      <c r="X397" s="14" t="n">
        <f aca="false">G397+DatosMinisterio!G397</f>
        <v>208</v>
      </c>
      <c r="Y397" s="14" t="n">
        <f aca="false">H397+DatosMinisterio!H397</f>
        <v>21</v>
      </c>
      <c r="Z397" s="14" t="n">
        <f aca="false">X397+0.33*Y397</f>
        <v>214.93</v>
      </c>
      <c r="AC397" s="49" t="n">
        <f aca="false">IF(T397&gt;0,S397/T397,0)</f>
        <v>187.537634408602</v>
      </c>
      <c r="AD397" s="50" t="n">
        <f aca="false">EXP((((AC397-AC$417)/AC$418+2)/4-1.9)^3)</f>
        <v>0.0519661257730105</v>
      </c>
      <c r="AE397" s="51" t="n">
        <f aca="false">S397/U397</f>
        <v>19.8387880668011</v>
      </c>
      <c r="AF397" s="50" t="n">
        <f aca="false">EXP((((AE397-AE$417)/AE$418+2)/4-1.9)^3)</f>
        <v>0.054021162909923</v>
      </c>
      <c r="AG397" s="50" t="n">
        <f aca="false">V397/U397</f>
        <v>0.554314668321183</v>
      </c>
      <c r="AH397" s="50" t="n">
        <f aca="false">EXP((((AG397-AG$417)/AG$418+2)/4-1.9)^3)</f>
        <v>0.0936955662119882</v>
      </c>
      <c r="AI397" s="50" t="n">
        <f aca="false">W397/U397</f>
        <v>0.12626027609741</v>
      </c>
      <c r="AJ397" s="50" t="n">
        <f aca="false">EXP((((AI397-AI$417)/AI$418+2)/4-1.9)^3)</f>
        <v>0.189548858726761</v>
      </c>
      <c r="AK397" s="50" t="n">
        <f aca="false">Z397/U397</f>
        <v>0.24447856884339</v>
      </c>
      <c r="AL397" s="50" t="n">
        <f aca="false">EXP((((AK397-AK$417)/AK$418+2)/4-1.9)^3)</f>
        <v>0.0999875490597449</v>
      </c>
      <c r="AM397" s="50" t="n">
        <f aca="false">0.01*AD397+0.15*AF397+0.24*AH397+0.25*AJ397+0.35*AL397</f>
        <v>0.113492628437697</v>
      </c>
      <c r="AO397" s="44" t="n">
        <f aca="false">0.01*AD397/$AM$417</f>
        <v>0.000184734509070319</v>
      </c>
      <c r="AP397" s="43" t="n">
        <f aca="false">AO397*$J$417</f>
        <v>1133.47792885138</v>
      </c>
      <c r="AQ397" s="44" t="n">
        <f aca="false">0.15*AF397/$AM$417</f>
        <v>0.00288059948508479</v>
      </c>
      <c r="AR397" s="43" t="n">
        <f aca="false">AQ397*$J$417</f>
        <v>17674.531708428</v>
      </c>
      <c r="AS397" s="44" t="n">
        <f aca="false">0.24*AH397/$AM$417</f>
        <v>0.00799388640292759</v>
      </c>
      <c r="AT397" s="43" t="n">
        <f aca="false">AS397*$J$417</f>
        <v>49048.1927229661</v>
      </c>
      <c r="AU397" s="44" t="n">
        <f aca="false">0.25*AJ397/$AM$417</f>
        <v>0.0168456926703943</v>
      </c>
      <c r="AV397" s="43" t="n">
        <f aca="false">AU397*$J$417</f>
        <v>103360.335511743</v>
      </c>
      <c r="AW397" s="44" t="n">
        <f aca="false">0.35*AL397/$AM$417</f>
        <v>0.0124406094929659</v>
      </c>
      <c r="AX397" s="43" t="n">
        <f aca="false">AW397*$J$417</f>
        <v>76332.0093939144</v>
      </c>
    </row>
    <row r="398" customFormat="false" ht="13.8" hidden="false" customHeight="false" outlineLevel="0" collapsed="false">
      <c r="A398" s="13" t="s">
        <v>28</v>
      </c>
      <c r="B398" s="43"/>
      <c r="C398" s="43"/>
      <c r="D398" s="43"/>
      <c r="E398" s="43"/>
      <c r="F398" s="43"/>
      <c r="G398" s="43"/>
      <c r="H398" s="43"/>
      <c r="I398" s="15" t="n">
        <f aca="false">AO398+AQ398+AS398+AU398+AW398</f>
        <v>0.0378792486671258</v>
      </c>
      <c r="J398" s="43" t="n">
        <f aca="false">ROUND(AP398+AR398+AT398+AV398+AX398,0)</f>
        <v>232416</v>
      </c>
      <c r="K398" s="15" t="n">
        <f aca="false">I398-DatosMinisterio!J398</f>
        <v>0.000132805043566359</v>
      </c>
      <c r="L398" s="43" t="n">
        <f aca="false">J398-DatosMinisterio!K398</f>
        <v>815</v>
      </c>
      <c r="M398" s="44" t="n">
        <f aca="false">P432/P$451</f>
        <v>0.0522834166770832</v>
      </c>
      <c r="N398" s="43" t="n">
        <f aca="false">ROUND(N$417*M398,0)</f>
        <v>6095124</v>
      </c>
      <c r="O398" s="43" t="n">
        <f aca="false">N398-DatosMinisterio!L398</f>
        <v>347</v>
      </c>
      <c r="P398" s="14" t="n">
        <f aca="false">N398+J398</f>
        <v>6327540</v>
      </c>
      <c r="Q398" s="43" t="n">
        <f aca="false">P398-DatosMinisterio!M398</f>
        <v>1162</v>
      </c>
      <c r="S398" s="14" t="n">
        <f aca="false">B398+DatosMinisterio!B398</f>
        <v>9876</v>
      </c>
      <c r="T398" s="14" t="n">
        <f aca="false">C398+DatosMinisterio!C398</f>
        <v>55</v>
      </c>
      <c r="U398" s="14" t="n">
        <f aca="false">D398+DatosMinisterio!D398</f>
        <v>644.886363636364</v>
      </c>
      <c r="V398" s="14" t="n">
        <f aca="false">E398+DatosMinisterio!E398</f>
        <v>331.909090909091</v>
      </c>
      <c r="W398" s="14" t="n">
        <f aca="false">F398+DatosMinisterio!F398</f>
        <v>70</v>
      </c>
      <c r="X398" s="14" t="n">
        <f aca="false">G398+DatosMinisterio!G398</f>
        <v>181</v>
      </c>
      <c r="Y398" s="14" t="n">
        <f aca="false">H398+DatosMinisterio!H398</f>
        <v>48</v>
      </c>
      <c r="Z398" s="14" t="n">
        <f aca="false">X398+0.33*Y398</f>
        <v>196.84</v>
      </c>
      <c r="AC398" s="49" t="n">
        <f aca="false">IF(T398&gt;0,S398/T398,0)</f>
        <v>179.563636363636</v>
      </c>
      <c r="AD398" s="50" t="n">
        <f aca="false">EXP((((AC398-AC$417)/AC$418+2)/4-1.9)^3)</f>
        <v>0.0447690799046873</v>
      </c>
      <c r="AE398" s="51" t="n">
        <f aca="false">S398/U398</f>
        <v>15.3143259911894</v>
      </c>
      <c r="AF398" s="50" t="n">
        <f aca="false">EXP((((AE398-AE$417)/AE$418+2)/4-1.9)^3)</f>
        <v>0.00796220122108135</v>
      </c>
      <c r="AG398" s="50" t="n">
        <f aca="false">V398/U398</f>
        <v>0.514678414096916</v>
      </c>
      <c r="AH398" s="50" t="n">
        <f aca="false">EXP((((AG398-AG$417)/AG$418+2)/4-1.9)^3)</f>
        <v>0.0627640592487606</v>
      </c>
      <c r="AI398" s="50" t="n">
        <f aca="false">W398/U398</f>
        <v>0.108546255506608</v>
      </c>
      <c r="AJ398" s="50" t="n">
        <f aca="false">EXP((((AI398-AI$417)/AI$418+2)/4-1.9)^3)</f>
        <v>0.138594101023995</v>
      </c>
      <c r="AK398" s="50" t="n">
        <f aca="false">Z398/U398</f>
        <v>0.305232070484581</v>
      </c>
      <c r="AL398" s="50" t="n">
        <f aca="false">EXP((((AK398-AK$417)/AK$418+2)/4-1.9)^3)</f>
        <v>0.157717252426136</v>
      </c>
      <c r="AM398" s="50" t="n">
        <f aca="false">0.01*AD398+0.15*AF398+0.24*AH398+0.25*AJ398+0.35*AL398</f>
        <v>0.106554958807058</v>
      </c>
      <c r="AO398" s="44" t="n">
        <f aca="false">0.01*AD398/$AM$417</f>
        <v>0.000159149712908128</v>
      </c>
      <c r="AP398" s="43" t="n">
        <f aca="false">AO398*$J$417</f>
        <v>976.49696243667</v>
      </c>
      <c r="AQ398" s="44" t="n">
        <f aca="false">0.15*AF398/$AM$417</f>
        <v>0.000424572732279619</v>
      </c>
      <c r="AR398" s="43" t="n">
        <f aca="false">AQ398*$J$417</f>
        <v>2605.05643289358</v>
      </c>
      <c r="AS398" s="44" t="n">
        <f aca="false">0.24*AH398/$AM$417</f>
        <v>0.00535488262791472</v>
      </c>
      <c r="AT398" s="43" t="n">
        <f aca="false">AS398*$J$417</f>
        <v>32856.0229535705</v>
      </c>
      <c r="AU398" s="44" t="n">
        <f aca="false">0.25*AJ398/$AM$417</f>
        <v>0.01231721281501</v>
      </c>
      <c r="AV398" s="43" t="n">
        <f aca="false">AU398*$J$417</f>
        <v>75574.8827928236</v>
      </c>
      <c r="AW398" s="44" t="n">
        <f aca="false">0.35*AL398/$AM$417</f>
        <v>0.0196234307790133</v>
      </c>
      <c r="AX398" s="43" t="n">
        <f aca="false">AW398*$J$417</f>
        <v>120403.739335392</v>
      </c>
    </row>
    <row r="399" customFormat="false" ht="13.8" hidden="false" customHeight="false" outlineLevel="0" collapsed="false">
      <c r="A399" s="13" t="s">
        <v>29</v>
      </c>
      <c r="B399" s="43"/>
      <c r="C399" s="43"/>
      <c r="D399" s="43"/>
      <c r="E399" s="43"/>
      <c r="F399" s="43"/>
      <c r="G399" s="43"/>
      <c r="H399" s="43"/>
      <c r="I399" s="15" t="n">
        <f aca="false">AO399+AQ399+AS399+AU399+AW399</f>
        <v>0.055985818450938</v>
      </c>
      <c r="J399" s="43" t="n">
        <f aca="false">ROUND(AP399+AR399+AT399+AV399+AX399,0)</f>
        <v>343513</v>
      </c>
      <c r="K399" s="15" t="n">
        <f aca="false">I399-DatosMinisterio!J399</f>
        <v>0.000177464133521606</v>
      </c>
      <c r="L399" s="43" t="n">
        <f aca="false">J399-DatosMinisterio!K399</f>
        <v>1089</v>
      </c>
      <c r="M399" s="44" t="n">
        <f aca="false">P433/P$451</f>
        <v>0.0485345636188478</v>
      </c>
      <c r="N399" s="43" t="n">
        <f aca="false">ROUND(N$417*M399,0)</f>
        <v>5658088</v>
      </c>
      <c r="O399" s="43" t="n">
        <f aca="false">N399-DatosMinisterio!L399</f>
        <v>348</v>
      </c>
      <c r="P399" s="14" t="n">
        <f aca="false">N399+J399</f>
        <v>6001601</v>
      </c>
      <c r="Q399" s="43" t="n">
        <f aca="false">P399-DatosMinisterio!M399</f>
        <v>1437</v>
      </c>
      <c r="S399" s="14" t="n">
        <f aca="false">B399+DatosMinisterio!B399</f>
        <v>8420</v>
      </c>
      <c r="T399" s="14" t="n">
        <f aca="false">C399+DatosMinisterio!C399</f>
        <v>34</v>
      </c>
      <c r="U399" s="14" t="n">
        <f aca="false">D399+DatosMinisterio!D399</f>
        <v>375.261363636364</v>
      </c>
      <c r="V399" s="14" t="n">
        <f aca="false">E399+DatosMinisterio!E399</f>
        <v>237.681818181818</v>
      </c>
      <c r="W399" s="14" t="n">
        <f aca="false">F399+DatosMinisterio!F399</f>
        <v>45</v>
      </c>
      <c r="X399" s="14" t="n">
        <f aca="false">G399+DatosMinisterio!G399</f>
        <v>108</v>
      </c>
      <c r="Y399" s="14" t="n">
        <f aca="false">H399+DatosMinisterio!H399</f>
        <v>6</v>
      </c>
      <c r="Z399" s="14" t="n">
        <f aca="false">X399+0.33*Y399</f>
        <v>109.98</v>
      </c>
      <c r="AC399" s="49" t="n">
        <f aca="false">IF(T399&gt;0,S399/T399,0)</f>
        <v>247.647058823529</v>
      </c>
      <c r="AD399" s="50" t="n">
        <f aca="false">EXP((((AC399-AC$417)/AC$418+2)/4-1.9)^3)</f>
        <v>0.137546388634356</v>
      </c>
      <c r="AE399" s="51" t="n">
        <f aca="false">S399/U399</f>
        <v>22.4376949398904</v>
      </c>
      <c r="AF399" s="50" t="n">
        <f aca="false">EXP((((AE399-AE$417)/AE$418+2)/4-1.9)^3)</f>
        <v>0.123569053995389</v>
      </c>
      <c r="AG399" s="50" t="n">
        <f aca="false">V399/U399</f>
        <v>0.63337673742543</v>
      </c>
      <c r="AH399" s="50" t="n">
        <f aca="false">EXP((((AG399-AG$417)/AG$418+2)/4-1.9)^3)</f>
        <v>0.184932641506847</v>
      </c>
      <c r="AI399" s="50" t="n">
        <f aca="false">W399/U399</f>
        <v>0.119916421887775</v>
      </c>
      <c r="AJ399" s="50" t="n">
        <f aca="false">EXP((((AI399-AI$417)/AI$418+2)/4-1.9)^3)</f>
        <v>0.17014365984151</v>
      </c>
      <c r="AK399" s="50" t="n">
        <f aca="false">Z399/U399</f>
        <v>0.293075735093722</v>
      </c>
      <c r="AL399" s="50" t="n">
        <f aca="false">EXP((((AK399-AK$417)/AK$418+2)/4-1.9)^3)</f>
        <v>0.14473848842442</v>
      </c>
      <c r="AM399" s="50" t="n">
        <f aca="false">0.01*AD399+0.15*AF399+0.24*AH399+0.25*AJ399+0.35*AL399</f>
        <v>0.15748904185622</v>
      </c>
      <c r="AO399" s="44" t="n">
        <f aca="false">0.01*AD399/$AM$417</f>
        <v>0.00048896399723452</v>
      </c>
      <c r="AP399" s="43" t="n">
        <f aca="false">AO399*$J$417</f>
        <v>3000.14275436381</v>
      </c>
      <c r="AQ399" s="44" t="n">
        <f aca="false">0.15*AF399/$AM$417</f>
        <v>0.00658913903621552</v>
      </c>
      <c r="AR399" s="43" t="n">
        <f aca="false">AQ399*$J$417</f>
        <v>40429.066043315</v>
      </c>
      <c r="AS399" s="44" t="n">
        <f aca="false">0.24*AH399/$AM$417</f>
        <v>0.0157780201152135</v>
      </c>
      <c r="AT399" s="43" t="n">
        <f aca="false">AS399*$J$417</f>
        <v>96809.4031351771</v>
      </c>
      <c r="AU399" s="44" t="n">
        <f aca="false">0.25*AJ399/$AM$417</f>
        <v>0.0151211029322938</v>
      </c>
      <c r="AV399" s="43" t="n">
        <f aca="false">AU399*$J$417</f>
        <v>92778.7478360135</v>
      </c>
      <c r="AW399" s="44" t="n">
        <f aca="false">0.35*AL399/$AM$417</f>
        <v>0.0180085923699806</v>
      </c>
      <c r="AX399" s="43" t="n">
        <f aca="false">AW399*$J$417</f>
        <v>110495.554316191</v>
      </c>
    </row>
    <row r="400" customFormat="false" ht="13.8" hidden="false" customHeight="false" outlineLevel="0" collapsed="false">
      <c r="A400" s="13" t="s">
        <v>30</v>
      </c>
      <c r="B400" s="43"/>
      <c r="C400" s="43"/>
      <c r="D400" s="43"/>
      <c r="E400" s="43"/>
      <c r="F400" s="43"/>
      <c r="G400" s="43"/>
      <c r="H400" s="43"/>
      <c r="I400" s="15" t="n">
        <f aca="false">AO400+AQ400+AS400+AU400+AW400</f>
        <v>0.0148573058124262</v>
      </c>
      <c r="J400" s="43" t="n">
        <f aca="false">ROUND(AP400+AR400+AT400+AV400+AX400,0)</f>
        <v>91160</v>
      </c>
      <c r="K400" s="15" t="n">
        <f aca="false">I400-DatosMinisterio!J400</f>
        <v>4.52882150350081E-006</v>
      </c>
      <c r="L400" s="43" t="n">
        <f aca="false">J400-DatosMinisterio!K400</f>
        <v>28</v>
      </c>
      <c r="M400" s="44" t="n">
        <f aca="false">P434/P$451</f>
        <v>0.0217729074517226</v>
      </c>
      <c r="N400" s="43" t="n">
        <f aca="false">ROUND(N$417*M400,0)</f>
        <v>2538254</v>
      </c>
      <c r="O400" s="43" t="n">
        <f aca="false">N400-DatosMinisterio!L400</f>
        <v>3</v>
      </c>
      <c r="P400" s="14" t="n">
        <f aca="false">N400+J400</f>
        <v>2629414</v>
      </c>
      <c r="Q400" s="43" t="n">
        <f aca="false">P400-DatosMinisterio!M400</f>
        <v>31</v>
      </c>
      <c r="S400" s="14" t="n">
        <f aca="false">B400+DatosMinisterio!B400</f>
        <v>12948</v>
      </c>
      <c r="T400" s="14" t="n">
        <f aca="false">C400+DatosMinisterio!C400</f>
        <v>62</v>
      </c>
      <c r="U400" s="14" t="n">
        <f aca="false">D400+DatosMinisterio!D400</f>
        <v>573.602272727273</v>
      </c>
      <c r="V400" s="14" t="n">
        <f aca="false">E400+DatosMinisterio!E400</f>
        <v>191.181818181818</v>
      </c>
      <c r="W400" s="14" t="n">
        <f aca="false">F400+DatosMinisterio!F400</f>
        <v>26</v>
      </c>
      <c r="X400" s="14" t="n">
        <f aca="false">G400+DatosMinisterio!G400</f>
        <v>71</v>
      </c>
      <c r="Y400" s="14" t="n">
        <f aca="false">H400+DatosMinisterio!H400</f>
        <v>10</v>
      </c>
      <c r="Z400" s="14" t="n">
        <f aca="false">X400+0.33*Y400</f>
        <v>74.3</v>
      </c>
      <c r="AC400" s="49" t="n">
        <f aca="false">IF(T400&gt;0,S400/T400,0)</f>
        <v>208.838709677419</v>
      </c>
      <c r="AD400" s="50" t="n">
        <f aca="false">EXP((((AC400-AC$417)/AC$418+2)/4-1.9)^3)</f>
        <v>0.0755855602343514</v>
      </c>
      <c r="AE400" s="51" t="n">
        <f aca="false">S400/U400</f>
        <v>22.5731323176892</v>
      </c>
      <c r="AF400" s="50" t="n">
        <f aca="false">EXP((((AE400-AE$417)/AE$418+2)/4-1.9)^3)</f>
        <v>0.128379555036522</v>
      </c>
      <c r="AG400" s="50" t="n">
        <f aca="false">V400/U400</f>
        <v>0.333300314994948</v>
      </c>
      <c r="AH400" s="50" t="n">
        <f aca="false">EXP((((AG400-AG$417)/AG$418+2)/4-1.9)^3)</f>
        <v>0.005620435848018</v>
      </c>
      <c r="AI400" s="50" t="n">
        <f aca="false">W400/U400</f>
        <v>0.0453275749351189</v>
      </c>
      <c r="AJ400" s="50" t="n">
        <f aca="false">EXP((((AI400-AI$417)/AI$418+2)/4-1.9)^3)</f>
        <v>0.0330462734678647</v>
      </c>
      <c r="AK400" s="50" t="n">
        <f aca="false">Z400/U400</f>
        <v>0.129532262218436</v>
      </c>
      <c r="AL400" s="50" t="n">
        <f aca="false">EXP((((AK400-AK$417)/AK$418+2)/4-1.9)^3)</f>
        <v>0.0347731069439854</v>
      </c>
      <c r="AM400" s="50" t="n">
        <f aca="false">0.01*AD400+0.15*AF400+0.24*AH400+0.25*AJ400+0.35*AL400</f>
        <v>0.0417938492587072</v>
      </c>
      <c r="AO400" s="44" t="n">
        <f aca="false">0.01*AD400/$AM$417</f>
        <v>0.000268699295069444</v>
      </c>
      <c r="AP400" s="43" t="n">
        <f aca="false">AO400*$J$417</f>
        <v>1648.66175784842</v>
      </c>
      <c r="AQ400" s="44" t="n">
        <f aca="false">0.15*AF400/$AM$417</f>
        <v>0.00684565196699402</v>
      </c>
      <c r="AR400" s="43" t="n">
        <f aca="false">AQ400*$J$417</f>
        <v>42002.9557673608</v>
      </c>
      <c r="AS400" s="44" t="n">
        <f aca="false">0.24*AH400/$AM$417</f>
        <v>0.000479522431214565</v>
      </c>
      <c r="AT400" s="43" t="n">
        <f aca="false">AS400*$J$417</f>
        <v>2942.21201499482</v>
      </c>
      <c r="AU400" s="44" t="n">
        <f aca="false">0.25*AJ400/$AM$417</f>
        <v>0.00293690698261565</v>
      </c>
      <c r="AV400" s="43" t="n">
        <f aca="false">AU400*$J$417</f>
        <v>18020.0183530256</v>
      </c>
      <c r="AW400" s="44" t="n">
        <f aca="false">0.35*AL400/$AM$417</f>
        <v>0.00432652513653251</v>
      </c>
      <c r="AX400" s="43" t="n">
        <f aca="false">AW400*$J$417</f>
        <v>26546.3165250493</v>
      </c>
    </row>
    <row r="401" customFormat="false" ht="13.8" hidden="false" customHeight="false" outlineLevel="0" collapsed="false">
      <c r="A401" s="13" t="s">
        <v>31</v>
      </c>
      <c r="B401" s="43"/>
      <c r="C401" s="43"/>
      <c r="D401" s="43"/>
      <c r="E401" s="43"/>
      <c r="F401" s="43"/>
      <c r="G401" s="43"/>
      <c r="H401" s="43"/>
      <c r="I401" s="15" t="n">
        <f aca="false">AO401+AQ401+AS401+AU401+AW401</f>
        <v>0.012002649568442</v>
      </c>
      <c r="J401" s="43" t="n">
        <f aca="false">ROUND(AP401+AR401+AT401+AV401+AX401,0)</f>
        <v>73645</v>
      </c>
      <c r="K401" s="15" t="n">
        <f aca="false">I401-DatosMinisterio!J401</f>
        <v>1.78149108816597E-006</v>
      </c>
      <c r="L401" s="43" t="n">
        <f aca="false">J401-DatosMinisterio!K401</f>
        <v>11</v>
      </c>
      <c r="M401" s="44" t="n">
        <f aca="false">P435/P$451</f>
        <v>0.0211669316219098</v>
      </c>
      <c r="N401" s="43" t="n">
        <f aca="false">ROUND(N$417*M401,0)</f>
        <v>2467610</v>
      </c>
      <c r="O401" s="43" t="n">
        <f aca="false">N401-DatosMinisterio!L401</f>
        <v>24</v>
      </c>
      <c r="P401" s="14" t="n">
        <f aca="false">N401+J401</f>
        <v>2541255</v>
      </c>
      <c r="Q401" s="43" t="n">
        <f aca="false">P401-DatosMinisterio!M401</f>
        <v>35</v>
      </c>
      <c r="S401" s="14" t="n">
        <f aca="false">B401+DatosMinisterio!B401</f>
        <v>6038</v>
      </c>
      <c r="T401" s="14" t="n">
        <f aca="false">C401+DatosMinisterio!C401</f>
        <v>33</v>
      </c>
      <c r="U401" s="14" t="n">
        <f aca="false">D401+DatosMinisterio!D401</f>
        <v>360.275</v>
      </c>
      <c r="V401" s="14" t="n">
        <f aca="false">E401+DatosMinisterio!E401</f>
        <v>177.25</v>
      </c>
      <c r="W401" s="14" t="n">
        <f aca="false">F401+DatosMinisterio!F401</f>
        <v>15</v>
      </c>
      <c r="X401" s="14" t="n">
        <f aca="false">G401+DatosMinisterio!G401</f>
        <v>43</v>
      </c>
      <c r="Y401" s="14" t="n">
        <f aca="false">H401+DatosMinisterio!H401</f>
        <v>7</v>
      </c>
      <c r="Z401" s="14" t="n">
        <f aca="false">X401+0.33*Y401</f>
        <v>45.31</v>
      </c>
      <c r="AC401" s="49" t="n">
        <f aca="false">IF(T401&gt;0,S401/T401,0)</f>
        <v>182.969696969697</v>
      </c>
      <c r="AD401" s="50" t="n">
        <f aca="false">EXP((((AC401-AC$417)/AC$418+2)/4-1.9)^3)</f>
        <v>0.0477410894060609</v>
      </c>
      <c r="AE401" s="51" t="n">
        <f aca="false">S401/U401</f>
        <v>16.7594198875859</v>
      </c>
      <c r="AF401" s="50" t="n">
        <f aca="false">EXP((((AE401-AE$417)/AE$418+2)/4-1.9)^3)</f>
        <v>0.0157462965991514</v>
      </c>
      <c r="AG401" s="50" t="n">
        <f aca="false">V401/U401</f>
        <v>0.491985289015336</v>
      </c>
      <c r="AH401" s="50" t="n">
        <f aca="false">EXP((((AG401-AG$417)/AG$418+2)/4-1.9)^3)</f>
        <v>0.0489522720801136</v>
      </c>
      <c r="AI401" s="50" t="n">
        <f aca="false">W401/U401</f>
        <v>0.0416348622579974</v>
      </c>
      <c r="AJ401" s="50" t="n">
        <f aca="false">EXP((((AI401-AI$417)/AI$418+2)/4-1.9)^3)</f>
        <v>0.0298922270132909</v>
      </c>
      <c r="AK401" s="50" t="n">
        <f aca="false">Z401/U401</f>
        <v>0.125765040593991</v>
      </c>
      <c r="AL401" s="50" t="n">
        <f aca="false">EXP((((AK401-AK$417)/AK$418+2)/4-1.9)^3)</f>
        <v>0.0334362747314676</v>
      </c>
      <c r="AM401" s="50" t="n">
        <f aca="false">0.01*AD401+0.15*AF401+0.24*AH401+0.25*AJ401+0.35*AL401</f>
        <v>0.033763653592497</v>
      </c>
      <c r="AO401" s="44" t="n">
        <f aca="false">0.01*AD401/$AM$417</f>
        <v>0.000169714916837064</v>
      </c>
      <c r="AP401" s="43" t="n">
        <f aca="false">AO401*$J$417</f>
        <v>1041.32202153109</v>
      </c>
      <c r="AQ401" s="44" t="n">
        <f aca="false">0.15*AF401/$AM$417</f>
        <v>0.000839648231030142</v>
      </c>
      <c r="AR401" s="43" t="n">
        <f aca="false">AQ401*$J$417</f>
        <v>5151.84056655864</v>
      </c>
      <c r="AS401" s="44" t="n">
        <f aca="false">0.24*AH401/$AM$417</f>
        <v>0.00417649327491404</v>
      </c>
      <c r="AT401" s="43" t="n">
        <f aca="false">AS401*$J$417</f>
        <v>25625.7640813027</v>
      </c>
      <c r="AU401" s="44" t="n">
        <f aca="false">0.25*AJ401/$AM$417</f>
        <v>0.00265659879401037</v>
      </c>
      <c r="AV401" s="43" t="n">
        <f aca="false">AU401*$J$417</f>
        <v>16300.1277561937</v>
      </c>
      <c r="AW401" s="44" t="n">
        <f aca="false">0.35*AL401/$AM$417</f>
        <v>0.00416019435165035</v>
      </c>
      <c r="AX401" s="43" t="n">
        <f aca="false">AW401*$J$417</f>
        <v>25525.7585659476</v>
      </c>
    </row>
    <row r="402" customFormat="false" ht="13.8" hidden="false" customHeight="false" outlineLevel="0" collapsed="false">
      <c r="A402" s="13" t="s">
        <v>32</v>
      </c>
      <c r="B402" s="43"/>
      <c r="C402" s="43"/>
      <c r="D402" s="43"/>
      <c r="E402" s="43"/>
      <c r="F402" s="43"/>
      <c r="G402" s="43"/>
      <c r="H402" s="43"/>
      <c r="I402" s="15" t="n">
        <f aca="false">AO402+AQ402+AS402+AU402+AW402</f>
        <v>0.0238321398383986</v>
      </c>
      <c r="J402" s="43" t="n">
        <f aca="false">ROUND(AP402+AR402+AT402+AV402+AX402,0)</f>
        <v>146227</v>
      </c>
      <c r="K402" s="15" t="n">
        <f aca="false">I402-DatosMinisterio!J402</f>
        <v>-3.8608999364878E-006</v>
      </c>
      <c r="L402" s="43" t="n">
        <f aca="false">J402-DatosMinisterio!K402</f>
        <v>-24</v>
      </c>
      <c r="M402" s="44" t="n">
        <f aca="false">P436/P$451</f>
        <v>0.0208379452407347</v>
      </c>
      <c r="N402" s="43" t="n">
        <f aca="false">ROUND(N$417*M402,0)</f>
        <v>2429257</v>
      </c>
      <c r="O402" s="43" t="n">
        <f aca="false">N402-DatosMinisterio!L402</f>
        <v>0</v>
      </c>
      <c r="P402" s="14" t="n">
        <f aca="false">N402+J402</f>
        <v>2575484</v>
      </c>
      <c r="Q402" s="43" t="n">
        <f aca="false">P402-DatosMinisterio!M402</f>
        <v>-24</v>
      </c>
      <c r="S402" s="14" t="n">
        <f aca="false">B402+DatosMinisterio!B402</f>
        <v>8098</v>
      </c>
      <c r="T402" s="14" t="n">
        <f aca="false">C402+DatosMinisterio!C402</f>
        <v>39</v>
      </c>
      <c r="U402" s="14" t="n">
        <f aca="false">D402+DatosMinisterio!D402</f>
        <v>311.431818181818</v>
      </c>
      <c r="V402" s="14" t="n">
        <f aca="false">E402+DatosMinisterio!E402</f>
        <v>144</v>
      </c>
      <c r="W402" s="14" t="n">
        <f aca="false">F402+DatosMinisterio!F402</f>
        <v>8</v>
      </c>
      <c r="X402" s="14" t="n">
        <f aca="false">G402+DatosMinisterio!G402</f>
        <v>30</v>
      </c>
      <c r="Y402" s="14" t="n">
        <f aca="false">H402+DatosMinisterio!H402</f>
        <v>10</v>
      </c>
      <c r="Z402" s="14" t="n">
        <f aca="false">X402+0.33*Y402</f>
        <v>33.3</v>
      </c>
      <c r="AC402" s="49" t="n">
        <f aca="false">IF(T402&gt;0,S402/T402,0)</f>
        <v>207.641025641026</v>
      </c>
      <c r="AD402" s="50" t="n">
        <f aca="false">EXP((((AC402-AC$417)/AC$418+2)/4-1.9)^3)</f>
        <v>0.0740759016818012</v>
      </c>
      <c r="AE402" s="51" t="n">
        <f aca="false">S402/U402</f>
        <v>26.0024812084945</v>
      </c>
      <c r="AF402" s="50" t="n">
        <f aca="false">EXP((((AE402-AE$417)/AE$418+2)/4-1.9)^3)</f>
        <v>0.291163808817382</v>
      </c>
      <c r="AG402" s="50" t="n">
        <f aca="false">V402/U402</f>
        <v>0.462380500620302</v>
      </c>
      <c r="AH402" s="50" t="n">
        <f aca="false">EXP((((AG402-AG$417)/AG$418+2)/4-1.9)^3)</f>
        <v>0.0346338706036653</v>
      </c>
      <c r="AI402" s="50" t="n">
        <f aca="false">W402/U402</f>
        <v>0.0256878055900168</v>
      </c>
      <c r="AJ402" s="50" t="n">
        <f aca="false">EXP((((AI402-AI$417)/AI$418+2)/4-1.9)^3)</f>
        <v>0.018949822541454</v>
      </c>
      <c r="AK402" s="50" t="n">
        <f aca="false">Z402/U402</f>
        <v>0.106925490768445</v>
      </c>
      <c r="AL402" s="50" t="n">
        <f aca="false">EXP((((AK402-AK$417)/AK$418+2)/4-1.9)^3)</f>
        <v>0.0273579779091212</v>
      </c>
      <c r="AM402" s="50" t="n">
        <f aca="false">0.01*AD402+0.15*AF402+0.24*AH402+0.25*AJ402+0.35*AL402</f>
        <v>0.0670402071878608</v>
      </c>
      <c r="AO402" s="44" t="n">
        <f aca="false">0.01*AD402/$AM$417</f>
        <v>0.000263332606146214</v>
      </c>
      <c r="AP402" s="43" t="n">
        <f aca="false">AO402*$J$417</f>
        <v>1615.73329485521</v>
      </c>
      <c r="AQ402" s="44" t="n">
        <f aca="false">0.15*AF402/$AM$417</f>
        <v>0.0155258841641969</v>
      </c>
      <c r="AR402" s="43" t="n">
        <f aca="false">AQ402*$J$417</f>
        <v>95262.3693027572</v>
      </c>
      <c r="AS402" s="44" t="n">
        <f aca="false">0.24*AH402/$AM$417</f>
        <v>0.00295488077496638</v>
      </c>
      <c r="AT402" s="43" t="n">
        <f aca="false">AS402*$J$417</f>
        <v>18130.3003844113</v>
      </c>
      <c r="AU402" s="44" t="n">
        <f aca="false">0.25*AJ402/$AM$417</f>
        <v>0.00168411927582223</v>
      </c>
      <c r="AV402" s="43" t="n">
        <f aca="false">AU402*$J$417</f>
        <v>10333.2725342131</v>
      </c>
      <c r="AW402" s="44" t="n">
        <f aca="false">0.35*AL402/$AM$417</f>
        <v>0.00340392301726686</v>
      </c>
      <c r="AX402" s="43" t="n">
        <f aca="false">AW402*$J$417</f>
        <v>20885.4947080435</v>
      </c>
    </row>
    <row r="403" customFormat="false" ht="13.8" hidden="false" customHeight="false" outlineLevel="0" collapsed="false">
      <c r="A403" s="13" t="s">
        <v>33</v>
      </c>
      <c r="B403" s="43"/>
      <c r="C403" s="43"/>
      <c r="D403" s="43"/>
      <c r="E403" s="43"/>
      <c r="F403" s="43"/>
      <c r="G403" s="43"/>
      <c r="H403" s="43"/>
      <c r="I403" s="15" t="n">
        <f aca="false">AO403+AQ403+AS403+AU403+AW403</f>
        <v>0.022963777166981</v>
      </c>
      <c r="J403" s="43" t="n">
        <f aca="false">ROUND(AP403+AR403+AT403+AV403+AX403,0)</f>
        <v>140899</v>
      </c>
      <c r="K403" s="15" t="n">
        <f aca="false">I403-DatosMinisterio!J403</f>
        <v>-3.08891488461083E-006</v>
      </c>
      <c r="L403" s="43" t="n">
        <f aca="false">J403-DatosMinisterio!K403</f>
        <v>-19</v>
      </c>
      <c r="M403" s="44" t="n">
        <f aca="false">P437/P$451</f>
        <v>0.0204175659749217</v>
      </c>
      <c r="N403" s="43" t="n">
        <f aca="false">ROUND(N$417*M403,0)</f>
        <v>2380250</v>
      </c>
      <c r="O403" s="43" t="n">
        <f aca="false">N403-DatosMinisterio!L403</f>
        <v>-1</v>
      </c>
      <c r="P403" s="14" t="n">
        <f aca="false">N403+J403</f>
        <v>2521149</v>
      </c>
      <c r="Q403" s="43" t="n">
        <f aca="false">P403-DatosMinisterio!M403</f>
        <v>-20</v>
      </c>
      <c r="S403" s="14" t="n">
        <f aca="false">B403+DatosMinisterio!B403</f>
        <v>8783</v>
      </c>
      <c r="T403" s="14" t="n">
        <f aca="false">C403+DatosMinisterio!C403</f>
        <v>36</v>
      </c>
      <c r="U403" s="14" t="n">
        <f aca="false">D403+DatosMinisterio!D403</f>
        <v>418.818181818182</v>
      </c>
      <c r="V403" s="14" t="n">
        <f aca="false">E403+DatosMinisterio!E403</f>
        <v>256.840909090909</v>
      </c>
      <c r="W403" s="14" t="n">
        <f aca="false">F403+DatosMinisterio!F403</f>
        <v>12</v>
      </c>
      <c r="X403" s="14" t="n">
        <f aca="false">G403+DatosMinisterio!G403</f>
        <v>36</v>
      </c>
      <c r="Y403" s="14" t="n">
        <f aca="false">H403+DatosMinisterio!H403</f>
        <v>11</v>
      </c>
      <c r="Z403" s="14" t="n">
        <f aca="false">X403+0.33*Y403</f>
        <v>39.63</v>
      </c>
      <c r="AC403" s="49" t="n">
        <f aca="false">IF(T403&gt;0,S403/T403,0)</f>
        <v>243.972222222222</v>
      </c>
      <c r="AD403" s="50" t="n">
        <f aca="false">EXP((((AC403-AC$417)/AC$418+2)/4-1.9)^3)</f>
        <v>0.130545567212538</v>
      </c>
      <c r="AE403" s="51" t="n">
        <f aca="false">S403/U403</f>
        <v>20.9709138267853</v>
      </c>
      <c r="AF403" s="50" t="n">
        <f aca="false">EXP((((AE403-AE$417)/AE$418+2)/4-1.9)^3)</f>
        <v>0.0792359817939242</v>
      </c>
      <c r="AG403" s="50" t="n">
        <f aca="false">V403/U403</f>
        <v>0.613251573692207</v>
      </c>
      <c r="AH403" s="50" t="n">
        <f aca="false">EXP((((AG403-AG$417)/AG$418+2)/4-1.9)^3)</f>
        <v>0.157796668591133</v>
      </c>
      <c r="AI403" s="50" t="n">
        <f aca="false">W403/U403</f>
        <v>0.0286520512263946</v>
      </c>
      <c r="AJ403" s="50" t="n">
        <f aca="false">EXP((((AI403-AI$417)/AI$418+2)/4-1.9)^3)</f>
        <v>0.0206835318091021</v>
      </c>
      <c r="AK403" s="50" t="n">
        <f aca="false">Z403/U403</f>
        <v>0.0946233991751682</v>
      </c>
      <c r="AL403" s="50" t="n">
        <f aca="false">EXP((((AK403-AK$417)/AK$418+2)/4-1.9)^3)</f>
        <v>0.0238987204071299</v>
      </c>
      <c r="AM403" s="50" t="n">
        <f aca="false">0.01*AD403+0.15*AF403+0.24*AH403+0.25*AJ403+0.35*AL403</f>
        <v>0.064597488497857</v>
      </c>
      <c r="AO403" s="44" t="n">
        <f aca="false">0.01*AD403/$AM$417</f>
        <v>0.000464076759842656</v>
      </c>
      <c r="AP403" s="43" t="n">
        <f aca="false">AO403*$J$417</f>
        <v>2847.44180836446</v>
      </c>
      <c r="AQ403" s="44" t="n">
        <f aca="false">0.15*AF403/$AM$417</f>
        <v>0.00422514281553609</v>
      </c>
      <c r="AR403" s="43" t="n">
        <f aca="false">AQ403*$J$417</f>
        <v>25924.2637001414</v>
      </c>
      <c r="AS403" s="44" t="n">
        <f aca="false">0.24*AH403/$AM$417</f>
        <v>0.0134628424212088</v>
      </c>
      <c r="AT403" s="43" t="n">
        <f aca="false">AS403*$J$417</f>
        <v>82604.1372607622</v>
      </c>
      <c r="AU403" s="44" t="n">
        <f aca="false">0.25*AJ403/$AM$417</f>
        <v>0.00183819845993758</v>
      </c>
      <c r="AV403" s="43" t="n">
        <f aca="false">AU403*$J$417</f>
        <v>11278.658187219</v>
      </c>
      <c r="AW403" s="44" t="n">
        <f aca="false">0.35*AL403/$AM$417</f>
        <v>0.00297351671045588</v>
      </c>
      <c r="AX403" s="43" t="n">
        <f aca="false">AW403*$J$417</f>
        <v>18244.6451360614</v>
      </c>
    </row>
    <row r="404" customFormat="false" ht="13.8" hidden="false" customHeight="false" outlineLevel="0" collapsed="false">
      <c r="A404" s="13" t="s">
        <v>34</v>
      </c>
      <c r="B404" s="43"/>
      <c r="C404" s="43"/>
      <c r="D404" s="43"/>
      <c r="E404" s="43"/>
      <c r="F404" s="43"/>
      <c r="G404" s="43"/>
      <c r="H404" s="43"/>
      <c r="I404" s="15" t="n">
        <f aca="false">AO404+AQ404+AS404+AU404+AW404</f>
        <v>0.0255858634662939</v>
      </c>
      <c r="J404" s="43" t="n">
        <f aca="false">ROUND(AP404+AR404+AT404+AV404+AX404,0)</f>
        <v>156988</v>
      </c>
      <c r="K404" s="15" t="n">
        <f aca="false">I404-DatosMinisterio!J404</f>
        <v>6.33228628285666E-005</v>
      </c>
      <c r="L404" s="43" t="n">
        <f aca="false">J404-DatosMinisterio!K404</f>
        <v>389</v>
      </c>
      <c r="M404" s="44" t="n">
        <f aca="false">P438/P$451</f>
        <v>0.0211956081633524</v>
      </c>
      <c r="N404" s="43" t="n">
        <f aca="false">ROUND(N$417*M404,0)</f>
        <v>2470953</v>
      </c>
      <c r="O404" s="43" t="n">
        <f aca="false">N404-DatosMinisterio!L404</f>
        <v>38</v>
      </c>
      <c r="P404" s="14" t="n">
        <f aca="false">N404+J404</f>
        <v>2627941</v>
      </c>
      <c r="Q404" s="43" t="n">
        <f aca="false">P404-DatosMinisterio!M404</f>
        <v>427</v>
      </c>
      <c r="S404" s="14" t="n">
        <f aca="false">B404+DatosMinisterio!B404</f>
        <v>7218</v>
      </c>
      <c r="T404" s="14" t="n">
        <f aca="false">C404+DatosMinisterio!C404</f>
        <v>43</v>
      </c>
      <c r="U404" s="14" t="n">
        <f aca="false">D404+DatosMinisterio!D404</f>
        <v>423.136363636364</v>
      </c>
      <c r="V404" s="14" t="n">
        <f aca="false">E404+DatosMinisterio!E404</f>
        <v>234.568181818182</v>
      </c>
      <c r="W404" s="14" t="n">
        <f aca="false">F404+DatosMinisterio!F404</f>
        <v>36</v>
      </c>
      <c r="X404" s="14" t="n">
        <f aca="false">G404+DatosMinisterio!G404</f>
        <v>76</v>
      </c>
      <c r="Y404" s="14" t="n">
        <f aca="false">H404+DatosMinisterio!H404</f>
        <v>31</v>
      </c>
      <c r="Z404" s="14" t="n">
        <f aca="false">X404+0.33*Y404</f>
        <v>86.23</v>
      </c>
      <c r="AC404" s="49" t="n">
        <f aca="false">IF(T404&gt;0,S404/T404,0)</f>
        <v>167.860465116279</v>
      </c>
      <c r="AD404" s="50" t="n">
        <f aca="false">EXP((((AC404-AC$417)/AC$418+2)/4-1.9)^3)</f>
        <v>0.0356511116599088</v>
      </c>
      <c r="AE404" s="51" t="n">
        <f aca="false">S404/U404</f>
        <v>17.0583306477602</v>
      </c>
      <c r="AF404" s="50" t="n">
        <f aca="false">EXP((((AE404-AE$417)/AE$418+2)/4-1.9)^3)</f>
        <v>0.0179776577712292</v>
      </c>
      <c r="AG404" s="50" t="n">
        <f aca="false">V404/U404</f>
        <v>0.554355999570308</v>
      </c>
      <c r="AH404" s="50" t="n">
        <f aca="false">EXP((((AG404-AG$417)/AG$418+2)/4-1.9)^3)</f>
        <v>0.0937326963281616</v>
      </c>
      <c r="AI404" s="50" t="n">
        <f aca="false">W404/U404</f>
        <v>0.0850789558491781</v>
      </c>
      <c r="AJ404" s="50" t="n">
        <f aca="false">EXP((((AI404-AI$417)/AI$418+2)/4-1.9)^3)</f>
        <v>0.0864366532770112</v>
      </c>
      <c r="AK404" s="50" t="n">
        <f aca="false">Z404/U404</f>
        <v>0.203787732302073</v>
      </c>
      <c r="AL404" s="50" t="n">
        <f aca="false">EXP((((AK404-AK$417)/AK$418+2)/4-1.9)^3)</f>
        <v>0.0709008308776981</v>
      </c>
      <c r="AM404" s="50" t="n">
        <f aca="false">0.01*AD404+0.15*AF404+0.24*AH404+0.25*AJ404+0.35*AL404</f>
        <v>0.0719734610274894</v>
      </c>
      <c r="AO404" s="44" t="n">
        <f aca="false">0.01*AD404/$AM$417</f>
        <v>0.000126736225037675</v>
      </c>
      <c r="AP404" s="43" t="n">
        <f aca="false">AO404*$J$417</f>
        <v>777.617103534588</v>
      </c>
      <c r="AQ404" s="44" t="n">
        <f aca="false">0.15*AF404/$AM$417</f>
        <v>0.000958632301292443</v>
      </c>
      <c r="AR404" s="43" t="n">
        <f aca="false">AQ404*$J$417</f>
        <v>5881.89267325996</v>
      </c>
      <c r="AS404" s="44" t="n">
        <f aca="false">0.24*AH404/$AM$417</f>
        <v>0.00799705425753179</v>
      </c>
      <c r="AT404" s="43" t="n">
        <f aca="false">AS404*$J$417</f>
        <v>49067.6297696432</v>
      </c>
      <c r="AU404" s="44" t="n">
        <f aca="false">0.25*AJ404/$AM$417</f>
        <v>0.00768184681428726</v>
      </c>
      <c r="AV404" s="43" t="n">
        <f aca="false">AU404*$J$417</f>
        <v>47133.6073624309</v>
      </c>
      <c r="AW404" s="44" t="n">
        <f aca="false">0.35*AL404/$AM$417</f>
        <v>0.0088215938681447</v>
      </c>
      <c r="AX404" s="43" t="n">
        <f aca="false">AW404*$J$417</f>
        <v>54126.7681774957</v>
      </c>
    </row>
    <row r="405" customFormat="false" ht="13.8" hidden="false" customHeight="false" outlineLevel="0" collapsed="false">
      <c r="A405" s="13" t="s">
        <v>35</v>
      </c>
      <c r="B405" s="43"/>
      <c r="C405" s="43"/>
      <c r="D405" s="43"/>
      <c r="E405" s="43"/>
      <c r="F405" s="43"/>
      <c r="G405" s="43"/>
      <c r="H405" s="43"/>
      <c r="I405" s="15" t="n">
        <f aca="false">AO405+AQ405+AS405+AU405+AW405</f>
        <v>0.00814341960459086</v>
      </c>
      <c r="J405" s="43" t="n">
        <f aca="false">ROUND(AP405+AR405+AT405+AV405+AX405,0)</f>
        <v>49966</v>
      </c>
      <c r="K405" s="15" t="n">
        <f aca="false">I405-DatosMinisterio!J405</f>
        <v>-6.60048158615534E-007</v>
      </c>
      <c r="L405" s="43" t="n">
        <f aca="false">J405-DatosMinisterio!K405</f>
        <v>-4</v>
      </c>
      <c r="M405" s="44" t="n">
        <f aca="false">P439/P$451</f>
        <v>0.0104982997776664</v>
      </c>
      <c r="N405" s="43" t="n">
        <f aca="false">ROUND(N$417*M405,0)</f>
        <v>1223876</v>
      </c>
      <c r="O405" s="43" t="n">
        <f aca="false">N405-DatosMinisterio!L405</f>
        <v>0</v>
      </c>
      <c r="P405" s="14" t="n">
        <f aca="false">N405+J405</f>
        <v>1273842</v>
      </c>
      <c r="Q405" s="43" t="n">
        <f aca="false">P405-DatosMinisterio!M405</f>
        <v>-4</v>
      </c>
      <c r="S405" s="14" t="n">
        <f aca="false">B405+DatosMinisterio!B405</f>
        <v>3506</v>
      </c>
      <c r="T405" s="14" t="n">
        <f aca="false">C405+DatosMinisterio!C405</f>
        <v>63</v>
      </c>
      <c r="U405" s="14" t="n">
        <f aca="false">D405+DatosMinisterio!D405</f>
        <v>210.440284119643</v>
      </c>
      <c r="V405" s="14" t="n">
        <f aca="false">E405+DatosMinisterio!E405</f>
        <v>48.1306818181818</v>
      </c>
      <c r="W405" s="14" t="n">
        <f aca="false">F405+DatosMinisterio!F405</f>
        <v>8</v>
      </c>
      <c r="X405" s="14" t="n">
        <f aca="false">G405+DatosMinisterio!G405</f>
        <v>26</v>
      </c>
      <c r="Y405" s="14" t="n">
        <f aca="false">H405+DatosMinisterio!H405</f>
        <v>11</v>
      </c>
      <c r="Z405" s="14" t="n">
        <f aca="false">X405+0.33*Y405</f>
        <v>29.63</v>
      </c>
      <c r="AC405" s="49" t="n">
        <f aca="false">IF(T405&gt;0,S405/T405,0)</f>
        <v>55.6507936507937</v>
      </c>
      <c r="AD405" s="50" t="n">
        <f aca="false">EXP((((AC405-AC$417)/AC$418+2)/4-1.9)^3)</f>
        <v>0.00222955652481611</v>
      </c>
      <c r="AE405" s="51" t="n">
        <f aca="false">S405/U405</f>
        <v>16.6603082421553</v>
      </c>
      <c r="AF405" s="50" t="n">
        <f aca="false">EXP((((AE405-AE$417)/AE$418+2)/4-1.9)^3)</f>
        <v>0.0150597938446326</v>
      </c>
      <c r="AG405" s="50" t="n">
        <f aca="false">V405/U405</f>
        <v>0.22871420279407</v>
      </c>
      <c r="AH405" s="50" t="n">
        <f aca="false">EXP((((AG405-AG$417)/AG$418+2)/4-1.9)^3)</f>
        <v>0.000857288261474258</v>
      </c>
      <c r="AI405" s="50" t="n">
        <f aca="false">W405/U405</f>
        <v>0.0380155350648154</v>
      </c>
      <c r="AJ405" s="50" t="n">
        <f aca="false">EXP((((AI405-AI$417)/AI$418+2)/4-1.9)^3)</f>
        <v>0.0270419998318866</v>
      </c>
      <c r="AK405" s="50" t="n">
        <f aca="false">Z405/U405</f>
        <v>0.14080003799631</v>
      </c>
      <c r="AL405" s="50" t="n">
        <f aca="false">EXP((((AK405-AK$417)/AK$418+2)/4-1.9)^3)</f>
        <v>0.0390287471445666</v>
      </c>
      <c r="AM405" s="50" t="n">
        <f aca="false">0.01*AD405+0.15*AF405+0.24*AH405+0.25*AJ405+0.35*AL405</f>
        <v>0.0229075752832668</v>
      </c>
      <c r="AO405" s="44" t="n">
        <f aca="false">0.01*AD405/$AM$417</f>
        <v>7.92585600580498E-006</v>
      </c>
      <c r="AP405" s="43" t="n">
        <f aca="false">AO405*$J$417</f>
        <v>48.6307777309457</v>
      </c>
      <c r="AQ405" s="44" t="n">
        <f aca="false">0.15*AF405/$AM$417</f>
        <v>0.000803041475924305</v>
      </c>
      <c r="AR405" s="43" t="n">
        <f aca="false">AQ405*$J$417</f>
        <v>4927.23202336794</v>
      </c>
      <c r="AS405" s="44" t="n">
        <f aca="false">0.24*AH405/$AM$417</f>
        <v>7.31418278777814E-005</v>
      </c>
      <c r="AT405" s="43" t="n">
        <f aca="false">AS405*$J$417</f>
        <v>448.777264153466</v>
      </c>
      <c r="AU405" s="44" t="n">
        <f aca="false">0.25*AJ405/$AM$417</f>
        <v>0.00240329180255043</v>
      </c>
      <c r="AV405" s="43" t="n">
        <f aca="false">AU405*$J$417</f>
        <v>14745.9087557021</v>
      </c>
      <c r="AW405" s="44" t="n">
        <f aca="false">0.35*AL405/$AM$417</f>
        <v>0.00485601864223254</v>
      </c>
      <c r="AX405" s="43" t="n">
        <f aca="false">AW405*$J$417</f>
        <v>29795.1367113886</v>
      </c>
    </row>
    <row r="406" customFormat="false" ht="13.8" hidden="false" customHeight="false" outlineLevel="0" collapsed="false">
      <c r="A406" s="13" t="s">
        <v>36</v>
      </c>
      <c r="B406" s="43"/>
      <c r="C406" s="43"/>
      <c r="D406" s="43"/>
      <c r="E406" s="43"/>
      <c r="F406" s="43"/>
      <c r="G406" s="43"/>
      <c r="H406" s="43"/>
      <c r="I406" s="15" t="n">
        <f aca="false">AO406+AQ406+AS406+AU406+AW406</f>
        <v>0.0988634196680073</v>
      </c>
      <c r="J406" s="43" t="n">
        <f aca="false">ROUND(AP406+AR406+AT406+AV406+AX406,0)</f>
        <v>606598</v>
      </c>
      <c r="K406" s="15" t="n">
        <f aca="false">I406-DatosMinisterio!J406</f>
        <v>0.000127120655529736</v>
      </c>
      <c r="L406" s="43" t="n">
        <f aca="false">J406-DatosMinisterio!K406</f>
        <v>780</v>
      </c>
      <c r="M406" s="44" t="n">
        <f aca="false">P440/P$451</f>
        <v>0.0525894658075059</v>
      </c>
      <c r="N406" s="43" t="n">
        <f aca="false">ROUND(N$417*M406,0)</f>
        <v>6130803</v>
      </c>
      <c r="O406" s="43" t="n">
        <f aca="false">N406-DatosMinisterio!L406</f>
        <v>890</v>
      </c>
      <c r="P406" s="14" t="n">
        <f aca="false">N406+J406</f>
        <v>6737401</v>
      </c>
      <c r="Q406" s="43" t="n">
        <f aca="false">P406-DatosMinisterio!M406</f>
        <v>1670</v>
      </c>
      <c r="S406" s="14" t="n">
        <f aca="false">B406+DatosMinisterio!B406</f>
        <v>5729</v>
      </c>
      <c r="T406" s="14" t="n">
        <f aca="false">C406+DatosMinisterio!C406</f>
        <v>23</v>
      </c>
      <c r="U406" s="14" t="n">
        <f aca="false">D406+DatosMinisterio!D406</f>
        <v>256.863636363636</v>
      </c>
      <c r="V406" s="14" t="n">
        <f aca="false">E406+DatosMinisterio!E406</f>
        <v>221.363636363636</v>
      </c>
      <c r="W406" s="14" t="n">
        <f aca="false">F406+DatosMinisterio!F406</f>
        <v>27</v>
      </c>
      <c r="X406" s="14" t="n">
        <f aca="false">G406+DatosMinisterio!G406</f>
        <v>76</v>
      </c>
      <c r="Y406" s="14" t="n">
        <f aca="false">H406+DatosMinisterio!H406</f>
        <v>47</v>
      </c>
      <c r="Z406" s="14" t="n">
        <f aca="false">X406+0.33*Y406</f>
        <v>91.51</v>
      </c>
      <c r="AC406" s="49" t="n">
        <f aca="false">IF(T406&gt;0,S406/T406,0)</f>
        <v>249.086956521739</v>
      </c>
      <c r="AD406" s="50" t="n">
        <f aca="false">EXP((((AC406-AC$417)/AC$418+2)/4-1.9)^3)</f>
        <v>0.140356219621174</v>
      </c>
      <c r="AE406" s="51" t="n">
        <f aca="false">S406/U406</f>
        <v>22.3036630684835</v>
      </c>
      <c r="AF406" s="50" t="n">
        <f aca="false">EXP((((AE406-AE$417)/AE$418+2)/4-1.9)^3)</f>
        <v>0.118930822476125</v>
      </c>
      <c r="AG406" s="50" t="n">
        <f aca="false">V406/U406</f>
        <v>0.861794372677402</v>
      </c>
      <c r="AH406" s="50" t="n">
        <f aca="false">EXP((((AG406-AG$417)/AG$418+2)/4-1.9)^3)</f>
        <v>0.622476424987194</v>
      </c>
      <c r="AI406" s="50" t="n">
        <f aca="false">W406/U406</f>
        <v>0.105114139090427</v>
      </c>
      <c r="AJ406" s="50" t="n">
        <f aca="false">EXP((((AI406-AI$417)/AI$418+2)/4-1.9)^3)</f>
        <v>0.12988763619424</v>
      </c>
      <c r="AK406" s="50" t="n">
        <f aca="false">Z406/U406</f>
        <v>0.356259069191294</v>
      </c>
      <c r="AL406" s="50" t="n">
        <f aca="false">EXP((((AK406-AK$417)/AK$418+2)/4-1.9)^3)</f>
        <v>0.219985752025959</v>
      </c>
      <c r="AM406" s="50" t="n">
        <f aca="false">0.01*AD406+0.15*AF406+0.24*AH406+0.25*AJ406+0.35*AL406</f>
        <v>0.278104449822203</v>
      </c>
      <c r="AO406" s="44" t="n">
        <f aca="false">0.01*AD406/$AM$417</f>
        <v>0.000498952672360848</v>
      </c>
      <c r="AP406" s="43" t="n">
        <f aca="false">AO406*$J$417</f>
        <v>3061.43039818919</v>
      </c>
      <c r="AQ406" s="44" t="n">
        <f aca="false">0.15*AF406/$AM$417</f>
        <v>0.0063418121256791</v>
      </c>
      <c r="AR406" s="43" t="n">
        <f aca="false">AQ406*$J$417</f>
        <v>38911.5391030869</v>
      </c>
      <c r="AS406" s="44" t="n">
        <f aca="false">0.24*AH406/$AM$417</f>
        <v>0.0531082315953968</v>
      </c>
      <c r="AT406" s="43" t="n">
        <f aca="false">AS406*$J$417</f>
        <v>325856.867006887</v>
      </c>
      <c r="AU406" s="44" t="n">
        <f aca="false">0.25*AJ406/$AM$417</f>
        <v>0.0115434469809511</v>
      </c>
      <c r="AV406" s="43" t="n">
        <f aca="false">AU406*$J$417</f>
        <v>70827.2777058322</v>
      </c>
      <c r="AW406" s="44" t="n">
        <f aca="false">0.35*AL406/$AM$417</f>
        <v>0.0273709762936195</v>
      </c>
      <c r="AX406" s="43" t="n">
        <f aca="false">AW406*$J$417</f>
        <v>167940.455067453</v>
      </c>
    </row>
    <row r="407" customFormat="false" ht="13.8" hidden="false" customHeight="false" outlineLevel="0" collapsed="false">
      <c r="A407" s="13" t="s">
        <v>37</v>
      </c>
      <c r="B407" s="43"/>
      <c r="C407" s="43"/>
      <c r="D407" s="43"/>
      <c r="E407" s="43"/>
      <c r="F407" s="43"/>
      <c r="G407" s="43"/>
      <c r="H407" s="43"/>
      <c r="I407" s="15" t="n">
        <f aca="false">AO407+AQ407+AS407+AU407+AW407</f>
        <v>0.00808460267900355</v>
      </c>
      <c r="J407" s="43" t="n">
        <f aca="false">ROUND(AP407+AR407+AT407+AV407+AX407,0)</f>
        <v>49605</v>
      </c>
      <c r="K407" s="15" t="n">
        <f aca="false">I407-DatosMinisterio!J407</f>
        <v>-7.79091813688827E-006</v>
      </c>
      <c r="L407" s="43" t="n">
        <f aca="false">J407-DatosMinisterio!K407</f>
        <v>-48</v>
      </c>
      <c r="M407" s="44" t="n">
        <f aca="false">P441/P$451</f>
        <v>0.0101485051997633</v>
      </c>
      <c r="N407" s="43" t="n">
        <f aca="false">ROUND(N$417*M407,0)</f>
        <v>1183098</v>
      </c>
      <c r="O407" s="43" t="n">
        <f aca="false">N407-DatosMinisterio!L407</f>
        <v>-17</v>
      </c>
      <c r="P407" s="14" t="n">
        <f aca="false">N407+J407</f>
        <v>1232703</v>
      </c>
      <c r="Q407" s="43" t="n">
        <f aca="false">P407-DatosMinisterio!M407</f>
        <v>-65</v>
      </c>
      <c r="S407" s="14" t="n">
        <f aca="false">B407+DatosMinisterio!B407</f>
        <v>3627</v>
      </c>
      <c r="T407" s="14" t="n">
        <f aca="false">C407+DatosMinisterio!C407</f>
        <v>30</v>
      </c>
      <c r="U407" s="14" t="n">
        <f aca="false">D407+DatosMinisterio!D407</f>
        <v>164.636363636364</v>
      </c>
      <c r="V407" s="14" t="n">
        <f aca="false">E407+DatosMinisterio!E407</f>
        <v>43.2272727272727</v>
      </c>
      <c r="W407" s="14" t="n">
        <f aca="false">F407+DatosMinisterio!F407</f>
        <v>1</v>
      </c>
      <c r="X407" s="14" t="n">
        <f aca="false">G407+DatosMinisterio!G407</f>
        <v>2</v>
      </c>
      <c r="Y407" s="14" t="n">
        <f aca="false">H407+DatosMinisterio!H407</f>
        <v>1</v>
      </c>
      <c r="Z407" s="14" t="n">
        <f aca="false">X407+0.33*Y407</f>
        <v>2.33</v>
      </c>
      <c r="AC407" s="49" t="n">
        <f aca="false">IF(T407&gt;0,S407/T407,0)</f>
        <v>120.9</v>
      </c>
      <c r="AD407" s="50" t="n">
        <f aca="false">EXP((((AC407-AC$417)/AC$418+2)/4-1.9)^3)</f>
        <v>0.0127828064266567</v>
      </c>
      <c r="AE407" s="51" t="n">
        <f aca="false">S407/U407</f>
        <v>22.0303699613473</v>
      </c>
      <c r="AF407" s="50" t="n">
        <f aca="false">EXP((((AE407-AE$417)/AE$418+2)/4-1.9)^3)</f>
        <v>0.109847484931326</v>
      </c>
      <c r="AG407" s="50" t="n">
        <f aca="false">V407/U407</f>
        <v>0.262562120375482</v>
      </c>
      <c r="AH407" s="50" t="n">
        <f aca="false">EXP((((AG407-AG$417)/AG$418+2)/4-1.9)^3)</f>
        <v>0.00164418699866952</v>
      </c>
      <c r="AI407" s="50" t="n">
        <f aca="false">W407/U407</f>
        <v>0.00607399226946437</v>
      </c>
      <c r="AJ407" s="50" t="n">
        <f aca="false">EXP((((AI407-AI$417)/AI$418+2)/4-1.9)^3)</f>
        <v>0.0102690270950321</v>
      </c>
      <c r="AK407" s="50" t="n">
        <f aca="false">Z407/U407</f>
        <v>0.014152401987852</v>
      </c>
      <c r="AL407" s="50" t="n">
        <f aca="false">EXP((((AK407-AK$417)/AK$418+2)/4-1.9)^3)</f>
        <v>0.00907231380678035</v>
      </c>
      <c r="AM407" s="50" t="n">
        <f aca="false">0.01*AD407+0.15*AF407+0.24*AH407+0.25*AJ407+0.35*AL407</f>
        <v>0.0227421222897772</v>
      </c>
      <c r="AO407" s="44" t="n">
        <f aca="false">0.01*AD407/$AM$417</f>
        <v>4.54416301897147E-005</v>
      </c>
      <c r="AP407" s="43" t="n">
        <f aca="false">AO407*$J$417</f>
        <v>278.816801096225</v>
      </c>
      <c r="AQ407" s="44" t="n">
        <f aca="false">0.15*AF407/$AM$417</f>
        <v>0.00585745643903775</v>
      </c>
      <c r="AR407" s="43" t="n">
        <f aca="false">AQ407*$J$417</f>
        <v>35939.6716199376</v>
      </c>
      <c r="AS407" s="44" t="n">
        <f aca="false">0.24*AH407/$AM$417</f>
        <v>0.00014027818629963</v>
      </c>
      <c r="AT407" s="43" t="n">
        <f aca="false">AS407*$J$417</f>
        <v>860.706691295062</v>
      </c>
      <c r="AU407" s="44" t="n">
        <f aca="false">0.25*AJ407/$AM$417</f>
        <v>0.000912634745621073</v>
      </c>
      <c r="AV407" s="43" t="n">
        <f aca="false">AU407*$J$417</f>
        <v>5599.66487295891</v>
      </c>
      <c r="AW407" s="44" t="n">
        <f aca="false">0.35*AL407/$AM$417</f>
        <v>0.00112879167785539</v>
      </c>
      <c r="AX407" s="43" t="n">
        <f aca="false">AW407*$J$417</f>
        <v>6925.94177210912</v>
      </c>
    </row>
    <row r="408" customFormat="false" ht="13.8" hidden="false" customHeight="false" outlineLevel="0" collapsed="false">
      <c r="A408" s="13" t="s">
        <v>38</v>
      </c>
      <c r="B408" s="43"/>
      <c r="C408" s="43"/>
      <c r="D408" s="43"/>
      <c r="E408" s="43"/>
      <c r="F408" s="43"/>
      <c r="G408" s="43"/>
      <c r="H408" s="43"/>
      <c r="I408" s="15" t="n">
        <f aca="false">AO408+AQ408+AS408+AU408+AW408</f>
        <v>0.0716940918035741</v>
      </c>
      <c r="J408" s="43" t="n">
        <f aca="false">ROUND(AP408+AR408+AT408+AV408+AX408,0)</f>
        <v>439894</v>
      </c>
      <c r="K408" s="15" t="n">
        <f aca="false">I408-DatosMinisterio!J408</f>
        <v>1.99793321632863E-005</v>
      </c>
      <c r="L408" s="43" t="n">
        <f aca="false">J408-DatosMinisterio!K408</f>
        <v>122</v>
      </c>
      <c r="M408" s="44" t="n">
        <f aca="false">P442/P$451</f>
        <v>0.0343268189217494</v>
      </c>
      <c r="N408" s="43" t="n">
        <f aca="false">ROUND(N$417*M408,0)</f>
        <v>4001770</v>
      </c>
      <c r="O408" s="43" t="n">
        <f aca="false">N408-DatosMinisterio!L408</f>
        <v>39</v>
      </c>
      <c r="P408" s="14" t="n">
        <f aca="false">N408+J408</f>
        <v>4441664</v>
      </c>
      <c r="Q408" s="43" t="n">
        <f aca="false">P408-DatosMinisterio!M408</f>
        <v>161</v>
      </c>
      <c r="S408" s="14" t="n">
        <f aca="false">B408+DatosMinisterio!B408</f>
        <v>7689</v>
      </c>
      <c r="T408" s="14" t="n">
        <f aca="false">C408+DatosMinisterio!C408</f>
        <v>48</v>
      </c>
      <c r="U408" s="14" t="n">
        <f aca="false">D408+DatosMinisterio!D408</f>
        <v>248.5</v>
      </c>
      <c r="V408" s="14" t="n">
        <f aca="false">E408+DatosMinisterio!E408</f>
        <v>171.409090909091</v>
      </c>
      <c r="W408" s="14" t="n">
        <f aca="false">F408+DatosMinisterio!F408</f>
        <v>14</v>
      </c>
      <c r="X408" s="14" t="n">
        <f aca="false">G408+DatosMinisterio!G408</f>
        <v>54</v>
      </c>
      <c r="Y408" s="14" t="n">
        <f aca="false">H408+DatosMinisterio!H408</f>
        <v>13</v>
      </c>
      <c r="Z408" s="14" t="n">
        <f aca="false">X408+0.33*Y408</f>
        <v>58.29</v>
      </c>
      <c r="AC408" s="49" t="n">
        <f aca="false">IF(T408&gt;0,S408/T408,0)</f>
        <v>160.1875</v>
      </c>
      <c r="AD408" s="50" t="n">
        <f aca="false">EXP((((AC408-AC$417)/AC$418+2)/4-1.9)^3)</f>
        <v>0.0305262197269737</v>
      </c>
      <c r="AE408" s="51" t="n">
        <f aca="false">S408/U408</f>
        <v>30.9416498993964</v>
      </c>
      <c r="AF408" s="50" t="n">
        <f aca="false">EXP((((AE408-AE$417)/AE$418+2)/4-1.9)^3)</f>
        <v>0.614308951691788</v>
      </c>
      <c r="AG408" s="50" t="n">
        <f aca="false">V408/U408</f>
        <v>0.689775013718676</v>
      </c>
      <c r="AH408" s="50" t="n">
        <f aca="false">EXP((((AG408-AG$417)/AG$418+2)/4-1.9)^3)</f>
        <v>0.274709607150018</v>
      </c>
      <c r="AI408" s="50" t="n">
        <f aca="false">W408/U408</f>
        <v>0.0563380281690141</v>
      </c>
      <c r="AJ408" s="50" t="n">
        <f aca="false">EXP((((AI408-AI$417)/AI$418+2)/4-1.9)^3)</f>
        <v>0.0440630306619655</v>
      </c>
      <c r="AK408" s="50" t="n">
        <f aca="false">Z408/U408</f>
        <v>0.234567404426559</v>
      </c>
      <c r="AL408" s="50" t="n">
        <f aca="false">EXP((((AK408-AK$417)/AK$418+2)/4-1.9)^3)</f>
        <v>0.0922257390798242</v>
      </c>
      <c r="AM408" s="50" t="n">
        <f aca="false">0.01*AD408+0.15*AF408+0.24*AH408+0.25*AJ408+0.35*AL408</f>
        <v>0.201676677010472</v>
      </c>
      <c r="AO408" s="44" t="n">
        <f aca="false">0.01*AD408/$AM$417</f>
        <v>0.000108517734026731</v>
      </c>
      <c r="AP408" s="43" t="n">
        <f aca="false">AO408*$J$417</f>
        <v>665.833671398353</v>
      </c>
      <c r="AQ408" s="44" t="n">
        <f aca="false">0.15*AF408/$AM$417</f>
        <v>0.0327571261817707</v>
      </c>
      <c r="AR408" s="43" t="n">
        <f aca="false">AQ408*$J$417</f>
        <v>200988.324956131</v>
      </c>
      <c r="AS408" s="44" t="n">
        <f aca="false">0.24*AH408/$AM$417</f>
        <v>0.023437580689588</v>
      </c>
      <c r="AT408" s="43" t="n">
        <f aca="false">AS408*$J$417</f>
        <v>143806.268525654</v>
      </c>
      <c r="AU408" s="44" t="n">
        <f aca="false">0.25*AJ408/$AM$417</f>
        <v>0.00391599441771175</v>
      </c>
      <c r="AV408" s="43" t="n">
        <f aca="false">AU408*$J$417</f>
        <v>24027.4178566814</v>
      </c>
      <c r="AW408" s="44" t="n">
        <f aca="false">0.35*AL408/$AM$417</f>
        <v>0.0114748727804768</v>
      </c>
      <c r="AX408" s="43" t="n">
        <f aca="false">AW408*$J$417</f>
        <v>70406.5260925179</v>
      </c>
    </row>
    <row r="409" customFormat="false" ht="13.8" hidden="false" customHeight="false" outlineLevel="0" collapsed="false">
      <c r="A409" s="13" t="s">
        <v>39</v>
      </c>
      <c r="B409" s="43"/>
      <c r="C409" s="43"/>
      <c r="D409" s="43"/>
      <c r="E409" s="43"/>
      <c r="F409" s="43"/>
      <c r="G409" s="43"/>
      <c r="H409" s="43"/>
      <c r="I409" s="15" t="n">
        <f aca="false">AO409+AQ409+AS409+AU409+AW409</f>
        <v>0.00441023902948242</v>
      </c>
      <c r="J409" s="43" t="n">
        <f aca="false">ROUND(AP409+AR409+AT409+AV409+AX409,0)</f>
        <v>27060</v>
      </c>
      <c r="K409" s="15" t="n">
        <f aca="false">I409-DatosMinisterio!J409</f>
        <v>-6.74819227041226E-006</v>
      </c>
      <c r="L409" s="43" t="n">
        <f aca="false">J409-DatosMinisterio!K409</f>
        <v>-41</v>
      </c>
      <c r="M409" s="44" t="n">
        <f aca="false">P443/P$451</f>
        <v>0.0139634808450246</v>
      </c>
      <c r="N409" s="43" t="n">
        <f aca="false">ROUND(N$417*M409,0)</f>
        <v>1627842</v>
      </c>
      <c r="O409" s="43" t="n">
        <f aca="false">N409-DatosMinisterio!L409</f>
        <v>34</v>
      </c>
      <c r="P409" s="14" t="n">
        <f aca="false">N409+J409</f>
        <v>1654902</v>
      </c>
      <c r="Q409" s="43" t="n">
        <f aca="false">P409-DatosMinisterio!M409</f>
        <v>-7</v>
      </c>
      <c r="S409" s="14" t="n">
        <f aca="false">B409+DatosMinisterio!B409</f>
        <v>6639</v>
      </c>
      <c r="T409" s="14" t="n">
        <f aca="false">C409+DatosMinisterio!C409</f>
        <v>58</v>
      </c>
      <c r="U409" s="14" t="n">
        <f aca="false">D409+DatosMinisterio!D409</f>
        <v>420.272727272727</v>
      </c>
      <c r="V409" s="14" t="n">
        <f aca="false">E409+DatosMinisterio!E409</f>
        <v>130.795454545455</v>
      </c>
      <c r="W409" s="14" t="n">
        <f aca="false">F409+DatosMinisterio!F409</f>
        <v>9</v>
      </c>
      <c r="X409" s="14" t="n">
        <f aca="false">G409+DatosMinisterio!G409</f>
        <v>23</v>
      </c>
      <c r="Y409" s="14" t="n">
        <f aca="false">H409+DatosMinisterio!H409</f>
        <v>8</v>
      </c>
      <c r="Z409" s="14" t="n">
        <f aca="false">X409+0.33*Y409</f>
        <v>25.64</v>
      </c>
      <c r="AC409" s="49" t="n">
        <f aca="false">IF(T409&gt;0,S409/T409,0)</f>
        <v>114.465517241379</v>
      </c>
      <c r="AD409" s="50" t="n">
        <f aca="false">EXP((((AC409-AC$417)/AC$418+2)/4-1.9)^3)</f>
        <v>0.0109465525137244</v>
      </c>
      <c r="AE409" s="51" t="n">
        <f aca="false">S409/U409</f>
        <v>15.7968851395198</v>
      </c>
      <c r="AF409" s="50" t="n">
        <f aca="false">EXP((((AE409-AE$417)/AE$418+2)/4-1.9)^3)</f>
        <v>0.0100756260146432</v>
      </c>
      <c r="AG409" s="50" t="n">
        <f aca="false">V409/U409</f>
        <v>0.311215660826304</v>
      </c>
      <c r="AH409" s="50" t="n">
        <f aca="false">EXP((((AG409-AG$417)/AG$418+2)/4-1.9)^3)</f>
        <v>0.00390122687698858</v>
      </c>
      <c r="AI409" s="50" t="n">
        <f aca="false">W409/U409</f>
        <v>0.0214146658014277</v>
      </c>
      <c r="AJ409" s="50" t="n">
        <f aca="false">EXP((((AI409-AI$417)/AI$418+2)/4-1.9)^3)</f>
        <v>0.0166646901631566</v>
      </c>
      <c r="AK409" s="50" t="n">
        <f aca="false">Z409/U409</f>
        <v>0.0610080034609561</v>
      </c>
      <c r="AL409" s="50" t="n">
        <f aca="false">EXP((((AK409-AK$417)/AK$418+2)/4-1.9)^3)</f>
        <v>0.0162365702573504</v>
      </c>
      <c r="AM409" s="50" t="n">
        <f aca="false">0.01*AD409+0.15*AF409+0.24*AH409+0.25*AJ409+0.35*AL409</f>
        <v>0.0124060760086728</v>
      </c>
      <c r="AO409" s="44" t="n">
        <f aca="false">0.01*AD409/$AM$417</f>
        <v>3.89139266118931E-005</v>
      </c>
      <c r="AP409" s="43" t="n">
        <f aca="false">AO409*$J$417</f>
        <v>238.764685393639</v>
      </c>
      <c r="AQ409" s="44" t="n">
        <f aca="false">0.15*AF409/$AM$417</f>
        <v>0.000537268017685656</v>
      </c>
      <c r="AR409" s="43" t="n">
        <f aca="false">AQ409*$J$417</f>
        <v>3296.52236059811</v>
      </c>
      <c r="AS409" s="44" t="n">
        <f aca="false">0.24*AH409/$AM$417</f>
        <v>0.000332843545831568</v>
      </c>
      <c r="AT409" s="43" t="n">
        <f aca="false">AS409*$J$417</f>
        <v>2042.23247112485</v>
      </c>
      <c r="AU409" s="44" t="n">
        <f aca="false">0.25*AJ409/$AM$417</f>
        <v>0.00148103370720134</v>
      </c>
      <c r="AV409" s="43" t="n">
        <f aca="false">AU409*$J$417</f>
        <v>9087.19777071348</v>
      </c>
      <c r="AW409" s="44" t="n">
        <f aca="false">0.35*AL409/$AM$417</f>
        <v>0.00202017983215196</v>
      </c>
      <c r="AX409" s="43" t="n">
        <f aca="false">AW409*$J$417</f>
        <v>12395.2436584726</v>
      </c>
    </row>
    <row r="410" customFormat="false" ht="13.8" hidden="false" customHeight="false" outlineLevel="0" collapsed="false">
      <c r="A410" s="13" t="s">
        <v>40</v>
      </c>
      <c r="B410" s="43"/>
      <c r="C410" s="43"/>
      <c r="D410" s="43"/>
      <c r="E410" s="43"/>
      <c r="F410" s="43"/>
      <c r="G410" s="43"/>
      <c r="H410" s="43"/>
      <c r="I410" s="15" t="n">
        <f aca="false">AO410+AQ410+AS410+AU410+AW410</f>
        <v>0.0128488484470703</v>
      </c>
      <c r="J410" s="43" t="n">
        <f aca="false">ROUND(AP410+AR410+AT410+AV410+AX410,0)</f>
        <v>78837</v>
      </c>
      <c r="K410" s="15" t="n">
        <f aca="false">I410-DatosMinisterio!J410</f>
        <v>-5.90971394607079E-006</v>
      </c>
      <c r="L410" s="43" t="n">
        <f aca="false">J410-DatosMinisterio!K410</f>
        <v>-36</v>
      </c>
      <c r="M410" s="44" t="n">
        <f aca="false">P444/P$451</f>
        <v>0.0274130535825574</v>
      </c>
      <c r="N410" s="43" t="n">
        <f aca="false">ROUND(N$417*M410,0)</f>
        <v>3195774</v>
      </c>
      <c r="O410" s="43" t="n">
        <f aca="false">N410-DatosMinisterio!L410</f>
        <v>-13</v>
      </c>
      <c r="P410" s="14" t="n">
        <f aca="false">N410+J410</f>
        <v>3274611</v>
      </c>
      <c r="Q410" s="43" t="n">
        <f aca="false">P410-DatosMinisterio!M410</f>
        <v>-49</v>
      </c>
      <c r="S410" s="14" t="n">
        <f aca="false">B410+DatosMinisterio!B410</f>
        <v>6793</v>
      </c>
      <c r="T410" s="14" t="n">
        <f aca="false">C410+DatosMinisterio!C410</f>
        <v>38</v>
      </c>
      <c r="U410" s="14" t="n">
        <f aca="false">D410+DatosMinisterio!D410</f>
        <v>326.568181818182</v>
      </c>
      <c r="V410" s="14" t="n">
        <f aca="false">E410+DatosMinisterio!E410</f>
        <v>172.045454545455</v>
      </c>
      <c r="W410" s="14" t="n">
        <f aca="false">F410+DatosMinisterio!F410</f>
        <v>7</v>
      </c>
      <c r="X410" s="14" t="n">
        <f aca="false">G410+DatosMinisterio!G410</f>
        <v>3</v>
      </c>
      <c r="Y410" s="14" t="n">
        <f aca="false">H410+DatosMinisterio!H410</f>
        <v>5</v>
      </c>
      <c r="Z410" s="14" t="n">
        <f aca="false">X410+0.33*Y410</f>
        <v>4.65</v>
      </c>
      <c r="AC410" s="49" t="n">
        <f aca="false">IF(T410&gt;0,S410/T410,0)</f>
        <v>178.763157894737</v>
      </c>
      <c r="AD410" s="50" t="n">
        <f aca="false">EXP((((AC410-AC$417)/AC$418+2)/4-1.9)^3)</f>
        <v>0.0440921557308525</v>
      </c>
      <c r="AE410" s="51" t="n">
        <f aca="false">S410/U410</f>
        <v>20.8011691836593</v>
      </c>
      <c r="AF410" s="50" t="n">
        <f aca="false">EXP((((AE410-AE$417)/AE$418+2)/4-1.9)^3)</f>
        <v>0.074983937188667</v>
      </c>
      <c r="AG410" s="50" t="n">
        <f aca="false">V410/U410</f>
        <v>0.526828589324241</v>
      </c>
      <c r="AH410" s="50" t="n">
        <f aca="false">EXP((((AG410-AG$417)/AG$418+2)/4-1.9)^3)</f>
        <v>0.0712828441619903</v>
      </c>
      <c r="AI410" s="50" t="n">
        <f aca="false">W410/U410</f>
        <v>0.0214350337532187</v>
      </c>
      <c r="AJ410" s="50" t="n">
        <f aca="false">EXP((((AI410-AI$417)/AI$418+2)/4-1.9)^3)</f>
        <v>0.0166750087747712</v>
      </c>
      <c r="AK410" s="50" t="n">
        <f aca="false">Z410/U410</f>
        <v>0.0142389867074953</v>
      </c>
      <c r="AL410" s="50" t="n">
        <f aca="false">EXP((((AK410-AK$417)/AK$418+2)/4-1.9)^3)</f>
        <v>0.00908250924352102</v>
      </c>
      <c r="AM410" s="50" t="n">
        <f aca="false">0.01*AD410+0.15*AF410+0.24*AH410+0.25*AJ410+0.35*AL410</f>
        <v>0.0361440251634114</v>
      </c>
      <c r="AO410" s="44" t="n">
        <f aca="false">0.01*AD410/$AM$417</f>
        <v>0.000156743313487909</v>
      </c>
      <c r="AP410" s="43" t="n">
        <f aca="false">AO410*$J$417</f>
        <v>961.73198623084</v>
      </c>
      <c r="AQ410" s="44" t="n">
        <f aca="false">0.15*AF410/$AM$417</f>
        <v>0.00399840875723962</v>
      </c>
      <c r="AR410" s="43" t="n">
        <f aca="false">AQ410*$J$417</f>
        <v>24533.088591109</v>
      </c>
      <c r="AS410" s="44" t="n">
        <f aca="false">0.24*AH410/$AM$417</f>
        <v>0.00608168541742194</v>
      </c>
      <c r="AT410" s="43" t="n">
        <f aca="false">AS410*$J$417</f>
        <v>37315.4762775862</v>
      </c>
      <c r="AU410" s="44" t="n">
        <f aca="false">0.25*AJ410/$AM$417</f>
        <v>0.00148195074865024</v>
      </c>
      <c r="AV410" s="43" t="n">
        <f aca="false">AU410*$J$417</f>
        <v>9092.82447385304</v>
      </c>
      <c r="AW410" s="44" t="n">
        <f aca="false">0.35*AL410/$AM$417</f>
        <v>0.00113006021027061</v>
      </c>
      <c r="AX410" s="43" t="n">
        <f aca="false">AW410*$J$417</f>
        <v>6933.72512294012</v>
      </c>
    </row>
    <row r="411" customFormat="false" ht="13.8" hidden="false" customHeight="false" outlineLevel="0" collapsed="false">
      <c r="A411" s="13" t="s">
        <v>41</v>
      </c>
      <c r="B411" s="43"/>
      <c r="C411" s="43"/>
      <c r="D411" s="43"/>
      <c r="E411" s="43"/>
      <c r="F411" s="43"/>
      <c r="G411" s="43"/>
      <c r="H411" s="43"/>
      <c r="I411" s="15" t="n">
        <f aca="false">AO411+AQ411+AS411+AU411+AW411</f>
        <v>0.0113701905258947</v>
      </c>
      <c r="J411" s="43" t="n">
        <f aca="false">ROUND(AP411+AR411+AT411+AV411+AX411,0)</f>
        <v>69764</v>
      </c>
      <c r="K411" s="15" t="n">
        <f aca="false">I411-DatosMinisterio!J411</f>
        <v>-7.47071506759962E-006</v>
      </c>
      <c r="L411" s="43" t="n">
        <f aca="false">J411-DatosMinisterio!K411</f>
        <v>-46</v>
      </c>
      <c r="M411" s="44" t="n">
        <f aca="false">P445/P$451</f>
        <v>0.0112522570737631</v>
      </c>
      <c r="N411" s="43" t="n">
        <f aca="false">ROUND(N$417*M411,0)</f>
        <v>1311772</v>
      </c>
      <c r="O411" s="43" t="n">
        <f aca="false">N411-DatosMinisterio!L411</f>
        <v>-16</v>
      </c>
      <c r="P411" s="14" t="n">
        <f aca="false">N411+J411</f>
        <v>1381536</v>
      </c>
      <c r="Q411" s="43" t="n">
        <f aca="false">P411-DatosMinisterio!M411</f>
        <v>-62</v>
      </c>
      <c r="S411" s="14" t="n">
        <f aca="false">B411+DatosMinisterio!B411</f>
        <v>8513</v>
      </c>
      <c r="T411" s="14" t="n">
        <f aca="false">C411+DatosMinisterio!C411</f>
        <v>67</v>
      </c>
      <c r="U411" s="14" t="n">
        <f aca="false">D411+DatosMinisterio!D411</f>
        <v>379.068181818182</v>
      </c>
      <c r="V411" s="14" t="n">
        <f aca="false">E411+DatosMinisterio!E411</f>
        <v>172.477272727273</v>
      </c>
      <c r="W411" s="14" t="n">
        <f aca="false">F411+DatosMinisterio!F411</f>
        <v>2</v>
      </c>
      <c r="X411" s="14" t="n">
        <f aca="false">G411+DatosMinisterio!G411</f>
        <v>4</v>
      </c>
      <c r="Y411" s="14" t="n">
        <f aca="false">H411+DatosMinisterio!H411</f>
        <v>2</v>
      </c>
      <c r="Z411" s="14" t="n">
        <f aca="false">X411+0.33*Y411</f>
        <v>4.66</v>
      </c>
      <c r="AC411" s="49" t="n">
        <f aca="false">IF(T411&gt;0,S411/T411,0)</f>
        <v>127.059701492537</v>
      </c>
      <c r="AD411" s="50" t="n">
        <f aca="false">EXP((((AC411-AC$417)/AC$418+2)/4-1.9)^3)</f>
        <v>0.014778728116503</v>
      </c>
      <c r="AE411" s="51" t="n">
        <f aca="false">S411/U411</f>
        <v>22.4577013010372</v>
      </c>
      <c r="AF411" s="50" t="n">
        <f aca="false">EXP((((AE411-AE$417)/AE$418+2)/4-1.9)^3)</f>
        <v>0.12427180664348</v>
      </c>
      <c r="AG411" s="50" t="n">
        <f aca="false">V411/U411</f>
        <v>0.455003297559806</v>
      </c>
      <c r="AH411" s="50" t="n">
        <f aca="false">EXP((((AG411-AG$417)/AG$418+2)/4-1.9)^3)</f>
        <v>0.0316480493700071</v>
      </c>
      <c r="AI411" s="50" t="n">
        <f aca="false">W411/U411</f>
        <v>0.00527609568919</v>
      </c>
      <c r="AJ411" s="50" t="n">
        <f aca="false">EXP((((AI411-AI$417)/AI$418+2)/4-1.9)^3)</f>
        <v>0.0100037175496307</v>
      </c>
      <c r="AK411" s="50" t="n">
        <f aca="false">Z411/U411</f>
        <v>0.0122933029558127</v>
      </c>
      <c r="AL411" s="50" t="n">
        <f aca="false">EXP((((AK411-AK$417)/AK$418+2)/4-1.9)^3)</f>
        <v>0.00885576066992695</v>
      </c>
      <c r="AM411" s="50" t="n">
        <f aca="false">0.01*AD411+0.15*AF411+0.24*AH411+0.25*AJ411+0.35*AL411</f>
        <v>0.0319845357483708</v>
      </c>
      <c r="AO411" s="44" t="n">
        <f aca="false">0.01*AD411/$AM$417</f>
        <v>5.25369371426926E-005</v>
      </c>
      <c r="AP411" s="43" t="n">
        <f aca="false">AO411*$J$417</f>
        <v>322.351568206602</v>
      </c>
      <c r="AQ411" s="44" t="n">
        <f aca="false">0.15*AF411/$AM$417</f>
        <v>0.00662661229312428</v>
      </c>
      <c r="AR411" s="43" t="n">
        <f aca="false">AQ411*$J$417</f>
        <v>40658.9911928825</v>
      </c>
      <c r="AS411" s="44" t="n">
        <f aca="false">0.24*AH411/$AM$417</f>
        <v>0.0027001374960015</v>
      </c>
      <c r="AT411" s="43" t="n">
        <f aca="false">AS411*$J$417</f>
        <v>16567.2687360039</v>
      </c>
      <c r="AU411" s="44" t="n">
        <f aca="false">0.25*AJ411/$AM$417</f>
        <v>0.000889056006638544</v>
      </c>
      <c r="AV411" s="43" t="n">
        <f aca="false">AU411*$J$417</f>
        <v>5454.9924976602</v>
      </c>
      <c r="AW411" s="44" t="n">
        <f aca="false">0.35*AL411/$AM$417</f>
        <v>0.00110184779298768</v>
      </c>
      <c r="AX411" s="43" t="n">
        <f aca="false">AW411*$J$417</f>
        <v>6760.62182745583</v>
      </c>
    </row>
    <row r="412" customFormat="false" ht="13.8" hidden="false" customHeight="false" outlineLevel="0" collapsed="false">
      <c r="A412" s="13" t="s">
        <v>42</v>
      </c>
      <c r="B412" s="43"/>
      <c r="C412" s="43"/>
      <c r="D412" s="43"/>
      <c r="E412" s="43"/>
      <c r="F412" s="43"/>
      <c r="G412" s="43"/>
      <c r="H412" s="43"/>
      <c r="I412" s="15" t="n">
        <f aca="false">AO412+AQ412+AS412+AU412+AW412</f>
        <v>0.013740995713464</v>
      </c>
      <c r="J412" s="43" t="n">
        <f aca="false">ROUND(AP412+AR412+AT412+AV412+AX412,0)</f>
        <v>84311</v>
      </c>
      <c r="K412" s="15" t="n">
        <f aca="false">I412-DatosMinisterio!J412</f>
        <v>-7.23412634315648E-006</v>
      </c>
      <c r="L412" s="43" t="n">
        <f aca="false">J412-DatosMinisterio!K412</f>
        <v>-44</v>
      </c>
      <c r="M412" s="44" t="n">
        <f aca="false">P446/P$451</f>
        <v>0.0140368479343215</v>
      </c>
      <c r="N412" s="43" t="n">
        <f aca="false">ROUND(N$417*M412,0)</f>
        <v>1636395</v>
      </c>
      <c r="O412" s="43" t="n">
        <f aca="false">N412-DatosMinisterio!L412</f>
        <v>-16</v>
      </c>
      <c r="P412" s="14" t="n">
        <f aca="false">N412+J412</f>
        <v>1720706</v>
      </c>
      <c r="Q412" s="43" t="n">
        <f aca="false">P412-DatosMinisterio!M412</f>
        <v>-60</v>
      </c>
      <c r="S412" s="14" t="n">
        <f aca="false">B412+DatosMinisterio!B412</f>
        <v>7917</v>
      </c>
      <c r="T412" s="14" t="n">
        <f aca="false">C412+DatosMinisterio!C412</f>
        <v>34</v>
      </c>
      <c r="U412" s="14" t="n">
        <f aca="false">D412+DatosMinisterio!D412</f>
        <v>348.272727272727</v>
      </c>
      <c r="V412" s="14" t="n">
        <f aca="false">E412+DatosMinisterio!E412</f>
        <v>162.613636363636</v>
      </c>
      <c r="W412" s="14" t="n">
        <f aca="false">F412+DatosMinisterio!F412</f>
        <v>2</v>
      </c>
      <c r="X412" s="14" t="n">
        <f aca="false">G412+DatosMinisterio!G412</f>
        <v>23</v>
      </c>
      <c r="Y412" s="14" t="n">
        <f aca="false">H412+DatosMinisterio!H412</f>
        <v>1</v>
      </c>
      <c r="Z412" s="14" t="n">
        <f aca="false">X412+0.33*Y412</f>
        <v>23.33</v>
      </c>
      <c r="AC412" s="49" t="n">
        <f aca="false">IF(T412&gt;0,S412/T412,0)</f>
        <v>232.852941176471</v>
      </c>
      <c r="AD412" s="50" t="n">
        <f aca="false">EXP((((AC412-AC$417)/AC$418+2)/4-1.9)^3)</f>
        <v>0.110840163754269</v>
      </c>
      <c r="AE412" s="51" t="n">
        <f aca="false">S412/U412</f>
        <v>22.7321848081441</v>
      </c>
      <c r="AF412" s="50" t="n">
        <f aca="false">EXP((((AE412-AE$417)/AE$418+2)/4-1.9)^3)</f>
        <v>0.134188301900266</v>
      </c>
      <c r="AG412" s="50" t="n">
        <f aca="false">V412/U412</f>
        <v>0.466914643696162</v>
      </c>
      <c r="AH412" s="50" t="n">
        <f aca="false">EXP((((AG412-AG$417)/AG$418+2)/4-1.9)^3)</f>
        <v>0.0365783587382725</v>
      </c>
      <c r="AI412" s="50" t="n">
        <f aca="false">W412/U412</f>
        <v>0.00574262594622814</v>
      </c>
      <c r="AJ412" s="50" t="n">
        <f aca="false">EXP((((AI412-AI$417)/AI$418+2)/4-1.9)^3)</f>
        <v>0.0101581229868729</v>
      </c>
      <c r="AK412" s="50" t="n">
        <f aca="false">Z412/U412</f>
        <v>0.0669877316627513</v>
      </c>
      <c r="AL412" s="50" t="n">
        <f aca="false">EXP((((AK412-AK$417)/AK$418+2)/4-1.9)^3)</f>
        <v>0.0174247615703588</v>
      </c>
      <c r="AM412" s="50" t="n">
        <f aca="false">0.01*AD412+0.15*AF412+0.24*AH412+0.25*AJ412+0.35*AL412</f>
        <v>0.0386536503161118</v>
      </c>
      <c r="AO412" s="44" t="n">
        <f aca="false">0.01*AD412/$AM$417</f>
        <v>0.000394025972339337</v>
      </c>
      <c r="AP412" s="43" t="n">
        <f aca="false">AO412*$J$417</f>
        <v>2417.63028082011</v>
      </c>
      <c r="AQ412" s="44" t="n">
        <f aca="false">0.15*AF412/$AM$417</f>
        <v>0.00715539489593819</v>
      </c>
      <c r="AR412" s="43" t="n">
        <f aca="false">AQ412*$J$417</f>
        <v>43903.4494831416</v>
      </c>
      <c r="AS412" s="44" t="n">
        <f aca="false">0.24*AH412/$AM$417</f>
        <v>0.00312077995129157</v>
      </c>
      <c r="AT412" s="43" t="n">
        <f aca="false">AS412*$J$417</f>
        <v>19148.210117279</v>
      </c>
      <c r="AU412" s="44" t="n">
        <f aca="false">0.25*AJ412/$AM$417</f>
        <v>0.000902778413409507</v>
      </c>
      <c r="AV412" s="43" t="n">
        <f aca="false">AU412*$J$417</f>
        <v>5539.18924727608</v>
      </c>
      <c r="AW412" s="44" t="n">
        <f aca="false">0.35*AL412/$AM$417</f>
        <v>0.00216801648048544</v>
      </c>
      <c r="AX412" s="43" t="n">
        <f aca="false">AW412*$J$417</f>
        <v>13302.3269035288</v>
      </c>
    </row>
    <row r="413" customFormat="false" ht="13.8" hidden="false" customHeight="false" outlineLevel="0" collapsed="false">
      <c r="A413" s="13" t="s">
        <v>43</v>
      </c>
      <c r="B413" s="43"/>
      <c r="C413" s="43"/>
      <c r="D413" s="43"/>
      <c r="E413" s="43"/>
      <c r="F413" s="43"/>
      <c r="G413" s="43"/>
      <c r="H413" s="43"/>
      <c r="I413" s="15" t="n">
        <f aca="false">AO413+AQ413+AS413+AU413+AW413</f>
        <v>0.0189702497926757</v>
      </c>
      <c r="J413" s="43" t="n">
        <f aca="false">ROUND(AP413+AR413+AT413+AV413+AX413,0)</f>
        <v>116396</v>
      </c>
      <c r="K413" s="15" t="n">
        <f aca="false">I413-DatosMinisterio!J413</f>
        <v>4.4949884139299E-005</v>
      </c>
      <c r="L413" s="43" t="n">
        <f aca="false">J413-DatosMinisterio!K413</f>
        <v>276</v>
      </c>
      <c r="M413" s="44" t="n">
        <f aca="false">P447/P$451</f>
        <v>0.0134352942247541</v>
      </c>
      <c r="N413" s="43" t="n">
        <f aca="false">ROUND(N$417*M413,0)</f>
        <v>1566267</v>
      </c>
      <c r="O413" s="43" t="n">
        <f aca="false">N413-DatosMinisterio!L413</f>
        <v>63</v>
      </c>
      <c r="P413" s="14" t="n">
        <f aca="false">N413+J413</f>
        <v>1682663</v>
      </c>
      <c r="Q413" s="43" t="n">
        <f aca="false">P413-DatosMinisterio!M413</f>
        <v>339</v>
      </c>
      <c r="S413" s="14" t="n">
        <f aca="false">B413+DatosMinisterio!B413</f>
        <v>4514</v>
      </c>
      <c r="T413" s="14" t="n">
        <f aca="false">C413+DatosMinisterio!C413</f>
        <v>36</v>
      </c>
      <c r="U413" s="14" t="n">
        <f aca="false">D413+DatosMinisterio!D413</f>
        <v>260.704545454545</v>
      </c>
      <c r="V413" s="14" t="n">
        <f aca="false">E413+DatosMinisterio!E413</f>
        <v>144.022727272727</v>
      </c>
      <c r="W413" s="14" t="n">
        <f aca="false">F413+DatosMinisterio!F413</f>
        <v>20</v>
      </c>
      <c r="X413" s="14" t="n">
        <f aca="false">G413+DatosMinisterio!G413</f>
        <v>27</v>
      </c>
      <c r="Y413" s="14" t="n">
        <f aca="false">H413+DatosMinisterio!H413</f>
        <v>7</v>
      </c>
      <c r="Z413" s="14" t="n">
        <f aca="false">X413+0.33*Y413</f>
        <v>29.31</v>
      </c>
      <c r="AC413" s="49" t="n">
        <f aca="false">IF(T413&gt;0,S413/T413,0)</f>
        <v>125.388888888889</v>
      </c>
      <c r="AD413" s="50" t="n">
        <f aca="false">EXP((((AC413-AC$417)/AC$418+2)/4-1.9)^3)</f>
        <v>0.0142130025072217</v>
      </c>
      <c r="AE413" s="51" t="n">
        <f aca="false">S413/U413</f>
        <v>17.3146194751984</v>
      </c>
      <c r="AF413" s="50" t="n">
        <f aca="false">EXP((((AE413-AE$417)/AE$418+2)/4-1.9)^3)</f>
        <v>0.0200953040072567</v>
      </c>
      <c r="AG413" s="50" t="n">
        <f aca="false">V413/U413</f>
        <v>0.552436579199721</v>
      </c>
      <c r="AH413" s="50" t="n">
        <f aca="false">EXP((((AG413-AG$417)/AG$418+2)/4-1.9)^3)</f>
        <v>0.0920195089388798</v>
      </c>
      <c r="AI413" s="50" t="n">
        <f aca="false">W413/U413</f>
        <v>0.0767151948391598</v>
      </c>
      <c r="AJ413" s="50" t="n">
        <f aca="false">EXP((((AI413-AI$417)/AI$418+2)/4-1.9)^3)</f>
        <v>0.0718459793114062</v>
      </c>
      <c r="AK413" s="50" t="n">
        <f aca="false">Z413/U413</f>
        <v>0.112426118036789</v>
      </c>
      <c r="AL413" s="50" t="n">
        <f aca="false">EXP((((AK413-AK$417)/AK$418+2)/4-1.9)^3)</f>
        <v>0.0290315049482605</v>
      </c>
      <c r="AM413" s="50" t="n">
        <f aca="false">0.01*AD413+0.15*AF413+0.24*AH413+0.25*AJ413+0.35*AL413</f>
        <v>0.0533636293312346</v>
      </c>
      <c r="AO413" s="44" t="n">
        <f aca="false">0.01*AD413/$AM$417</f>
        <v>5.05258377747007E-005</v>
      </c>
      <c r="AP413" s="43" t="n">
        <f aca="false">AO413*$J$417</f>
        <v>310.012039670122</v>
      </c>
      <c r="AQ413" s="44" t="n">
        <f aca="false">0.15*AF413/$AM$417</f>
        <v>0.00107155268894245</v>
      </c>
      <c r="AR413" s="43" t="n">
        <f aca="false">AQ413*$J$417</f>
        <v>6574.73976372914</v>
      </c>
      <c r="AS413" s="44" t="n">
        <f aca="false">0.24*AH413/$AM$417</f>
        <v>0.00785088911940923</v>
      </c>
      <c r="AT413" s="43" t="n">
        <f aca="false">AS413*$J$417</f>
        <v>48170.8024315178</v>
      </c>
      <c r="AU413" s="44" t="n">
        <f aca="false">0.25*AJ413/$AM$417</f>
        <v>0.00638513623987639</v>
      </c>
      <c r="AV413" s="43" t="n">
        <f aca="false">AU413*$J$417</f>
        <v>39177.3634337807</v>
      </c>
      <c r="AW413" s="44" t="n">
        <f aca="false">0.35*AL413/$AM$417</f>
        <v>0.00361214590667293</v>
      </c>
      <c r="AX413" s="43" t="n">
        <f aca="false">AW413*$J$417</f>
        <v>22163.0905974699</v>
      </c>
    </row>
    <row r="414" customFormat="false" ht="13.8" hidden="false" customHeight="false" outlineLevel="0" collapsed="false">
      <c r="A414" s="13" t="s">
        <v>44</v>
      </c>
      <c r="B414" s="43"/>
      <c r="C414" s="43"/>
      <c r="D414" s="43"/>
      <c r="E414" s="43"/>
      <c r="F414" s="43"/>
      <c r="G414" s="43"/>
      <c r="H414" s="43"/>
      <c r="I414" s="15" t="n">
        <f aca="false">AO414+AQ414+AS414+AU414+AW414</f>
        <v>0.0253569067281759</v>
      </c>
      <c r="J414" s="43" t="n">
        <f aca="false">ROUND(AP414+AR414+AT414+AV414+AX414,0)</f>
        <v>155583</v>
      </c>
      <c r="K414" s="15" t="n">
        <f aca="false">I414-DatosMinisterio!J414</f>
        <v>-6.08779171928225E-006</v>
      </c>
      <c r="L414" s="43" t="n">
        <f aca="false">J414-DatosMinisterio!K414</f>
        <v>-37</v>
      </c>
      <c r="M414" s="44" t="n">
        <f aca="false">P448/P$451</f>
        <v>0.00709626484312516</v>
      </c>
      <c r="N414" s="43" t="n">
        <f aca="false">ROUND(N$417*M414,0)</f>
        <v>827272</v>
      </c>
      <c r="O414" s="43" t="n">
        <f aca="false">N414-DatosMinisterio!L414</f>
        <v>-14</v>
      </c>
      <c r="P414" s="14" t="n">
        <f aca="false">N414+J414</f>
        <v>982855</v>
      </c>
      <c r="Q414" s="43" t="n">
        <f aca="false">P414-DatosMinisterio!M414</f>
        <v>-51</v>
      </c>
      <c r="S414" s="14" t="n">
        <f aca="false">B414+DatosMinisterio!B414</f>
        <v>4666</v>
      </c>
      <c r="T414" s="14" t="n">
        <f aca="false">C414+DatosMinisterio!C414</f>
        <v>22</v>
      </c>
      <c r="U414" s="14" t="n">
        <f aca="false">D414+DatosMinisterio!D414</f>
        <v>197.090909090909</v>
      </c>
      <c r="V414" s="14" t="n">
        <f aca="false">E414+DatosMinisterio!E414</f>
        <v>120.159090909091</v>
      </c>
      <c r="W414" s="14" t="n">
        <f aca="false">F414+DatosMinisterio!F414</f>
        <v>1</v>
      </c>
      <c r="X414" s="14" t="n">
        <f aca="false">G414+DatosMinisterio!G414</f>
        <v>10</v>
      </c>
      <c r="Y414" s="14" t="n">
        <f aca="false">H414+DatosMinisterio!H414</f>
        <v>4</v>
      </c>
      <c r="Z414" s="14" t="n">
        <f aca="false">X414+0.33*Y414</f>
        <v>11.32</v>
      </c>
      <c r="AC414" s="49" t="n">
        <f aca="false">IF(T414&gt;0,S414/T414,0)</f>
        <v>212.090909090909</v>
      </c>
      <c r="AD414" s="50" t="n">
        <f aca="false">EXP((((AC414-AC$417)/AC$418+2)/4-1.9)^3)</f>
        <v>0.0797998859660394</v>
      </c>
      <c r="AE414" s="51" t="n">
        <f aca="false">S414/U414</f>
        <v>23.6743542435424</v>
      </c>
      <c r="AF414" s="50" t="n">
        <f aca="false">EXP((((AE414-AE$417)/AE$418+2)/4-1.9)^3)</f>
        <v>0.172156293468881</v>
      </c>
      <c r="AG414" s="50" t="n">
        <f aca="false">V414/U414</f>
        <v>0.609663284132842</v>
      </c>
      <c r="AH414" s="50" t="n">
        <f aca="false">EXP((((AG414-AG$417)/AG$418+2)/4-1.9)^3)</f>
        <v>0.153240549154318</v>
      </c>
      <c r="AI414" s="50" t="n">
        <f aca="false">W414/U414</f>
        <v>0.00507380073800738</v>
      </c>
      <c r="AJ414" s="50" t="n">
        <f aca="false">EXP((((AI414-AI$417)/AI$418+2)/4-1.9)^3)</f>
        <v>0.00993739136652914</v>
      </c>
      <c r="AK414" s="50" t="n">
        <f aca="false">Z414/U414</f>
        <v>0.0574354243542436</v>
      </c>
      <c r="AL414" s="50" t="n">
        <f aca="false">EXP((((AK414-AK$417)/AK$418+2)/4-1.9)^3)</f>
        <v>0.0155596553788557</v>
      </c>
      <c r="AM414" s="50" t="n">
        <f aca="false">0.01*AD414+0.15*AF414+0.24*AH414+0.25*AJ414+0.35*AL414</f>
        <v>0.0713294019012605</v>
      </c>
      <c r="AO414" s="44" t="n">
        <f aca="false">0.01*AD414/$AM$417</f>
        <v>0.00028368081203891</v>
      </c>
      <c r="AP414" s="43" t="n">
        <f aca="false">AO414*$J$417</f>
        <v>1740.5840462777</v>
      </c>
      <c r="AQ414" s="44" t="n">
        <f aca="false">0.15*AF414/$AM$417</f>
        <v>0.00917998250329171</v>
      </c>
      <c r="AR414" s="43" t="n">
        <f aca="false">AQ414*$J$417</f>
        <v>56325.7379852195</v>
      </c>
      <c r="AS414" s="44" t="n">
        <f aca="false">0.24*AH414/$AM$417</f>
        <v>0.0130741249750313</v>
      </c>
      <c r="AT414" s="43" t="n">
        <f aca="false">AS414*$J$417</f>
        <v>80219.0785729244</v>
      </c>
      <c r="AU414" s="44" t="n">
        <f aca="false">0.25*AJ414/$AM$417</f>
        <v>0.000883161428828717</v>
      </c>
      <c r="AV414" s="43" t="n">
        <f aca="false">AU414*$J$417</f>
        <v>5418.82505996293</v>
      </c>
      <c r="AW414" s="44" t="n">
        <f aca="false">0.35*AL414/$AM$417</f>
        <v>0.00193595700898525</v>
      </c>
      <c r="AX414" s="43" t="n">
        <f aca="false">AW414*$J$417</f>
        <v>11878.4765874719</v>
      </c>
    </row>
    <row r="415" customFormat="false" ht="13.8" hidden="false" customHeight="false" outlineLevel="0" collapsed="false">
      <c r="A415" s="13" t="s">
        <v>45</v>
      </c>
      <c r="B415" s="43"/>
      <c r="C415" s="43"/>
      <c r="D415" s="43"/>
      <c r="E415" s="43"/>
      <c r="F415" s="43"/>
      <c r="G415" s="43"/>
      <c r="H415" s="43"/>
      <c r="I415" s="15" t="n">
        <f aca="false">AO415+AQ415+AS415+AU415+AW415</f>
        <v>0.00589123394676561</v>
      </c>
      <c r="J415" s="43" t="n">
        <f aca="false">ROUND(AP415+AR415+AT415+AV415+AX415,0)</f>
        <v>36147</v>
      </c>
      <c r="K415" s="15" t="n">
        <f aca="false">I415-DatosMinisterio!J415</f>
        <v>-7.25749203688182E-006</v>
      </c>
      <c r="L415" s="43" t="n">
        <f aca="false">J415-DatosMinisterio!K415</f>
        <v>-44</v>
      </c>
      <c r="M415" s="44" t="n">
        <f aca="false">P449/P$451</f>
        <v>0.00518723678037296</v>
      </c>
      <c r="N415" s="43" t="n">
        <f aca="false">ROUND(N$417*M415,0)</f>
        <v>604720</v>
      </c>
      <c r="O415" s="43" t="n">
        <f aca="false">N415-DatosMinisterio!L415</f>
        <v>-6</v>
      </c>
      <c r="P415" s="14" t="n">
        <f aca="false">N415+J415</f>
        <v>640867</v>
      </c>
      <c r="Q415" s="43" t="n">
        <f aca="false">P415-DatosMinisterio!M415</f>
        <v>-50</v>
      </c>
      <c r="S415" s="14" t="n">
        <f aca="false">B415+DatosMinisterio!B415</f>
        <v>5084</v>
      </c>
      <c r="T415" s="14" t="n">
        <f aca="false">C415+DatosMinisterio!C415</f>
        <v>25</v>
      </c>
      <c r="U415" s="14" t="n">
        <f aca="false">D415+DatosMinisterio!D415</f>
        <v>288.102272727273</v>
      </c>
      <c r="V415" s="14" t="n">
        <f aca="false">E415+DatosMinisterio!E415</f>
        <v>111.822727272727</v>
      </c>
      <c r="W415" s="14" t="n">
        <f aca="false">F415+DatosMinisterio!F415</f>
        <v>5</v>
      </c>
      <c r="X415" s="14" t="n">
        <f aca="false">G415+DatosMinisterio!G415</f>
        <v>15</v>
      </c>
      <c r="Y415" s="14" t="n">
        <f aca="false">H415+DatosMinisterio!H415</f>
        <v>7</v>
      </c>
      <c r="Z415" s="14" t="n">
        <f aca="false">X415+0.33*Y415</f>
        <v>17.31</v>
      </c>
      <c r="AC415" s="49" t="n">
        <f aca="false">IF(T415&gt;0,S415/T415,0)</f>
        <v>203.36</v>
      </c>
      <c r="AD415" s="50" t="n">
        <f aca="false">EXP((((AC415-AC$417)/AC$418+2)/4-1.9)^3)</f>
        <v>0.0688629054047633</v>
      </c>
      <c r="AE415" s="51" t="n">
        <f aca="false">S415/U415</f>
        <v>17.6465112609947</v>
      </c>
      <c r="AF415" s="50" t="n">
        <f aca="false">EXP((((AE415-AE$417)/AE$418+2)/4-1.9)^3)</f>
        <v>0.0231410733017649</v>
      </c>
      <c r="AG415" s="50" t="n">
        <f aca="false">V415/U415</f>
        <v>0.388135526367687</v>
      </c>
      <c r="AH415" s="50" t="n">
        <f aca="false">EXP((((AG415-AG$417)/AG$418+2)/4-1.9)^3)</f>
        <v>0.012973812074727</v>
      </c>
      <c r="AI415" s="50" t="n">
        <f aca="false">W415/U415</f>
        <v>0.0173549481323709</v>
      </c>
      <c r="AJ415" s="50" t="n">
        <f aca="false">EXP((((AI415-AI$417)/AI$418+2)/4-1.9)^3)</f>
        <v>0.0147120116691034</v>
      </c>
      <c r="AK415" s="50" t="n">
        <f aca="false">Z415/U415</f>
        <v>0.0600828304342681</v>
      </c>
      <c r="AL415" s="50" t="n">
        <f aca="false">EXP((((AK415-AK$417)/AK$418+2)/4-1.9)^3)</f>
        <v>0.0160589473378627</v>
      </c>
      <c r="AM415" s="50" t="n">
        <f aca="false">0.01*AD415+0.15*AF415+0.24*AH415+0.25*AJ415+0.35*AL415</f>
        <v>0.0165721394327747</v>
      </c>
      <c r="AO415" s="44" t="n">
        <f aca="false">0.01*AD415/$AM$417</f>
        <v>0.000244800912784455</v>
      </c>
      <c r="AP415" s="43" t="n">
        <f aca="false">AO415*$J$417</f>
        <v>1502.02814298345</v>
      </c>
      <c r="AQ415" s="44" t="n">
        <f aca="false">0.15*AF415/$AM$417</f>
        <v>0.00123396388094283</v>
      </c>
      <c r="AR415" s="43" t="n">
        <f aca="false">AQ415*$J$417</f>
        <v>7571.24822583137</v>
      </c>
      <c r="AS415" s="44" t="n">
        <f aca="false">0.24*AH415/$AM$417</f>
        <v>0.00110689527937372</v>
      </c>
      <c r="AT415" s="43" t="n">
        <f aca="false">AS415*$J$417</f>
        <v>6791.59175529199</v>
      </c>
      <c r="AU415" s="44" t="n">
        <f aca="false">0.25*AJ415/$AM$417</f>
        <v>0.00130749416696952</v>
      </c>
      <c r="AV415" s="43" t="n">
        <f aca="false">AU415*$J$417</f>
        <v>8022.40895769908</v>
      </c>
      <c r="AW415" s="44" t="n">
        <f aca="false">0.35*AL415/$AM$417</f>
        <v>0.00199807970669508</v>
      </c>
      <c r="AX415" s="43" t="n">
        <f aca="false">AW415*$J$417</f>
        <v>12259.6436314052</v>
      </c>
    </row>
    <row r="416" customFormat="false" ht="13.8" hidden="false" customHeight="false" outlineLevel="0" collapsed="false">
      <c r="A416" s="16" t="s">
        <v>46</v>
      </c>
      <c r="B416" s="52"/>
      <c r="C416" s="52"/>
      <c r="D416" s="52"/>
      <c r="E416" s="52"/>
      <c r="F416" s="52"/>
      <c r="G416" s="52"/>
      <c r="H416" s="52"/>
      <c r="I416" s="18" t="n">
        <f aca="false">AO416+AQ416+AS416+AU416+AW416</f>
        <v>0.00953384891255897</v>
      </c>
      <c r="J416" s="52" t="n">
        <f aca="false">ROUND(AP416+AR416+AT416+AV416+AX416,0)</f>
        <v>58497</v>
      </c>
      <c r="K416" s="15" t="n">
        <f aca="false">I416-DatosMinisterio!J416</f>
        <v>-6.61675008009274E-006</v>
      </c>
      <c r="L416" s="43" t="n">
        <f aca="false">J416-DatosMinisterio!K416</f>
        <v>-41</v>
      </c>
      <c r="M416" s="44" t="n">
        <f aca="false">P450/P$451</f>
        <v>0.00584560247321249</v>
      </c>
      <c r="N416" s="43" t="n">
        <f aca="false">ROUND(N$417*M416,0)</f>
        <v>681472</v>
      </c>
      <c r="O416" s="43" t="n">
        <f aca="false">N416-DatosMinisterio!L416</f>
        <v>-14</v>
      </c>
      <c r="P416" s="14" t="n">
        <f aca="false">N416+J416</f>
        <v>739969</v>
      </c>
      <c r="Q416" s="43" t="n">
        <f aca="false">P416-DatosMinisterio!M416</f>
        <v>-55</v>
      </c>
      <c r="S416" s="17" t="n">
        <f aca="false">B416+DatosMinisterio!B416</f>
        <v>5051</v>
      </c>
      <c r="T416" s="17" t="n">
        <f aca="false">C416+DatosMinisterio!C416</f>
        <v>35</v>
      </c>
      <c r="U416" s="17" t="n">
        <f aca="false">D416+DatosMinisterio!D416</f>
        <v>259.403181818182</v>
      </c>
      <c r="V416" s="17" t="n">
        <f aca="false">E416+DatosMinisterio!E416</f>
        <v>122.663181818182</v>
      </c>
      <c r="W416" s="17" t="n">
        <f aca="false">F416+DatosMinisterio!F416</f>
        <v>5</v>
      </c>
      <c r="X416" s="17" t="n">
        <f aca="false">G416+DatosMinisterio!G416</f>
        <v>16</v>
      </c>
      <c r="Y416" s="17" t="n">
        <f aca="false">H416+DatosMinisterio!H416</f>
        <v>5</v>
      </c>
      <c r="Z416" s="17" t="n">
        <f aca="false">X416+0.33*Y416</f>
        <v>17.65</v>
      </c>
      <c r="AC416" s="49" t="n">
        <f aca="false">IF(T416&gt;0,S416/T416,0)</f>
        <v>144.314285714286</v>
      </c>
      <c r="AD416" s="50" t="n">
        <f aca="false">EXP((((AC416-AC$417)/AC$418+2)/4-1.9)^3)</f>
        <v>0.0218106170846601</v>
      </c>
      <c r="AE416" s="51" t="n">
        <f aca="false">S416/U416</f>
        <v>19.4716192939387</v>
      </c>
      <c r="AF416" s="50" t="n">
        <f aca="false">EXP((((AE416-AE$417)/AE$418+2)/4-1.9)^3)</f>
        <v>0.0473388515215884</v>
      </c>
      <c r="AG416" s="50" t="n">
        <f aca="false">V416/U416</f>
        <v>0.472866913036393</v>
      </c>
      <c r="AH416" s="50" t="n">
        <f aca="false">EXP((((AG416-AG$417)/AG$418+2)/4-1.9)^3)</f>
        <v>0.0392622626996111</v>
      </c>
      <c r="AI416" s="50" t="n">
        <f aca="false">W416/U416</f>
        <v>0.0192750141496126</v>
      </c>
      <c r="AJ416" s="50" t="n">
        <f aca="false">EXP((((AI416-AI$417)/AI$418+2)/4-1.9)^3)</f>
        <v>0.0156101013194849</v>
      </c>
      <c r="AK416" s="50" t="n">
        <f aca="false">Z416/U416</f>
        <v>0.0680407999481326</v>
      </c>
      <c r="AL416" s="50" t="n">
        <f aca="false">EXP((((AK416-AK$417)/AK$418+2)/4-1.9)^3)</f>
        <v>0.0176413538849123</v>
      </c>
      <c r="AM416" s="50" t="n">
        <f aca="false">0.01*AD416+0.15*AF416+0.24*AH416+0.25*AJ416+0.35*AL416</f>
        <v>0.026818876136582</v>
      </c>
      <c r="AO416" s="44" t="n">
        <f aca="false">0.01*AD416/$AM$417</f>
        <v>7.75346166318988E-005</v>
      </c>
      <c r="AP416" s="43" t="n">
        <f aca="false">AO416*$J$417</f>
        <v>475.730155218357</v>
      </c>
      <c r="AQ416" s="44" t="n">
        <f aca="false">0.15*AF416/$AM$417</f>
        <v>0.00252427500579675</v>
      </c>
      <c r="AR416" s="43" t="n">
        <f aca="false">AQ416*$J$417</f>
        <v>15488.2269686422</v>
      </c>
      <c r="AS416" s="44" t="n">
        <f aca="false">0.24*AH416/$AM$417</f>
        <v>0.00334976435525755</v>
      </c>
      <c r="AT416" s="43" t="n">
        <f aca="false">AS416*$J$417</f>
        <v>20553.1927014904</v>
      </c>
      <c r="AU416" s="44" t="n">
        <f aca="false">0.25*AJ416/$AM$417</f>
        <v>0.00138730969496801</v>
      </c>
      <c r="AV416" s="43" t="n">
        <f aca="false">AU416*$J$417</f>
        <v>8512.13413044127</v>
      </c>
      <c r="AW416" s="44" t="n">
        <f aca="false">0.35*AL416/$AM$417</f>
        <v>0.00219496523990475</v>
      </c>
      <c r="AX416" s="43" t="n">
        <f aca="false">AW416*$J$417</f>
        <v>13467.6767570317</v>
      </c>
    </row>
    <row r="417" customFormat="false" ht="13.8" hidden="false" customHeight="false" outlineLevel="0" collapsed="false">
      <c r="A417" s="19" t="s">
        <v>49</v>
      </c>
      <c r="B417" s="59"/>
      <c r="C417" s="59"/>
      <c r="D417" s="59"/>
      <c r="E417" s="59"/>
      <c r="F417" s="59"/>
      <c r="G417" s="59"/>
      <c r="H417" s="59"/>
      <c r="I417" s="20" t="n">
        <f aca="false">SUM(I390:I416)</f>
        <v>1</v>
      </c>
      <c r="J417" s="59" t="n">
        <f aca="false">DatosMinisterio!K417</f>
        <v>6135713</v>
      </c>
      <c r="K417" s="57" t="n">
        <f aca="false">I417-DatosMinisterio!J417</f>
        <v>0</v>
      </c>
      <c r="L417" s="59" t="n">
        <f aca="false">J417-DatosMinisterio!K417</f>
        <v>0</v>
      </c>
      <c r="M417" s="60"/>
      <c r="N417" s="59" t="n">
        <f aca="false">DatosMinisterio!L417</f>
        <v>116578533</v>
      </c>
      <c r="O417" s="59"/>
      <c r="P417" s="20" t="n">
        <f aca="false">DatosMinisterio!M417</f>
        <v>122714246</v>
      </c>
      <c r="Q417" s="59"/>
      <c r="S417" s="20"/>
      <c r="T417" s="20"/>
      <c r="U417" s="20"/>
      <c r="V417" s="20"/>
      <c r="W417" s="20"/>
      <c r="X417" s="20"/>
      <c r="Y417" s="20"/>
      <c r="Z417" s="20"/>
      <c r="AB417" s="62" t="s">
        <v>207</v>
      </c>
      <c r="AC417" s="62" t="n">
        <f aca="false">AVERAGE(AC392:AC416)</f>
        <v>199.419495632315</v>
      </c>
      <c r="AD417" s="20"/>
      <c r="AE417" s="62" t="n">
        <f aca="false">AVERAGE(AE392:AE416)</f>
        <v>20.341056992056</v>
      </c>
      <c r="AF417" s="20"/>
      <c r="AG417" s="64" t="n">
        <f aca="false">AVERAGE(AG392:AG416)</f>
        <v>0.516975887204628</v>
      </c>
      <c r="AH417" s="20"/>
      <c r="AI417" s="64" t="n">
        <f aca="false">AVERAGE(AI392:AI416)</f>
        <v>0.0718905142635021</v>
      </c>
      <c r="AJ417" s="20"/>
      <c r="AK417" s="64" t="n">
        <f aca="false">AVERAGE(AK392:AK416)</f>
        <v>0.192891664879424</v>
      </c>
      <c r="AL417" s="20"/>
      <c r="AM417" s="64" t="n">
        <f aca="false">SUM(AM392:AM416)</f>
        <v>2.81301669268678</v>
      </c>
      <c r="AO417" s="60" t="n">
        <f aca="false">SUM(AO390:AO416)</f>
        <v>0.00963641566195721</v>
      </c>
      <c r="AP417" s="59" t="n">
        <f aca="false">SUM(AP390:AP416)</f>
        <v>59126.2808504744</v>
      </c>
      <c r="AQ417" s="60" t="n">
        <f aca="false">SUM(AQ390:AQ416)</f>
        <v>0.149871464272684</v>
      </c>
      <c r="AR417" s="59" t="n">
        <f aca="false">SUM(AR390:AR416)</f>
        <v>919568.291666945</v>
      </c>
      <c r="AS417" s="60" t="n">
        <f aca="false">SUM(AS390:AS416)</f>
        <v>0.232803132573642</v>
      </c>
      <c r="AT417" s="59" t="n">
        <f aca="false">SUM(AT390:AT416)</f>
        <v>1428413.20697282</v>
      </c>
      <c r="AU417" s="60" t="n">
        <f aca="false">SUM(AU390:AU416)</f>
        <v>0.255988266754954</v>
      </c>
      <c r="AV417" s="59" t="n">
        <f aca="false">SUM(AV390:AV416)</f>
        <v>1570670.53617584</v>
      </c>
      <c r="AW417" s="60" t="n">
        <f aca="false">SUM(AW390:AW416)</f>
        <v>0.351700720736763</v>
      </c>
      <c r="AX417" s="59" t="n">
        <f aca="false">SUM(AX390:AX416)</f>
        <v>2157934.68433392</v>
      </c>
    </row>
    <row r="418" customFormat="false" ht="13.8" hidden="false" customHeight="false" outlineLevel="0" collapsed="false">
      <c r="A418" s="23" t="s">
        <v>50</v>
      </c>
      <c r="I418" s="22"/>
      <c r="S418" s="22"/>
      <c r="T418" s="22"/>
      <c r="U418" s="22"/>
      <c r="V418" s="22"/>
      <c r="W418" s="22"/>
      <c r="X418" s="22"/>
      <c r="Y418" s="22"/>
      <c r="Z418" s="22"/>
      <c r="AB418" s="62" t="s">
        <v>208</v>
      </c>
      <c r="AC418" s="62" t="n">
        <f aca="false">_xlfn.STDEV.P(AC392:AC416)</f>
        <v>84.0252858783607</v>
      </c>
      <c r="AD418" s="20"/>
      <c r="AE418" s="62" t="n">
        <f aca="false">_xlfn.STDEV.P(AE392:AE416)</f>
        <v>4.3225370882458</v>
      </c>
      <c r="AF418" s="20"/>
      <c r="AG418" s="64" t="n">
        <f aca="false">_xlfn.STDEV.P(AG392:AG416)</f>
        <v>0.138977979437086</v>
      </c>
      <c r="AH418" s="20"/>
      <c r="AI418" s="64" t="n">
        <f aca="false">_xlfn.STDEV.P(AI392:AI416)</f>
        <v>0.0631580110552226</v>
      </c>
      <c r="AJ418" s="20"/>
      <c r="AK418" s="64" t="n">
        <f aca="false">_xlfn.STDEV.P(AK392:AK416)</f>
        <v>0.162272529891504</v>
      </c>
      <c r="AL418" s="20"/>
      <c r="AM418" s="64"/>
    </row>
    <row r="419" customFormat="false" ht="13.8" hidden="false" customHeight="false" outlineLevel="0" collapsed="false">
      <c r="A419" s="23" t="s">
        <v>149</v>
      </c>
      <c r="I419" s="22"/>
      <c r="S419" s="22"/>
      <c r="T419" s="22"/>
      <c r="U419" s="22"/>
      <c r="V419" s="22"/>
      <c r="W419" s="22"/>
      <c r="X419" s="22"/>
      <c r="Y419" s="22"/>
      <c r="Z419" s="22"/>
    </row>
    <row r="420" customFormat="false" ht="13.8" hidden="false" customHeight="false" outlineLevel="0" collapsed="false">
      <c r="I420" s="22"/>
      <c r="S420" s="22"/>
      <c r="T420" s="22"/>
      <c r="U420" s="22"/>
      <c r="V420" s="22"/>
      <c r="W420" s="22"/>
      <c r="X420" s="22"/>
      <c r="Y420" s="22"/>
      <c r="Z420" s="22"/>
    </row>
    <row r="421" customFormat="false" ht="13.8" hidden="false" customHeight="false" outlineLevel="0" collapsed="false">
      <c r="A421" s="6" t="s">
        <v>177</v>
      </c>
      <c r="B421" s="82"/>
      <c r="C421" s="82"/>
      <c r="D421" s="82"/>
      <c r="E421" s="82"/>
      <c r="F421" s="82"/>
      <c r="G421" s="82"/>
      <c r="H421" s="82"/>
      <c r="I421" s="6"/>
      <c r="J421" s="6"/>
      <c r="S421" s="24"/>
      <c r="T421" s="24"/>
      <c r="U421" s="24"/>
      <c r="V421" s="24"/>
      <c r="W421" s="24"/>
      <c r="X421" s="24"/>
      <c r="Y421" s="24"/>
      <c r="Z421" s="24"/>
    </row>
    <row r="422" customFormat="false" ht="13.8" hidden="false" customHeight="false" outlineLevel="0" collapsed="false">
      <c r="A422" s="6" t="s">
        <v>178</v>
      </c>
      <c r="B422" s="6"/>
      <c r="C422" s="6"/>
      <c r="D422" s="6"/>
      <c r="E422" s="6"/>
      <c r="F422" s="6"/>
      <c r="G422" s="6"/>
      <c r="H422" s="6"/>
      <c r="I422" s="6"/>
      <c r="J422" s="6"/>
      <c r="S422" s="24"/>
      <c r="T422" s="24"/>
      <c r="U422" s="24"/>
      <c r="V422" s="24"/>
      <c r="W422" s="24"/>
      <c r="X422" s="24"/>
      <c r="Y422" s="24"/>
      <c r="Z422" s="24"/>
    </row>
    <row r="423" customFormat="false" ht="13.8" hidden="false" customHeight="false" outlineLevel="0" collapsed="false">
      <c r="A423" s="29"/>
      <c r="B423" s="29"/>
      <c r="C423" s="29"/>
      <c r="D423" s="29"/>
      <c r="E423" s="29"/>
      <c r="F423" s="29"/>
      <c r="G423" s="29"/>
      <c r="H423" s="29"/>
      <c r="S423" s="73"/>
      <c r="T423" s="73"/>
      <c r="U423" s="73"/>
      <c r="V423" s="73"/>
      <c r="W423" s="73"/>
      <c r="X423" s="73"/>
      <c r="Y423" s="73"/>
      <c r="Z423" s="73"/>
    </row>
    <row r="424" customFormat="false" ht="15.8" hidden="false" customHeight="true" outlineLevel="0" collapsed="false">
      <c r="A424" s="7" t="s">
        <v>8</v>
      </c>
      <c r="B424" s="85" t="s">
        <v>188</v>
      </c>
      <c r="C424" s="85"/>
      <c r="D424" s="85"/>
      <c r="E424" s="85"/>
      <c r="F424" s="85"/>
      <c r="G424" s="85"/>
      <c r="H424" s="85"/>
      <c r="I424" s="7" t="s">
        <v>10</v>
      </c>
      <c r="J424" s="37" t="s">
        <v>11</v>
      </c>
      <c r="K424" s="38" t="s">
        <v>189</v>
      </c>
      <c r="L424" s="37" t="s">
        <v>190</v>
      </c>
      <c r="M424" s="38" t="s">
        <v>191</v>
      </c>
      <c r="N424" s="37" t="s">
        <v>12</v>
      </c>
      <c r="O424" s="37" t="s">
        <v>192</v>
      </c>
      <c r="P424" s="7" t="s">
        <v>193</v>
      </c>
      <c r="Q424" s="37" t="s">
        <v>194</v>
      </c>
      <c r="S424" s="8" t="s">
        <v>188</v>
      </c>
      <c r="T424" s="8"/>
      <c r="U424" s="8"/>
      <c r="V424" s="8"/>
      <c r="W424" s="8"/>
      <c r="X424" s="8"/>
      <c r="Y424" s="8"/>
      <c r="Z424" s="8"/>
      <c r="AC424" s="9" t="s">
        <v>196</v>
      </c>
      <c r="AD424" s="9"/>
      <c r="AE424" s="9" t="s">
        <v>197</v>
      </c>
      <c r="AF424" s="9"/>
      <c r="AG424" s="9" t="s">
        <v>198</v>
      </c>
      <c r="AH424" s="9"/>
      <c r="AI424" s="9" t="s">
        <v>199</v>
      </c>
      <c r="AJ424" s="9"/>
      <c r="AK424" s="9" t="s">
        <v>200</v>
      </c>
      <c r="AL424" s="9"/>
      <c r="AM424" s="39" t="s">
        <v>201</v>
      </c>
      <c r="AO424" s="9" t="s">
        <v>196</v>
      </c>
      <c r="AP424" s="9"/>
      <c r="AQ424" s="9" t="s">
        <v>197</v>
      </c>
      <c r="AR424" s="9"/>
      <c r="AS424" s="9" t="s">
        <v>198</v>
      </c>
      <c r="AT424" s="9"/>
      <c r="AU424" s="9" t="s">
        <v>199</v>
      </c>
      <c r="AV424" s="9"/>
      <c r="AW424" s="39" t="s">
        <v>200</v>
      </c>
      <c r="AX424" s="39"/>
    </row>
    <row r="425" customFormat="false" ht="55.8" hidden="false" customHeight="false" outlineLevel="0" collapsed="false">
      <c r="A425" s="7"/>
      <c r="B425" s="84" t="s">
        <v>179</v>
      </c>
      <c r="C425" s="84" t="s">
        <v>180</v>
      </c>
      <c r="D425" s="84" t="s">
        <v>181</v>
      </c>
      <c r="E425" s="84" t="s">
        <v>182</v>
      </c>
      <c r="F425" s="84" t="s">
        <v>183</v>
      </c>
      <c r="G425" s="84" t="s">
        <v>184</v>
      </c>
      <c r="H425" s="84" t="s">
        <v>185</v>
      </c>
      <c r="I425" s="7"/>
      <c r="J425" s="37"/>
      <c r="K425" s="38"/>
      <c r="L425" s="37"/>
      <c r="M425" s="38"/>
      <c r="N425" s="37"/>
      <c r="O425" s="37"/>
      <c r="P425" s="7"/>
      <c r="Q425" s="37"/>
      <c r="S425" s="9" t="s">
        <v>179</v>
      </c>
      <c r="T425" s="9" t="s">
        <v>180</v>
      </c>
      <c r="U425" s="9" t="s">
        <v>181</v>
      </c>
      <c r="V425" s="9" t="s">
        <v>182</v>
      </c>
      <c r="W425" s="9" t="s">
        <v>183</v>
      </c>
      <c r="X425" s="9" t="s">
        <v>184</v>
      </c>
      <c r="Y425" s="9" t="s">
        <v>185</v>
      </c>
      <c r="Z425" s="7" t="s">
        <v>21</v>
      </c>
      <c r="AC425" s="9" t="s">
        <v>202</v>
      </c>
      <c r="AD425" s="9" t="s">
        <v>203</v>
      </c>
      <c r="AE425" s="9" t="s">
        <v>202</v>
      </c>
      <c r="AF425" s="9" t="s">
        <v>203</v>
      </c>
      <c r="AG425" s="9" t="s">
        <v>202</v>
      </c>
      <c r="AH425" s="9" t="s">
        <v>203</v>
      </c>
      <c r="AI425" s="9" t="s">
        <v>202</v>
      </c>
      <c r="AJ425" s="9" t="s">
        <v>203</v>
      </c>
      <c r="AK425" s="9" t="s">
        <v>202</v>
      </c>
      <c r="AL425" s="9" t="s">
        <v>203</v>
      </c>
      <c r="AM425" s="40" t="s">
        <v>204</v>
      </c>
      <c r="AO425" s="9" t="s">
        <v>205</v>
      </c>
      <c r="AP425" s="9" t="s">
        <v>206</v>
      </c>
      <c r="AQ425" s="9" t="s">
        <v>205</v>
      </c>
      <c r="AR425" s="9" t="s">
        <v>206</v>
      </c>
      <c r="AS425" s="9" t="s">
        <v>205</v>
      </c>
      <c r="AT425" s="9" t="s">
        <v>206</v>
      </c>
      <c r="AU425" s="9" t="s">
        <v>205</v>
      </c>
      <c r="AV425" s="9" t="s">
        <v>206</v>
      </c>
      <c r="AW425" s="9" t="s">
        <v>205</v>
      </c>
      <c r="AX425" s="40" t="s">
        <v>206</v>
      </c>
      <c r="AY425" s="76" t="s">
        <v>210</v>
      </c>
    </row>
    <row r="426" customFormat="false" ht="13.8" hidden="false" customHeight="false" outlineLevel="0" collapsed="false">
      <c r="A426" s="10" t="s">
        <v>22</v>
      </c>
      <c r="B426" s="42"/>
      <c r="C426" s="42"/>
      <c r="D426" s="42"/>
      <c r="E426" s="42"/>
      <c r="F426" s="42"/>
      <c r="G426" s="42"/>
      <c r="H426" s="42"/>
      <c r="I426" s="12" t="n">
        <f aca="false">AO426+AQ426+AS426+AU426+AW426</f>
        <v>0.151487302301764</v>
      </c>
      <c r="J426" s="42" t="n">
        <f aca="false">AP426+AR426+AT426+AV426+AX426</f>
        <v>883538.480614671</v>
      </c>
      <c r="K426" s="12" t="n">
        <f aca="false">I426-DatosMinisterio!J426</f>
        <v>0.000291727767256444</v>
      </c>
      <c r="L426" s="42" t="n">
        <f aca="false">J426-DatosMinisterio!K426</f>
        <v>1701.48061467079</v>
      </c>
      <c r="M426" s="44" t="n">
        <f aca="false">N426/N$451</f>
        <v>0.212129461661152</v>
      </c>
      <c r="N426" s="43" t="n">
        <f aca="false">DatosMinisterio!L426</f>
        <v>23507359</v>
      </c>
      <c r="O426" s="43" t="n">
        <f aca="false">N426-DatosMinisterio!L426</f>
        <v>0</v>
      </c>
      <c r="P426" s="14" t="n">
        <f aca="false">N426+J426</f>
        <v>24390897.4806147</v>
      </c>
      <c r="Q426" s="43" t="n">
        <f aca="false">P426-DatosMinisterio!M426</f>
        <v>1701.48061466962</v>
      </c>
      <c r="S426" s="11" t="n">
        <f aca="false">B426+DatosMinisterio!B426</f>
        <v>24019</v>
      </c>
      <c r="T426" s="11" t="n">
        <f aca="false">C426+DatosMinisterio!C426</f>
        <v>63</v>
      </c>
      <c r="U426" s="11" t="n">
        <f aca="false">D426+DatosMinisterio!D426</f>
        <v>1650.49772727273</v>
      </c>
      <c r="V426" s="11" t="n">
        <f aca="false">E426+DatosMinisterio!E426</f>
        <v>869.384090909091</v>
      </c>
      <c r="W426" s="11" t="n">
        <f aca="false">F426+DatosMinisterio!F426</f>
        <v>387</v>
      </c>
      <c r="X426" s="11" t="n">
        <f aca="false">G426+DatosMinisterio!G426</f>
        <v>1041</v>
      </c>
      <c r="Y426" s="11" t="n">
        <f aca="false">H426+DatosMinisterio!H426</f>
        <v>238</v>
      </c>
      <c r="Z426" s="11" t="n">
        <f aca="false">X426+0.33*Y426</f>
        <v>1119.54</v>
      </c>
      <c r="AC426" s="45" t="n">
        <f aca="false">IF(T426&gt;0,S426/T426,0)</f>
        <v>381.253968253968</v>
      </c>
      <c r="AD426" s="46" t="n">
        <f aca="false">EXP((((AC426-AC$451)/AC$452+2)/4-1.9)^3)</f>
        <v>0.491227726551053</v>
      </c>
      <c r="AE426" s="47" t="n">
        <f aca="false">S426/U426</f>
        <v>14.5525798691579</v>
      </c>
      <c r="AF426" s="46" t="n">
        <f aca="false">EXP((((AE426-AE$451)/AE$452+2)/4-1.9)^3)</f>
        <v>0.00666877206525537</v>
      </c>
      <c r="AG426" s="46" t="n">
        <f aca="false">V426/U426</f>
        <v>0.526740556223397</v>
      </c>
      <c r="AH426" s="46" t="n">
        <f aca="false">EXP((((AG426-AG$451)/AG$452+2)/4-1.9)^3)</f>
        <v>0.080794922609226</v>
      </c>
      <c r="AI426" s="46" t="n">
        <f aca="false">W426/U426</f>
        <v>0.234474724566556</v>
      </c>
      <c r="AJ426" s="46" t="n">
        <f aca="false">EXP((((AI426-AI$451)/AI$452+2)/4-1.9)^3)</f>
        <v>0.627215475486739</v>
      </c>
      <c r="AK426" s="46" t="n">
        <f aca="false">Z426/U426</f>
        <v>0.678304478401142</v>
      </c>
      <c r="AL426" s="46" t="n">
        <f aca="false">EXP((((AK426-AK$451)/AK$452+2)/4-1.9)^3)</f>
        <v>0.709406038950477</v>
      </c>
      <c r="AM426" s="46" t="n">
        <f aca="false">0.01*AD426+0.15*AF426+0.24*AH426+0.25*AJ426+0.35*AL426</f>
        <v>0.430399357005865</v>
      </c>
      <c r="AO426" s="48" t="n">
        <f aca="false">0.01*AD426/$AM$451*$AY426</f>
        <v>0.00172897012738878</v>
      </c>
      <c r="AP426" s="42" t="n">
        <f aca="false">AO426*$J$451</f>
        <v>10084.0903242056</v>
      </c>
      <c r="AQ426" s="48" t="n">
        <f aca="false">0.15*AF426/$AM$451*$AY426</f>
        <v>0.000352080320307195</v>
      </c>
      <c r="AR426" s="42" t="n">
        <f aca="false">AQ426*$J$451</f>
        <v>2053.48241424801</v>
      </c>
      <c r="AS426" s="48" t="n">
        <f aca="false">0.24*AH426/$AM$451*$AY426</f>
        <v>0.00682495714727643</v>
      </c>
      <c r="AT426" s="42" t="n">
        <f aca="false">AS426*$J$451</f>
        <v>39806.0575146609</v>
      </c>
      <c r="AU426" s="48" t="n">
        <f aca="false">0.25*AJ426/$AM$451*$AY426</f>
        <v>0.0551901267954902</v>
      </c>
      <c r="AV426" s="42" t="n">
        <f aca="false">AU426*$J$451</f>
        <v>321892.330465314</v>
      </c>
      <c r="AW426" s="48" t="n">
        <f aca="false">0.35*AL426/$AM$451*$AY426</f>
        <v>0.0873911679113019</v>
      </c>
      <c r="AX426" s="42" t="n">
        <f aca="false">AW426*$J$451</f>
        <v>509702.519896243</v>
      </c>
      <c r="AY426" s="35" t="n">
        <v>1.00051157983342</v>
      </c>
      <c r="AZ426" s="35"/>
    </row>
    <row r="427" customFormat="false" ht="13.8" hidden="false" customHeight="false" outlineLevel="0" collapsed="false">
      <c r="A427" s="13" t="s">
        <v>23</v>
      </c>
      <c r="B427" s="43"/>
      <c r="C427" s="43"/>
      <c r="D427" s="43"/>
      <c r="E427" s="43"/>
      <c r="F427" s="43" t="n">
        <v>-5</v>
      </c>
      <c r="G427" s="43"/>
      <c r="H427" s="43"/>
      <c r="I427" s="15" t="n">
        <f aca="false">AO427+AQ427+AS427+AU427+AW427</f>
        <v>0.104770752752964</v>
      </c>
      <c r="J427" s="43" t="n">
        <f aca="false">AP427+AR427+AT427+AV427+AX427</f>
        <v>611067.662395957</v>
      </c>
      <c r="K427" s="15" t="n">
        <f aca="false">I427-DatosMinisterio!J427</f>
        <v>-0.00106616656671532</v>
      </c>
      <c r="L427" s="43" t="n">
        <f aca="false">J427-DatosMinisterio!K427</f>
        <v>-6218.33760404307</v>
      </c>
      <c r="M427" s="44" t="n">
        <f aca="false">N427/N$451</f>
        <v>0.13179147610658</v>
      </c>
      <c r="N427" s="43" t="n">
        <f aca="false">DatosMinisterio!L427</f>
        <v>14604617</v>
      </c>
      <c r="O427" s="43" t="n">
        <f aca="false">N427-DatosMinisterio!L427</f>
        <v>0</v>
      </c>
      <c r="P427" s="14" t="n">
        <f aca="false">N427+J427</f>
        <v>15215684.662396</v>
      </c>
      <c r="Q427" s="43" t="n">
        <f aca="false">P427-DatosMinisterio!M427</f>
        <v>-6218.33760404214</v>
      </c>
      <c r="S427" s="14" t="n">
        <f aca="false">B427+DatosMinisterio!B427</f>
        <v>17877</v>
      </c>
      <c r="T427" s="14" t="n">
        <f aca="false">C427+DatosMinisterio!C427</f>
        <v>36</v>
      </c>
      <c r="U427" s="14" t="n">
        <f aca="false">D427+DatosMinisterio!D427</f>
        <v>1489.27272727273</v>
      </c>
      <c r="V427" s="14" t="n">
        <f aca="false">E427+DatosMinisterio!E427</f>
        <v>833.590909090909</v>
      </c>
      <c r="W427" s="14" t="n">
        <f aca="false">F427+DatosMinisterio!F427</f>
        <v>280</v>
      </c>
      <c r="X427" s="14" t="n">
        <f aca="false">G427+DatosMinisterio!G427</f>
        <v>704</v>
      </c>
      <c r="Y427" s="14" t="n">
        <f aca="false">H427+DatosMinisterio!H427</f>
        <v>193</v>
      </c>
      <c r="Z427" s="14" t="n">
        <f aca="false">X427+0.33*Y427</f>
        <v>767.69</v>
      </c>
      <c r="AC427" s="49" t="n">
        <f aca="false">IF(T427&gt;0,S427/T427,0)</f>
        <v>496.583333333333</v>
      </c>
      <c r="AD427" s="50" t="n">
        <f aca="false">EXP((((AC427-AC$451)/AC$452+2)/4-1.9)^3)</f>
        <v>0.839250461831259</v>
      </c>
      <c r="AE427" s="51" t="n">
        <f aca="false">S427/U427</f>
        <v>12.0038456842876</v>
      </c>
      <c r="AF427" s="50" t="n">
        <f aca="false">EXP((((AE427-AE$451)/AE$452+2)/4-1.9)^3)</f>
        <v>0.0016537816603025</v>
      </c>
      <c r="AG427" s="50" t="n">
        <f aca="false">V427/U427</f>
        <v>0.559730191673787</v>
      </c>
      <c r="AH427" s="50" t="n">
        <f aca="false">EXP((((AG427-AG$451)/AG$452+2)/4-1.9)^3)</f>
        <v>0.113573586873818</v>
      </c>
      <c r="AI427" s="50" t="n">
        <f aca="false">W427/U427</f>
        <v>0.188011231839824</v>
      </c>
      <c r="AJ427" s="50" t="n">
        <f aca="false">EXP((((AI427-AI$451)/AI$452+2)/4-1.9)^3)</f>
        <v>0.420967610864015</v>
      </c>
      <c r="AK427" s="50" t="n">
        <f aca="false">Z427/U427</f>
        <v>0.515479794896837</v>
      </c>
      <c r="AL427" s="50" t="n">
        <f aca="false">EXP((((AK427-AK$451)/AK$452+2)/4-1.9)^3)</f>
        <v>0.446912810353092</v>
      </c>
      <c r="AM427" s="50" t="n">
        <f aca="false">0.01*AD427+0.15*AF427+0.24*AH427+0.25*AJ427+0.35*AL427</f>
        <v>0.29755961905666</v>
      </c>
      <c r="AO427" s="44" t="n">
        <f aca="false">0.01*AD427/$AM$451*$AY427</f>
        <v>0.00295500118306007</v>
      </c>
      <c r="AP427" s="43" t="n">
        <f aca="false">AO427*$J$451</f>
        <v>17234.8257301103</v>
      </c>
      <c r="AQ427" s="44" t="n">
        <f aca="false">0.15*AF427/$AM$451*$AY427</f>
        <v>8.73444874618284E-005</v>
      </c>
      <c r="AR427" s="43" t="n">
        <f aca="false">AQ427*$J$451</f>
        <v>509.430259629042</v>
      </c>
      <c r="AS427" s="44" t="n">
        <f aca="false">0.24*AH427/$AM$451*$AY427</f>
        <v>0.00959742338212217</v>
      </c>
      <c r="AT427" s="43" t="n">
        <f aca="false">AS427*$J$451</f>
        <v>55976.2616668973</v>
      </c>
      <c r="AU427" s="44" t="n">
        <f aca="false">0.25*AJ427/$AM$451*$AY427</f>
        <v>0.0370556777954818</v>
      </c>
      <c r="AV427" s="43" t="n">
        <f aca="false">AU427*$J$451</f>
        <v>216124.498621991</v>
      </c>
      <c r="AW427" s="44" t="n">
        <f aca="false">0.35*AL427/$AM$451*$AY427</f>
        <v>0.0550753059048378</v>
      </c>
      <c r="AX427" s="43" t="n">
        <f aca="false">AW427*$J$451</f>
        <v>321222.64611733</v>
      </c>
      <c r="AY427" s="35" t="n">
        <v>1.0008835968711</v>
      </c>
      <c r="AZ427" s="35"/>
    </row>
    <row r="428" customFormat="false" ht="13.8" hidden="false" customHeight="false" outlineLevel="0" collapsed="false">
      <c r="A428" s="13" t="s">
        <v>24</v>
      </c>
      <c r="B428" s="43"/>
      <c r="C428" s="43"/>
      <c r="D428" s="43"/>
      <c r="E428" s="43"/>
      <c r="F428" s="43"/>
      <c r="G428" s="43"/>
      <c r="H428" s="43"/>
      <c r="I428" s="15" t="n">
        <f aca="false">AO428+AQ428+AS428+AU428+AW428</f>
        <v>0.0756937997874179</v>
      </c>
      <c r="J428" s="43" t="n">
        <f aca="false">AP428+AR428+AT428+AV428+AX428</f>
        <v>441478.48591893</v>
      </c>
      <c r="K428" s="15" t="n">
        <f aca="false">I428-DatosMinisterio!J428</f>
        <v>9.609824778406E-005</v>
      </c>
      <c r="L428" s="43" t="n">
        <f aca="false">J428-DatosMinisterio!K428</f>
        <v>560.485918930382</v>
      </c>
      <c r="M428" s="44" t="n">
        <f aca="false">N428/N$451</f>
        <v>0.0751344815907025</v>
      </c>
      <c r="N428" s="43" t="n">
        <f aca="false">DatosMinisterio!L428</f>
        <v>8326110</v>
      </c>
      <c r="O428" s="43" t="n">
        <f aca="false">N428-DatosMinisterio!L428</f>
        <v>0</v>
      </c>
      <c r="P428" s="14" t="n">
        <f aca="false">N428+J428</f>
        <v>8767588.48591893</v>
      </c>
      <c r="Q428" s="43" t="n">
        <f aca="false">P428-DatosMinisterio!M428</f>
        <v>560.4859189298</v>
      </c>
      <c r="S428" s="14" t="n">
        <f aca="false">B428+DatosMinisterio!B428</f>
        <v>18363</v>
      </c>
      <c r="T428" s="14" t="n">
        <f aca="false">C428+DatosMinisterio!C428</f>
        <v>83</v>
      </c>
      <c r="U428" s="14" t="n">
        <f aca="false">D428+DatosMinisterio!D428</f>
        <v>1126.97727272727</v>
      </c>
      <c r="V428" s="14" t="n">
        <f aca="false">E428+DatosMinisterio!E428</f>
        <v>699.727272727273</v>
      </c>
      <c r="W428" s="14" t="n">
        <f aca="false">F428+DatosMinisterio!F428</f>
        <v>143</v>
      </c>
      <c r="X428" s="14" t="n">
        <f aca="false">G428+DatosMinisterio!G428</f>
        <v>481</v>
      </c>
      <c r="Y428" s="14" t="n">
        <f aca="false">H428+DatosMinisterio!H428</f>
        <v>67</v>
      </c>
      <c r="Z428" s="14" t="n">
        <f aca="false">X428+0.33*Y428</f>
        <v>503.11</v>
      </c>
      <c r="AC428" s="49" t="n">
        <f aca="false">IF(T428&gt;0,S428/T428,0)</f>
        <v>221.240963855422</v>
      </c>
      <c r="AD428" s="50" t="n">
        <f aca="false">EXP((((AC428-AC$451)/AC$452+2)/4-1.9)^3)</f>
        <v>0.0834159036775313</v>
      </c>
      <c r="AE428" s="51" t="n">
        <f aca="false">S428/U428</f>
        <v>16.294028676871</v>
      </c>
      <c r="AF428" s="50" t="n">
        <f aca="false">EXP((((AE428-AE$451)/AE$452+2)/4-1.9)^3)</f>
        <v>0.0152301924653474</v>
      </c>
      <c r="AG428" s="50" t="n">
        <f aca="false">V428/U428</f>
        <v>0.620888539334908</v>
      </c>
      <c r="AH428" s="50" t="n">
        <f aca="false">EXP((((AG428-AG$451)/AG$452+2)/4-1.9)^3)</f>
        <v>0.196324887975696</v>
      </c>
      <c r="AI428" s="50" t="n">
        <f aca="false">W428/U428</f>
        <v>0.126888095670236</v>
      </c>
      <c r="AJ428" s="50" t="n">
        <f aca="false">EXP((((AI428-AI$451)/AI$452+2)/4-1.9)^3)</f>
        <v>0.188446782104501</v>
      </c>
      <c r="AK428" s="50" t="n">
        <f aca="false">Z428/U428</f>
        <v>0.446424264424145</v>
      </c>
      <c r="AL428" s="50" t="n">
        <f aca="false">EXP((((AK428-AK$451)/AK$452+2)/4-1.9)^3)</f>
        <v>0.337418004824392</v>
      </c>
      <c r="AM428" s="50" t="n">
        <f aca="false">0.01*AD428+0.15*AF428+0.24*AH428+0.25*AJ428+0.35*AL428</f>
        <v>0.215444658235407</v>
      </c>
      <c r="AO428" s="44" t="n">
        <f aca="false">0.01*AD428/$AM$451*$AY428</f>
        <v>0.000293071397720823</v>
      </c>
      <c r="AP428" s="43" t="n">
        <f aca="false">AO428*$J$451</f>
        <v>1709.31723992327</v>
      </c>
      <c r="AQ428" s="44" t="n">
        <f aca="false">0.15*AF428/$AM$451*$AY428</f>
        <v>0.000802640790891318</v>
      </c>
      <c r="AR428" s="43" t="n">
        <f aca="false">AQ428*$J$451</f>
        <v>4681.34301745509</v>
      </c>
      <c r="AS428" s="44" t="n">
        <f aca="false">0.24*AH428/$AM$451*$AY428</f>
        <v>0.0165543135416043</v>
      </c>
      <c r="AT428" s="43" t="n">
        <f aca="false">AS428*$J$451</f>
        <v>96551.8087122048</v>
      </c>
      <c r="AU428" s="44" t="n">
        <f aca="false">0.25*AJ428/$AM$451*$AY428</f>
        <v>0.0165521079891609</v>
      </c>
      <c r="AV428" s="43" t="n">
        <f aca="false">AU428*$J$451</f>
        <v>96538.9449907896</v>
      </c>
      <c r="AW428" s="44" t="n">
        <f aca="false">0.35*AL428/$AM$451*$AY428</f>
        <v>0.0414916660680406</v>
      </c>
      <c r="AX428" s="43" t="n">
        <f aca="false">AW428*$J$451</f>
        <v>241997.071958558</v>
      </c>
      <c r="AY428" s="35" t="n">
        <v>0.998716162304353</v>
      </c>
      <c r="AZ428" s="35"/>
    </row>
    <row r="429" customFormat="false" ht="13.8" hidden="false" customHeight="false" outlineLevel="0" collapsed="false">
      <c r="A429" s="13" t="s">
        <v>186</v>
      </c>
      <c r="B429" s="43"/>
      <c r="C429" s="43"/>
      <c r="D429" s="43"/>
      <c r="E429" s="43"/>
      <c r="F429" s="43"/>
      <c r="G429" s="43"/>
      <c r="H429" s="43"/>
      <c r="I429" s="15" t="n">
        <f aca="false">AO429+AQ429+AS429+AU429+AW429</f>
        <v>0.0661705927239864</v>
      </c>
      <c r="J429" s="43" t="n">
        <f aca="false">AP429+AR429+AT429+AV429+AX429</f>
        <v>385935.085438789</v>
      </c>
      <c r="K429" s="15" t="n">
        <f aca="false">I429-DatosMinisterio!J429</f>
        <v>6.63678268338075E-005</v>
      </c>
      <c r="L429" s="43" t="n">
        <f aca="false">J429-DatosMinisterio!K429</f>
        <v>387.08543878916</v>
      </c>
      <c r="M429" s="44" t="n">
        <f aca="false">N429/N$451</f>
        <v>0.0554994460777661</v>
      </c>
      <c r="N429" s="43" t="n">
        <f aca="false">DatosMinisterio!L429</f>
        <v>6150232</v>
      </c>
      <c r="O429" s="43" t="n">
        <f aca="false">N429-DatosMinisterio!L429</f>
        <v>0</v>
      </c>
      <c r="P429" s="14" t="n">
        <f aca="false">N429+J429</f>
        <v>6536167.08543879</v>
      </c>
      <c r="Q429" s="43" t="n">
        <f aca="false">P429-DatosMinisterio!M429</f>
        <v>387.085438788868</v>
      </c>
      <c r="S429" s="14" t="n">
        <f aca="false">B429+DatosMinisterio!B429</f>
        <v>13592</v>
      </c>
      <c r="T429" s="14" t="n">
        <f aca="false">C429+DatosMinisterio!C429</f>
        <v>57</v>
      </c>
      <c r="U429" s="14" t="n">
        <f aca="false">D429+DatosMinisterio!D429</f>
        <v>491.892045454545</v>
      </c>
      <c r="V429" s="14" t="n">
        <f aca="false">E429+DatosMinisterio!E429</f>
        <v>325.642045454545</v>
      </c>
      <c r="W429" s="14" t="n">
        <f aca="false">F429+DatosMinisterio!F429</f>
        <v>54</v>
      </c>
      <c r="X429" s="14" t="n">
        <f aca="false">G429+DatosMinisterio!G429</f>
        <v>89</v>
      </c>
      <c r="Y429" s="14" t="n">
        <f aca="false">H429+DatosMinisterio!H429</f>
        <v>27</v>
      </c>
      <c r="Z429" s="14" t="n">
        <f aca="false">X429+0.33*Y429</f>
        <v>97.91</v>
      </c>
      <c r="AC429" s="49" t="n">
        <f aca="false">IF(T429&gt;0,S429/T429,0)</f>
        <v>238.456140350877</v>
      </c>
      <c r="AD429" s="50" t="n">
        <f aca="false">EXP((((AC429-AC$451)/AC$452+2)/4-1.9)^3)</f>
        <v>0.108561815506207</v>
      </c>
      <c r="AE429" s="51" t="n">
        <f aca="false">S429/U429</f>
        <v>27.6320792856896</v>
      </c>
      <c r="AF429" s="50" t="n">
        <f aca="false">EXP((((AE429-AE$451)/AE$452+2)/4-1.9)^3)</f>
        <v>0.410274025495576</v>
      </c>
      <c r="AG429" s="50" t="n">
        <f aca="false">V429/U429</f>
        <v>0.662019336282674</v>
      </c>
      <c r="AH429" s="50" t="n">
        <f aca="false">EXP((((AG429-AG$451)/AG$452+2)/4-1.9)^3)</f>
        <v>0.26792751226554</v>
      </c>
      <c r="AI429" s="50" t="n">
        <f aca="false">W429/U429</f>
        <v>0.109780185508184</v>
      </c>
      <c r="AJ429" s="50" t="n">
        <f aca="false">EXP((((AI429-AI$451)/AI$452+2)/4-1.9)^3)</f>
        <v>0.140857988276226</v>
      </c>
      <c r="AK429" s="50" t="n">
        <f aca="false">Z429/U429</f>
        <v>0.199047740057524</v>
      </c>
      <c r="AL429" s="50" t="n">
        <f aca="false">EXP((((AK429-AK$451)/AK$452+2)/4-1.9)^3)</f>
        <v>0.0731625141282558</v>
      </c>
      <c r="AM429" s="50" t="n">
        <f aca="false">0.01*AD429+0.15*AF429+0.24*AH429+0.25*AJ429+0.35*AL429</f>
        <v>0.187750701937074</v>
      </c>
      <c r="AO429" s="44" t="n">
        <f aca="false">0.01*AD429/$AM$451*$AY429</f>
        <v>0.000382613732205666</v>
      </c>
      <c r="AP429" s="43" t="n">
        <f aca="false">AO429*$J$451</f>
        <v>2231.56627967337</v>
      </c>
      <c r="AQ429" s="44" t="n">
        <f aca="false">0.15*AF429/$AM$451*$AY429</f>
        <v>0.021689459879141</v>
      </c>
      <c r="AR429" s="43" t="n">
        <f aca="false">AQ429*$J$451</f>
        <v>126502.169725059</v>
      </c>
      <c r="AS429" s="44" t="n">
        <f aca="false">0.24*AH429/$AM$451*$AY429</f>
        <v>0.0226627187359747</v>
      </c>
      <c r="AT429" s="43" t="n">
        <f aca="false">AS429*$J$451</f>
        <v>132178.629986386</v>
      </c>
      <c r="AU429" s="44" t="n">
        <f aca="false">0.25*AJ429/$AM$451*$AY429</f>
        <v>0.0124109477061637</v>
      </c>
      <c r="AV429" s="43" t="n">
        <f aca="false">AU429*$J$451</f>
        <v>72385.9340860695</v>
      </c>
      <c r="AW429" s="44" t="n">
        <f aca="false">0.35*AL429/$AM$451*$AY429</f>
        <v>0.00902485267050132</v>
      </c>
      <c r="AX429" s="43" t="n">
        <f aca="false">AW429*$J$451</f>
        <v>52636.7853616013</v>
      </c>
      <c r="AY429" s="35" t="n">
        <v>1.00184597365126</v>
      </c>
      <c r="AZ429" s="35"/>
    </row>
    <row r="430" customFormat="false" ht="13.8" hidden="false" customHeight="false" outlineLevel="0" collapsed="false">
      <c r="A430" s="13" t="s">
        <v>26</v>
      </c>
      <c r="B430" s="43"/>
      <c r="C430" s="43"/>
      <c r="D430" s="43"/>
      <c r="E430" s="43"/>
      <c r="F430" s="43"/>
      <c r="G430" s="43"/>
      <c r="H430" s="43"/>
      <c r="I430" s="15" t="n">
        <f aca="false">AO430+AQ430+AS430+AU430+AW430</f>
        <v>0.0930388161407883</v>
      </c>
      <c r="J430" s="43" t="n">
        <f aca="false">AP430+AR430+AT430+AV430+AX430</f>
        <v>542642.010268753</v>
      </c>
      <c r="K430" s="15" t="n">
        <f aca="false">I430-DatosMinisterio!J430</f>
        <v>0.000211748982113694</v>
      </c>
      <c r="L430" s="43" t="n">
        <f aca="false">J430-DatosMinisterio!K430</f>
        <v>1235.01026875328</v>
      </c>
      <c r="M430" s="44" t="n">
        <f aca="false">N430/N$451</f>
        <v>0.046033447649758</v>
      </c>
      <c r="N430" s="43" t="n">
        <f aca="false">DatosMinisterio!L430</f>
        <v>5101247</v>
      </c>
      <c r="O430" s="43" t="n">
        <f aca="false">N430-DatosMinisterio!L430</f>
        <v>0</v>
      </c>
      <c r="P430" s="14" t="n">
        <f aca="false">N430+J430</f>
        <v>5643889.01026875</v>
      </c>
      <c r="Q430" s="43" t="n">
        <f aca="false">P430-DatosMinisterio!M430</f>
        <v>1235.01026875339</v>
      </c>
      <c r="S430" s="14" t="n">
        <f aca="false">B430+DatosMinisterio!B430</f>
        <v>8704</v>
      </c>
      <c r="T430" s="14" t="n">
        <f aca="false">C430+DatosMinisterio!C430</f>
        <v>72</v>
      </c>
      <c r="U430" s="14" t="n">
        <f aca="false">D430+DatosMinisterio!D430</f>
        <v>347</v>
      </c>
      <c r="V430" s="14" t="n">
        <f aca="false">E430+DatosMinisterio!E430</f>
        <v>194.681818181818</v>
      </c>
      <c r="W430" s="14" t="n">
        <f aca="false">F430+DatosMinisterio!F430</f>
        <v>63</v>
      </c>
      <c r="X430" s="14" t="n">
        <f aca="false">G430+DatosMinisterio!G430</f>
        <v>138</v>
      </c>
      <c r="Y430" s="14" t="n">
        <f aca="false">H430+DatosMinisterio!H430</f>
        <v>14</v>
      </c>
      <c r="Z430" s="14" t="n">
        <f aca="false">X430+0.33*Y430</f>
        <v>142.62</v>
      </c>
      <c r="AC430" s="49" t="n">
        <f aca="false">IF(T430&gt;0,S430/T430,0)</f>
        <v>120.888888888889</v>
      </c>
      <c r="AD430" s="50" t="n">
        <f aca="false">EXP((((AC430-AC$451)/AC$452+2)/4-1.9)^3)</f>
        <v>0.0117642148455389</v>
      </c>
      <c r="AE430" s="51" t="n">
        <f aca="false">S430/U430</f>
        <v>25.0835734870317</v>
      </c>
      <c r="AF430" s="50" t="n">
        <f aca="false">EXP((((AE430-AE$451)/AE$452+2)/4-1.9)^3)</f>
        <v>0.256445487080314</v>
      </c>
      <c r="AG430" s="50" t="n">
        <f aca="false">V430/U430</f>
        <v>0.561042703694</v>
      </c>
      <c r="AH430" s="50" t="n">
        <f aca="false">EXP((((AG430-AG$451)/AG$452+2)/4-1.9)^3)</f>
        <v>0.115044923786988</v>
      </c>
      <c r="AI430" s="50" t="n">
        <f aca="false">W430/U430</f>
        <v>0.181556195965418</v>
      </c>
      <c r="AJ430" s="50" t="n">
        <f aca="false">EXP((((AI430-AI$451)/AI$452+2)/4-1.9)^3)</f>
        <v>0.392955386489487</v>
      </c>
      <c r="AK430" s="50" t="n">
        <f aca="false">Z430/U430</f>
        <v>0.411008645533141</v>
      </c>
      <c r="AL430" s="50" t="n">
        <f aca="false">EXP((((AK430-AK$451)/AK$452+2)/4-1.9)^3)</f>
        <v>0.285641408658312</v>
      </c>
      <c r="AM430" s="50" t="n">
        <f aca="false">0.01*AD430+0.15*AF430+0.24*AH430+0.25*AJ430+0.35*AL430</f>
        <v>0.264408586572161</v>
      </c>
      <c r="AO430" s="44" t="n">
        <f aca="false">0.01*AD430/$AM$451*$AY430</f>
        <v>4.13953508940268E-005</v>
      </c>
      <c r="AP430" s="43" t="n">
        <f aca="false">AO430*$J$451</f>
        <v>241.435320833445</v>
      </c>
      <c r="AQ430" s="44" t="n">
        <f aca="false">0.15*AF430/$AM$451*$AY430</f>
        <v>0.0135355198739482</v>
      </c>
      <c r="AR430" s="43" t="n">
        <f aca="false">AQ430*$J$451</f>
        <v>78944.9180363322</v>
      </c>
      <c r="AS430" s="44" t="n">
        <f aca="false">0.24*AH430/$AM$451*$AY430</f>
        <v>0.00971554848584535</v>
      </c>
      <c r="AT430" s="43" t="n">
        <f aca="false">AS430*$J$451</f>
        <v>56665.2175931051</v>
      </c>
      <c r="AU430" s="44" t="n">
        <f aca="false">0.25*AJ430/$AM$451*$AY430</f>
        <v>0.0345678107782915</v>
      </c>
      <c r="AV430" s="43" t="n">
        <f aca="false">AU430*$J$451</f>
        <v>201614.198346387</v>
      </c>
      <c r="AW430" s="44" t="n">
        <f aca="false">0.35*AL430/$AM$451*$AY430</f>
        <v>0.0351785416518092</v>
      </c>
      <c r="AX430" s="43" t="n">
        <f aca="false">AW430*$J$451</f>
        <v>205176.240972095</v>
      </c>
      <c r="AY430" s="35" t="n">
        <v>1.00024438632641</v>
      </c>
      <c r="AZ430" s="35"/>
    </row>
    <row r="431" customFormat="false" ht="13.8" hidden="false" customHeight="false" outlineLevel="0" collapsed="false">
      <c r="A431" s="13" t="s">
        <v>27</v>
      </c>
      <c r="B431" s="43"/>
      <c r="C431" s="43"/>
      <c r="D431" s="43"/>
      <c r="E431" s="43"/>
      <c r="F431" s="43"/>
      <c r="G431" s="43"/>
      <c r="H431" s="43"/>
      <c r="I431" s="15" t="n">
        <f aca="false">AO431+AQ431+AS431+AU431+AW431</f>
        <v>0.0433583546178914</v>
      </c>
      <c r="J431" s="43" t="n">
        <f aca="false">AP431+AR431+AT431+AV431+AX431</f>
        <v>252884.39479061</v>
      </c>
      <c r="K431" s="15" t="n">
        <f aca="false">I431-DatosMinisterio!J431</f>
        <v>0.000109456132081208</v>
      </c>
      <c r="L431" s="43" t="n">
        <f aca="false">J431-DatosMinisterio!K431</f>
        <v>638.394790609891</v>
      </c>
      <c r="M431" s="44" t="n">
        <f aca="false">N431/N$451</f>
        <v>0.0702242202231685</v>
      </c>
      <c r="N431" s="43" t="n">
        <f aca="false">DatosMinisterio!L431</f>
        <v>7781974</v>
      </c>
      <c r="O431" s="43" t="n">
        <f aca="false">N431-DatosMinisterio!L431</f>
        <v>0</v>
      </c>
      <c r="P431" s="14" t="n">
        <f aca="false">N431+J431</f>
        <v>8034858.39479061</v>
      </c>
      <c r="Q431" s="43" t="n">
        <f aca="false">P431-DatosMinisterio!M431</f>
        <v>638.394790610299</v>
      </c>
      <c r="S431" s="14" t="n">
        <f aca="false">B431+DatosMinisterio!B431</f>
        <v>15846</v>
      </c>
      <c r="T431" s="14" t="n">
        <f aca="false">C431+DatosMinisterio!C431</f>
        <v>77</v>
      </c>
      <c r="U431" s="14" t="n">
        <f aca="false">D431+DatosMinisterio!D431</f>
        <v>814.026893939394</v>
      </c>
      <c r="V431" s="14" t="n">
        <f aca="false">E431+DatosMinisterio!E431</f>
        <v>464.068181818182</v>
      </c>
      <c r="W431" s="14" t="n">
        <f aca="false">F431+DatosMinisterio!F431</f>
        <v>110</v>
      </c>
      <c r="X431" s="14" t="n">
        <f aca="false">G431+DatosMinisterio!G431</f>
        <v>175</v>
      </c>
      <c r="Y431" s="14" t="n">
        <f aca="false">H431+DatosMinisterio!H431</f>
        <v>23</v>
      </c>
      <c r="Z431" s="14" t="n">
        <f aca="false">X431+0.33*Y431</f>
        <v>182.59</v>
      </c>
      <c r="AC431" s="49" t="n">
        <f aca="false">IF(T431&gt;0,S431/T431,0)</f>
        <v>205.792207792208</v>
      </c>
      <c r="AD431" s="50" t="n">
        <f aca="false">EXP((((AC431-AC$451)/AC$452+2)/4-1.9)^3)</f>
        <v>0.0647372556525413</v>
      </c>
      <c r="AE431" s="51" t="n">
        <f aca="false">S431/U431</f>
        <v>19.4661873188428</v>
      </c>
      <c r="AF431" s="50" t="n">
        <f aca="false">EXP((((AE431-AE$451)/AE$452+2)/4-1.9)^3)</f>
        <v>0.0537717810381345</v>
      </c>
      <c r="AG431" s="50" t="n">
        <f aca="false">V431/U431</f>
        <v>0.57008949614966</v>
      </c>
      <c r="AH431" s="50" t="n">
        <f aca="false">EXP((((AG431-AG$451)/AG$452+2)/4-1.9)^3)</f>
        <v>0.125545155501201</v>
      </c>
      <c r="AI431" s="50" t="n">
        <f aca="false">W431/U431</f>
        <v>0.135130670520807</v>
      </c>
      <c r="AJ431" s="50" t="n">
        <f aca="false">EXP((((AI431-AI$451)/AI$452+2)/4-1.9)^3)</f>
        <v>0.21445825791109</v>
      </c>
      <c r="AK431" s="50" t="n">
        <f aca="false">Z431/U431</f>
        <v>0.224304628458128</v>
      </c>
      <c r="AL431" s="50" t="n">
        <f aca="false">EXP((((AK431-AK$451)/AK$452+2)/4-1.9)^3)</f>
        <v>0.0891902754997622</v>
      </c>
      <c r="AM431" s="50" t="n">
        <f aca="false">0.01*AD431+0.15*AF431+0.24*AH431+0.25*AJ431+0.35*AL431</f>
        <v>0.123675137935223</v>
      </c>
      <c r="AO431" s="44" t="n">
        <f aca="false">0.01*AD431/$AM$451*$AY431</f>
        <v>0.000226957570812829</v>
      </c>
      <c r="AP431" s="43" t="n">
        <f aca="false">AO431*$J$451</f>
        <v>1323.71323690559</v>
      </c>
      <c r="AQ431" s="44" t="n">
        <f aca="false">0.15*AF431/$AM$451*$AY431</f>
        <v>0.00282771782948184</v>
      </c>
      <c r="AR431" s="43" t="n">
        <f aca="false">AQ431*$J$451</f>
        <v>16492.4549893335</v>
      </c>
      <c r="AS431" s="44" t="n">
        <f aca="false">0.24*AH431/$AM$451*$AY431</f>
        <v>0.0105633480688035</v>
      </c>
      <c r="AT431" s="43" t="n">
        <f aca="false">AS431*$J$451</f>
        <v>61609.9459235396</v>
      </c>
      <c r="AU431" s="44" t="n">
        <f aca="false">0.25*AJ431/$AM$451*$AY431</f>
        <v>0.0187963348019764</v>
      </c>
      <c r="AV431" s="43" t="n">
        <f aca="false">AU431*$J$451</f>
        <v>109628.231803752</v>
      </c>
      <c r="AW431" s="44" t="n">
        <f aca="false">0.35*AL431/$AM$451*$AY431</f>
        <v>0.0109439963468168</v>
      </c>
      <c r="AX431" s="43" t="n">
        <f aca="false">AW431*$J$451</f>
        <v>63830.0488370792</v>
      </c>
      <c r="AY431" s="35" t="n">
        <v>0.996570187953714</v>
      </c>
      <c r="AZ431" s="35"/>
    </row>
    <row r="432" customFormat="false" ht="13.8" hidden="false" customHeight="false" outlineLevel="0" collapsed="false">
      <c r="A432" s="13" t="s">
        <v>28</v>
      </c>
      <c r="B432" s="43"/>
      <c r="C432" s="43"/>
      <c r="D432" s="43"/>
      <c r="E432" s="43"/>
      <c r="F432" s="43"/>
      <c r="G432" s="43"/>
      <c r="H432" s="43"/>
      <c r="I432" s="15" t="n">
        <f aca="false">AO432+AQ432+AS432+AU432+AW432</f>
        <v>0.0433084505101865</v>
      </c>
      <c r="J432" s="43" t="n">
        <f aca="false">AP432+AR432+AT432+AV432+AX432</f>
        <v>252593.332775325</v>
      </c>
      <c r="K432" s="15" t="n">
        <f aca="false">I432-DatosMinisterio!J432</f>
        <v>5.95520243763248E-005</v>
      </c>
      <c r="L432" s="43" t="n">
        <f aca="false">J432-DatosMinisterio!K432</f>
        <v>347.332775325136</v>
      </c>
      <c r="M432" s="44" t="n">
        <f aca="false">N432/N$451</f>
        <v>0.0527557833046583</v>
      </c>
      <c r="N432" s="43" t="n">
        <f aca="false">DatosMinisterio!L432</f>
        <v>5846190</v>
      </c>
      <c r="O432" s="43" t="n">
        <f aca="false">N432-DatosMinisterio!L432</f>
        <v>0</v>
      </c>
      <c r="P432" s="14" t="n">
        <f aca="false">N432+J432</f>
        <v>6098783.33277533</v>
      </c>
      <c r="Q432" s="43" t="n">
        <f aca="false">P432-DatosMinisterio!M432</f>
        <v>347.332775325514</v>
      </c>
      <c r="S432" s="14" t="n">
        <f aca="false">B432+DatosMinisterio!B432</f>
        <v>9493</v>
      </c>
      <c r="T432" s="14" t="n">
        <f aca="false">C432+DatosMinisterio!C432</f>
        <v>55</v>
      </c>
      <c r="U432" s="14" t="n">
        <f aca="false">D432+DatosMinisterio!D432</f>
        <v>583.204545454545</v>
      </c>
      <c r="V432" s="14" t="n">
        <f aca="false">E432+DatosMinisterio!E432</f>
        <v>316.272727272727</v>
      </c>
      <c r="W432" s="14" t="n">
        <f aca="false">F432+DatosMinisterio!F432</f>
        <v>62</v>
      </c>
      <c r="X432" s="14" t="n">
        <f aca="false">G432+DatosMinisterio!G432</f>
        <v>174</v>
      </c>
      <c r="Y432" s="14" t="n">
        <f aca="false">H432+DatosMinisterio!H432</f>
        <v>56</v>
      </c>
      <c r="Z432" s="14" t="n">
        <f aca="false">X432+0.33*Y432</f>
        <v>192.48</v>
      </c>
      <c r="AC432" s="49" t="n">
        <f aca="false">IF(T432&gt;0,S432/T432,0)</f>
        <v>172.6</v>
      </c>
      <c r="AD432" s="50" t="n">
        <f aca="false">EXP((((AC432-AC$451)/AC$452+2)/4-1.9)^3)</f>
        <v>0.0354651328911071</v>
      </c>
      <c r="AE432" s="51" t="n">
        <f aca="false">S432/U432</f>
        <v>16.2773079770859</v>
      </c>
      <c r="AF432" s="50" t="n">
        <f aca="false">EXP((((AE432-AE$451)/AE$452+2)/4-1.9)^3)</f>
        <v>0.0151169552515597</v>
      </c>
      <c r="AG432" s="50" t="n">
        <f aca="false">V432/U432</f>
        <v>0.542301547094813</v>
      </c>
      <c r="AH432" s="50" t="n">
        <f aca="false">EXP((((AG432-AG$451)/AG$452+2)/4-1.9)^3)</f>
        <v>0.0952645150393859</v>
      </c>
      <c r="AI432" s="50" t="n">
        <f aca="false">W432/U432</f>
        <v>0.106309185144772</v>
      </c>
      <c r="AJ432" s="50" t="n">
        <f aca="false">EXP((((AI432-AI$451)/AI$452+2)/4-1.9)^3)</f>
        <v>0.132270141131869</v>
      </c>
      <c r="AK432" s="50" t="n">
        <f aca="false">Z432/U432</f>
        <v>0.330038579946222</v>
      </c>
      <c r="AL432" s="50" t="n">
        <f aca="false">EXP((((AK432-AK$451)/AK$452+2)/4-1.9)^3)</f>
        <v>0.183415683753071</v>
      </c>
      <c r="AM432" s="50" t="n">
        <f aca="false">0.01*AD432+0.15*AF432+0.24*AH432+0.25*AJ432+0.35*AL432</f>
        <v>0.12274870282264</v>
      </c>
      <c r="AO432" s="44" t="n">
        <f aca="false">0.01*AD432/$AM$451*$AY432</f>
        <v>0.00012512881336685</v>
      </c>
      <c r="AP432" s="43" t="n">
        <f aca="false">AO432*$J$451</f>
        <v>729.804544429961</v>
      </c>
      <c r="AQ432" s="44" t="n">
        <f aca="false">0.15*AF432/$AM$451*$AY432</f>
        <v>0.000800039299791432</v>
      </c>
      <c r="AR432" s="43" t="n">
        <f aca="false">AQ432*$J$451</f>
        <v>4666.17001312534</v>
      </c>
      <c r="AS432" s="44" t="n">
        <f aca="false">0.24*AH432/$AM$451*$AY432</f>
        <v>0.00806674144509011</v>
      </c>
      <c r="AT432" s="43" t="n">
        <f aca="false">AS432*$J$451</f>
        <v>47048.6725396211</v>
      </c>
      <c r="AU432" s="44" t="n">
        <f aca="false">0.25*AJ432/$AM$451*$AY432</f>
        <v>0.0116669560033192</v>
      </c>
      <c r="AV432" s="43" t="n">
        <f aca="false">AU432*$J$451</f>
        <v>68046.6575346147</v>
      </c>
      <c r="AW432" s="44" t="n">
        <f aca="false">0.35*AL432/$AM$451*$AY432</f>
        <v>0.022649584948619</v>
      </c>
      <c r="AX432" s="43" t="n">
        <f aca="false">AW432*$J$451</f>
        <v>132102.028143534</v>
      </c>
      <c r="AY432" s="35" t="n">
        <v>1.00293603629385</v>
      </c>
      <c r="AZ432" s="35"/>
    </row>
    <row r="433" customFormat="false" ht="13.8" hidden="false" customHeight="false" outlineLevel="0" collapsed="false">
      <c r="A433" s="13" t="s">
        <v>29</v>
      </c>
      <c r="B433" s="43"/>
      <c r="C433" s="43"/>
      <c r="D433" s="43"/>
      <c r="E433" s="43"/>
      <c r="F433" s="43"/>
      <c r="G433" s="43"/>
      <c r="H433" s="43"/>
      <c r="I433" s="15" t="n">
        <f aca="false">AO433+AQ433+AS433+AU433+AW433</f>
        <v>0.052802240540751</v>
      </c>
      <c r="J433" s="43" t="n">
        <f aca="false">AP433+AR433+AT433+AV433+AX433</f>
        <v>307965.16058813</v>
      </c>
      <c r="K433" s="15" t="n">
        <f aca="false">I433-DatosMinisterio!J433</f>
        <v>5.96939572195879E-005</v>
      </c>
      <c r="L433" s="43" t="n">
        <f aca="false">J433-DatosMinisterio!K433</f>
        <v>348.160588130122</v>
      </c>
      <c r="M433" s="44" t="n">
        <f aca="false">N433/N$451</f>
        <v>0.0483099490500915</v>
      </c>
      <c r="N433" s="43" t="n">
        <f aca="false">DatosMinisterio!L433</f>
        <v>5353520</v>
      </c>
      <c r="O433" s="43" t="n">
        <f aca="false">N433-DatosMinisterio!L433</f>
        <v>0</v>
      </c>
      <c r="P433" s="14" t="n">
        <f aca="false">N433+J433</f>
        <v>5661485.16058813</v>
      </c>
      <c r="Q433" s="43" t="n">
        <f aca="false">P433-DatosMinisterio!M433</f>
        <v>348.160588130355</v>
      </c>
      <c r="S433" s="14" t="n">
        <f aca="false">B433+DatosMinisterio!B433</f>
        <v>8088</v>
      </c>
      <c r="T433" s="14" t="n">
        <f aca="false">C433+DatosMinisterio!C433</f>
        <v>35</v>
      </c>
      <c r="U433" s="14" t="n">
        <f aca="false">D433+DatosMinisterio!D433</f>
        <v>339</v>
      </c>
      <c r="V433" s="14" t="n">
        <f aca="false">E433+DatosMinisterio!E433</f>
        <v>207.227272727273</v>
      </c>
      <c r="W433" s="14" t="n">
        <f aca="false">F433+DatosMinisterio!F433</f>
        <v>36</v>
      </c>
      <c r="X433" s="14" t="n">
        <f aca="false">G433+DatosMinisterio!G433</f>
        <v>86</v>
      </c>
      <c r="Y433" s="14" t="n">
        <f aca="false">H433+DatosMinisterio!H433</f>
        <v>18</v>
      </c>
      <c r="Z433" s="14" t="n">
        <f aca="false">X433+0.33*Y433</f>
        <v>91.94</v>
      </c>
      <c r="AC433" s="49" t="n">
        <f aca="false">IF(T433&gt;0,S433/T433,0)</f>
        <v>231.085714285714</v>
      </c>
      <c r="AD433" s="50" t="n">
        <f aca="false">EXP((((AC433-AC$451)/AC$452+2)/4-1.9)^3)</f>
        <v>0.0972147842418346</v>
      </c>
      <c r="AE433" s="51" t="n">
        <f aca="false">S433/U433</f>
        <v>23.858407079646</v>
      </c>
      <c r="AF433" s="50" t="n">
        <f aca="false">EXP((((AE433-AE$451)/AE$452+2)/4-1.9)^3)</f>
        <v>0.194760053924886</v>
      </c>
      <c r="AG433" s="50" t="n">
        <f aca="false">V433/U433</f>
        <v>0.611289890050953</v>
      </c>
      <c r="AH433" s="50" t="n">
        <f aca="false">EXP((((AG433-AG$451)/AG$452+2)/4-1.9)^3)</f>
        <v>0.181413450713425</v>
      </c>
      <c r="AI433" s="50" t="n">
        <f aca="false">W433/U433</f>
        <v>0.106194690265487</v>
      </c>
      <c r="AJ433" s="50" t="n">
        <f aca="false">EXP((((AI433-AI$451)/AI$452+2)/4-1.9)^3)</f>
        <v>0.131992977623419</v>
      </c>
      <c r="AK433" s="50" t="n">
        <f aca="false">Z433/U433</f>
        <v>0.271209439528024</v>
      </c>
      <c r="AL433" s="50" t="n">
        <f aca="false">EXP((((AK433-AK$451)/AK$452+2)/4-1.9)^3)</f>
        <v>0.125413897731641</v>
      </c>
      <c r="AM433" s="50" t="n">
        <f aca="false">0.01*AD433+0.15*AF433+0.24*AH433+0.25*AJ433+0.35*AL433</f>
        <v>0.150618492714302</v>
      </c>
      <c r="AO433" s="44" t="n">
        <f aca="false">0.01*AD433/$AM$451*$AY433</f>
        <v>0.000340805324044192</v>
      </c>
      <c r="AP433" s="43" t="n">
        <f aca="false">AO433*$J$451</f>
        <v>1987.72183289377</v>
      </c>
      <c r="AQ433" s="44" t="n">
        <f aca="false">0.15*AF433/$AM$451*$AY433</f>
        <v>0.0102415384356999</v>
      </c>
      <c r="AR433" s="43" t="n">
        <f aca="false">AQ433*$J$451</f>
        <v>59733.0150523756</v>
      </c>
      <c r="AS433" s="44" t="n">
        <f aca="false">0.24*AH433/$AM$451*$AY433</f>
        <v>0.0152635228080277</v>
      </c>
      <c r="AT433" s="43" t="n">
        <f aca="false">AS433*$J$451</f>
        <v>89023.3672771338</v>
      </c>
      <c r="AU433" s="44" t="n">
        <f aca="false">0.25*AJ433/$AM$451*$AY433</f>
        <v>0.0115681760396145</v>
      </c>
      <c r="AV433" s="43" t="n">
        <f aca="false">AU433*$J$451</f>
        <v>67470.5307060244</v>
      </c>
      <c r="AW433" s="44" t="n">
        <f aca="false">0.35*AL433/$AM$451*$AY433</f>
        <v>0.0153881979333647</v>
      </c>
      <c r="AX433" s="43" t="n">
        <f aca="false">AW433*$J$451</f>
        <v>89750.5257197026</v>
      </c>
      <c r="AY433" s="35" t="n">
        <v>0.996532703559012</v>
      </c>
      <c r="AZ433" s="35"/>
    </row>
    <row r="434" customFormat="false" ht="13.8" hidden="false" customHeight="false" outlineLevel="0" collapsed="false">
      <c r="A434" s="13" t="s">
        <v>30</v>
      </c>
      <c r="B434" s="43"/>
      <c r="C434" s="43"/>
      <c r="D434" s="43"/>
      <c r="E434" s="43"/>
      <c r="F434" s="43"/>
      <c r="G434" s="43"/>
      <c r="H434" s="43"/>
      <c r="I434" s="15" t="n">
        <f aca="false">AO434+AQ434+AS434+AU434+AW434</f>
        <v>0.0137135894495943</v>
      </c>
      <c r="J434" s="43" t="n">
        <f aca="false">AP434+AR434+AT434+AV434+AX434</f>
        <v>79983.4956591396</v>
      </c>
      <c r="K434" s="15" t="n">
        <f aca="false">I434-DatosMinisterio!J434</f>
        <v>4.27893836911497E-007</v>
      </c>
      <c r="L434" s="43" t="n">
        <f aca="false">J434-DatosMinisterio!K434</f>
        <v>2.4956591395603</v>
      </c>
      <c r="M434" s="44" t="n">
        <f aca="false">N434/N$451</f>
        <v>0.0221970820719304</v>
      </c>
      <c r="N434" s="43" t="n">
        <f aca="false">DatosMinisterio!L434</f>
        <v>2459794</v>
      </c>
      <c r="O434" s="43" t="n">
        <f aca="false">N434-DatosMinisterio!L434</f>
        <v>0</v>
      </c>
      <c r="P434" s="14" t="n">
        <f aca="false">N434+J434</f>
        <v>2539777.49565914</v>
      </c>
      <c r="Q434" s="43" t="n">
        <f aca="false">P434-DatosMinisterio!M434</f>
        <v>2.49565913947299</v>
      </c>
      <c r="S434" s="14" t="n">
        <f aca="false">B434+DatosMinisterio!B434</f>
        <v>11549</v>
      </c>
      <c r="T434" s="14" t="n">
        <f aca="false">C434+DatosMinisterio!C434</f>
        <v>54</v>
      </c>
      <c r="U434" s="14" t="n">
        <f aca="false">D434+DatosMinisterio!D434</f>
        <v>528.152272727273</v>
      </c>
      <c r="V434" s="14" t="n">
        <f aca="false">E434+DatosMinisterio!E434</f>
        <v>160.397727272727</v>
      </c>
      <c r="W434" s="14" t="n">
        <f aca="false">F434+DatosMinisterio!F434</f>
        <v>17</v>
      </c>
      <c r="X434" s="14" t="n">
        <f aca="false">G434+DatosMinisterio!G434</f>
        <v>62</v>
      </c>
      <c r="Y434" s="14" t="n">
        <f aca="false">H434+DatosMinisterio!H434</f>
        <v>21</v>
      </c>
      <c r="Z434" s="14" t="n">
        <f aca="false">X434+0.33*Y434</f>
        <v>68.93</v>
      </c>
      <c r="AC434" s="49" t="n">
        <f aca="false">IF(T434&gt;0,S434/T434,0)</f>
        <v>213.87037037037</v>
      </c>
      <c r="AD434" s="50" t="n">
        <f aca="false">EXP((((AC434-AC$451)/AC$452+2)/4-1.9)^3)</f>
        <v>0.0740648454515665</v>
      </c>
      <c r="AE434" s="51" t="n">
        <f aca="false">S434/U434</f>
        <v>21.8667997779566</v>
      </c>
      <c r="AF434" s="50" t="n">
        <f aca="false">EXP((((AE434-AE$451)/AE$452+2)/4-1.9)^3)</f>
        <v>0.115506011575977</v>
      </c>
      <c r="AG434" s="50" t="n">
        <f aca="false">V434/U434</f>
        <v>0.303695989878951</v>
      </c>
      <c r="AH434" s="50" t="n">
        <f aca="false">EXP((((AG434-AG$451)/AG$452+2)/4-1.9)^3)</f>
        <v>0.00307099513919481</v>
      </c>
      <c r="AI434" s="50" t="n">
        <f aca="false">W434/U434</f>
        <v>0.0321876869188035</v>
      </c>
      <c r="AJ434" s="50" t="n">
        <f aca="false">EXP((((AI434-AI$451)/AI$452+2)/4-1.9)^3)</f>
        <v>0.0245585167688623</v>
      </c>
      <c r="AK434" s="50" t="n">
        <f aca="false">Z434/U434</f>
        <v>0.130511603489008</v>
      </c>
      <c r="AL434" s="50" t="n">
        <f aca="false">EXP((((AK434-AK$451)/AK$452+2)/4-1.9)^3)</f>
        <v>0.0404989492411691</v>
      </c>
      <c r="AM434" s="50" t="n">
        <f aca="false">0.01*AD434+0.15*AF434+0.24*AH434+0.25*AJ434+0.35*AL434</f>
        <v>0.0391178504509437</v>
      </c>
      <c r="AO434" s="44" t="n">
        <f aca="false">0.01*AD434/$AM$451*$AY434</f>
        <v>0.000259649973467786</v>
      </c>
      <c r="AP434" s="43" t="n">
        <f aca="false">AO434*$J$451</f>
        <v>1514.38925615283</v>
      </c>
      <c r="AQ434" s="44" t="n">
        <f aca="false">0.15*AF434/$AM$451*$AY434</f>
        <v>0.00607396113329185</v>
      </c>
      <c r="AR434" s="43" t="n">
        <f aca="false">AQ434*$J$451</f>
        <v>35425.9288368008</v>
      </c>
      <c r="AS434" s="44" t="n">
        <f aca="false">0.24*AH434/$AM$451*$AY434</f>
        <v>0.000258384544478577</v>
      </c>
      <c r="AT434" s="43" t="n">
        <f aca="false">AS434*$J$451</f>
        <v>1507.00873521501</v>
      </c>
      <c r="AU434" s="44" t="n">
        <f aca="false">0.25*AJ434/$AM$451*$AY434</f>
        <v>0.00215237680864843</v>
      </c>
      <c r="AV434" s="43" t="n">
        <f aca="false">AU434*$J$451</f>
        <v>12553.5784605581</v>
      </c>
      <c r="AW434" s="44" t="n">
        <f aca="false">0.35*AL434/$AM$451*$AY434</f>
        <v>0.00496921698970767</v>
      </c>
      <c r="AX434" s="43" t="n">
        <f aca="false">AW434*$J$451</f>
        <v>28982.5903704128</v>
      </c>
      <c r="AY434" s="35" t="n">
        <v>0.996537539602946</v>
      </c>
      <c r="AZ434" s="35"/>
    </row>
    <row r="435" customFormat="false" ht="13.8" hidden="false" customHeight="false" outlineLevel="0" collapsed="false">
      <c r="A435" s="13" t="s">
        <v>31</v>
      </c>
      <c r="B435" s="43"/>
      <c r="C435" s="43"/>
      <c r="D435" s="43"/>
      <c r="E435" s="43"/>
      <c r="F435" s="43"/>
      <c r="G435" s="43"/>
      <c r="H435" s="43"/>
      <c r="I435" s="15" t="n">
        <f aca="false">AO435+AQ435+AS435+AU435+AW435</f>
        <v>0.0091461615008523</v>
      </c>
      <c r="J435" s="43" t="n">
        <f aca="false">AP435+AR435+AT435+AV435+AX435</f>
        <v>53344.31013777</v>
      </c>
      <c r="K435" s="15" t="n">
        <f aca="false">I435-DatosMinisterio!J435</f>
        <v>4.16810050740332E-006</v>
      </c>
      <c r="L435" s="43" t="n">
        <f aca="false">J435-DatosMinisterio!K435</f>
        <v>24.3101377700077</v>
      </c>
      <c r="M435" s="44" t="n">
        <f aca="false">N435/N$451</f>
        <v>0.0217996037164168</v>
      </c>
      <c r="N435" s="43" t="n">
        <f aca="false">DatosMinisterio!L435</f>
        <v>2415747</v>
      </c>
      <c r="O435" s="43" t="n">
        <f aca="false">N435-DatosMinisterio!L435</f>
        <v>0</v>
      </c>
      <c r="P435" s="14" t="n">
        <f aca="false">N435+J435</f>
        <v>2469091.31013777</v>
      </c>
      <c r="Q435" s="43" t="n">
        <f aca="false">P435-DatosMinisterio!M435</f>
        <v>24.3101377701387</v>
      </c>
      <c r="S435" s="14" t="n">
        <f aca="false">B435+DatosMinisterio!B435</f>
        <v>6304</v>
      </c>
      <c r="T435" s="14" t="n">
        <f aca="false">C435+DatosMinisterio!C435</f>
        <v>32</v>
      </c>
      <c r="U435" s="14" t="n">
        <f aca="false">D435+DatosMinisterio!D435</f>
        <v>387.277272727273</v>
      </c>
      <c r="V435" s="14" t="n">
        <f aca="false">E435+DatosMinisterio!E435</f>
        <v>162.586363636364</v>
      </c>
      <c r="W435" s="14" t="n">
        <f aca="false">F435+DatosMinisterio!F435</f>
        <v>18</v>
      </c>
      <c r="X435" s="14" t="n">
        <f aca="false">G435+DatosMinisterio!G435</f>
        <v>31</v>
      </c>
      <c r="Y435" s="14" t="n">
        <f aca="false">H435+DatosMinisterio!H435</f>
        <v>5</v>
      </c>
      <c r="Z435" s="14" t="n">
        <f aca="false">X435+0.33*Y435</f>
        <v>32.65</v>
      </c>
      <c r="AC435" s="49" t="n">
        <f aca="false">IF(T435&gt;0,S435/T435,0)</f>
        <v>197</v>
      </c>
      <c r="AD435" s="50" t="n">
        <f aca="false">EXP((((AC435-AC$451)/AC$452+2)/4-1.9)^3)</f>
        <v>0.0556257930456756</v>
      </c>
      <c r="AE435" s="51" t="n">
        <f aca="false">S435/U435</f>
        <v>16.2777432189763</v>
      </c>
      <c r="AF435" s="50" t="n">
        <f aca="false">EXP((((AE435-AE$451)/AE$452+2)/4-1.9)^3)</f>
        <v>0.0151198938298754</v>
      </c>
      <c r="AG435" s="50" t="n">
        <f aca="false">V435/U435</f>
        <v>0.419819016208731</v>
      </c>
      <c r="AH435" s="50" t="n">
        <f aca="false">EXP((((AG435-AG$451)/AG$452+2)/4-1.9)^3)</f>
        <v>0.0210660713770794</v>
      </c>
      <c r="AI435" s="50" t="n">
        <f aca="false">W435/U435</f>
        <v>0.0464783277191582</v>
      </c>
      <c r="AJ435" s="50" t="n">
        <f aca="false">EXP((((AI435-AI$451)/AI$452+2)/4-1.9)^3)</f>
        <v>0.0358490901839667</v>
      </c>
      <c r="AK435" s="50" t="n">
        <f aca="false">Z435/U435</f>
        <v>0.0843065222239175</v>
      </c>
      <c r="AL435" s="50" t="n">
        <f aca="false">EXP((((AK435-AK$451)/AK$452+2)/4-1.9)^3)</f>
        <v>0.0259463719021882</v>
      </c>
      <c r="AM435" s="50" t="n">
        <f aca="false">0.01*AD435+0.15*AF435+0.24*AH435+0.25*AJ435+0.35*AL435</f>
        <v>0.0259236018471947</v>
      </c>
      <c r="AO435" s="44" t="n">
        <f aca="false">0.01*AD435/$AM$451*$AY435</f>
        <v>0.000196254552051683</v>
      </c>
      <c r="AP435" s="43" t="n">
        <f aca="false">AO435*$J$451</f>
        <v>1144.64015200459</v>
      </c>
      <c r="AQ435" s="44" t="n">
        <f aca="false">0.15*AF435/$AM$451*$AY435</f>
        <v>0.00080017231975856</v>
      </c>
      <c r="AR435" s="43" t="n">
        <f aca="false">AQ435*$J$451</f>
        <v>4666.94584224014</v>
      </c>
      <c r="AS435" s="44" t="n">
        <f aca="false">0.24*AH435/$AM$451*$AY435</f>
        <v>0.00178376778479122</v>
      </c>
      <c r="AT435" s="43" t="n">
        <f aca="false">AS435*$J$451</f>
        <v>10403.6936059787</v>
      </c>
      <c r="AU435" s="44" t="n">
        <f aca="false">0.25*AJ435/$AM$451*$AY435</f>
        <v>0.00316199857579456</v>
      </c>
      <c r="AV435" s="43" t="n">
        <f aca="false">AU435*$J$451</f>
        <v>18442.1227054272</v>
      </c>
      <c r="AW435" s="44" t="n">
        <f aca="false">0.35*AL435/$AM$451*$AY435</f>
        <v>0.00320396826845628</v>
      </c>
      <c r="AX435" s="43" t="n">
        <f aca="false">AW435*$J$451</f>
        <v>18686.9078321194</v>
      </c>
      <c r="AY435" s="35" t="n">
        <v>1.00290783643486</v>
      </c>
      <c r="AZ435" s="35"/>
    </row>
    <row r="436" customFormat="false" ht="13.8" hidden="false" customHeight="false" outlineLevel="0" collapsed="false">
      <c r="A436" s="13" t="s">
        <v>32</v>
      </c>
      <c r="B436" s="43"/>
      <c r="C436" s="43"/>
      <c r="D436" s="43"/>
      <c r="E436" s="43"/>
      <c r="F436" s="43"/>
      <c r="G436" s="43"/>
      <c r="H436" s="43"/>
      <c r="I436" s="15" t="n">
        <f aca="false">AO436+AQ436+AS436+AU436+AW436</f>
        <v>0.0239100392678076</v>
      </c>
      <c r="J436" s="43" t="n">
        <f aca="false">AP436+AR436+AT436+AV436+AX436</f>
        <v>139453.534686582</v>
      </c>
      <c r="K436" s="15" t="n">
        <f aca="false">I436-DatosMinisterio!J436</f>
        <v>9.16748163388992E-008</v>
      </c>
      <c r="L436" s="43" t="n">
        <f aca="false">J436-DatosMinisterio!K436</f>
        <v>0.534686582221184</v>
      </c>
      <c r="M436" s="44" t="n">
        <f aca="false">N436/N$451</f>
        <v>0.0206762560857923</v>
      </c>
      <c r="N436" s="43" t="n">
        <f aca="false">DatosMinisterio!L436</f>
        <v>2291262</v>
      </c>
      <c r="O436" s="43" t="n">
        <f aca="false">N436-DatosMinisterio!L436</f>
        <v>0</v>
      </c>
      <c r="P436" s="14" t="n">
        <f aca="false">N436+J436</f>
        <v>2430715.53468658</v>
      </c>
      <c r="Q436" s="43" t="n">
        <f aca="false">P436-DatosMinisterio!M436</f>
        <v>0.534686582162976</v>
      </c>
      <c r="S436" s="14" t="n">
        <f aca="false">B436+DatosMinisterio!B436</f>
        <v>7854</v>
      </c>
      <c r="T436" s="14" t="n">
        <f aca="false">C436+DatosMinisterio!C436</f>
        <v>40</v>
      </c>
      <c r="U436" s="14" t="n">
        <f aca="false">D436+DatosMinisterio!D436</f>
        <v>304.272727272727</v>
      </c>
      <c r="V436" s="14" t="n">
        <f aca="false">E436+DatosMinisterio!E436</f>
        <v>141.090909090909</v>
      </c>
      <c r="W436" s="14" t="n">
        <f aca="false">F436+DatosMinisterio!F436</f>
        <v>8</v>
      </c>
      <c r="X436" s="14" t="n">
        <f aca="false">G436+DatosMinisterio!G436</f>
        <v>23</v>
      </c>
      <c r="Y436" s="14" t="n">
        <f aca="false">H436+DatosMinisterio!H436</f>
        <v>3</v>
      </c>
      <c r="Z436" s="14" t="n">
        <f aca="false">X436+0.33*Y436</f>
        <v>23.99</v>
      </c>
      <c r="AC436" s="49" t="n">
        <f aca="false">IF(T436&gt;0,S436/T436,0)</f>
        <v>196.35</v>
      </c>
      <c r="AD436" s="50" t="n">
        <f aca="false">EXP((((AC436-AC$451)/AC$452+2)/4-1.9)^3)</f>
        <v>0.0549935254887542</v>
      </c>
      <c r="AE436" s="51" t="n">
        <f aca="false">S436/U436</f>
        <v>25.8123692859277</v>
      </c>
      <c r="AF436" s="50" t="n">
        <f aca="false">EXP((((AE436-AE$451)/AE$452+2)/4-1.9)^3)</f>
        <v>0.297357456942692</v>
      </c>
      <c r="AG436" s="50" t="n">
        <f aca="false">V436/U436</f>
        <v>0.463698834777413</v>
      </c>
      <c r="AH436" s="50" t="n">
        <f aca="false">EXP((((AG436-AG$451)/AG$452+2)/4-1.9)^3)</f>
        <v>0.0383129668164114</v>
      </c>
      <c r="AI436" s="50" t="n">
        <f aca="false">W436/U436</f>
        <v>0.0262922019719152</v>
      </c>
      <c r="AJ436" s="50" t="n">
        <f aca="false">EXP((((AI436-AI$451)/AI$452+2)/4-1.9)^3)</f>
        <v>0.0208429890733669</v>
      </c>
      <c r="AK436" s="50" t="n">
        <f aca="false">Z436/U436</f>
        <v>0.0788437406632806</v>
      </c>
      <c r="AL436" s="50" t="n">
        <f aca="false">EXP((((AK436-AK$451)/AK$452+2)/4-1.9)^3)</f>
        <v>0.0245525991782328</v>
      </c>
      <c r="AM436" s="50" t="n">
        <f aca="false">0.01*AD436+0.15*AF436+0.24*AH436+0.25*AJ436+0.35*AL436</f>
        <v>0.0681528228129533</v>
      </c>
      <c r="AO436" s="44" t="n">
        <f aca="false">0.01*AD436/$AM$451*$AY436</f>
        <v>0.000192933659918981</v>
      </c>
      <c r="AP436" s="43" t="n">
        <f aca="false">AO436*$J$451</f>
        <v>1125.27129438662</v>
      </c>
      <c r="AQ436" s="44" t="n">
        <f aca="false">0.15*AF436/$AM$451*$AY436</f>
        <v>0.0156482773096316</v>
      </c>
      <c r="AR436" s="43" t="n">
        <f aca="false">AQ436*$J$451</f>
        <v>91267.4194359052</v>
      </c>
      <c r="AS436" s="44" t="n">
        <f aca="false">0.24*AH436/$AM$451*$AY436</f>
        <v>0.00322591905627421</v>
      </c>
      <c r="AT436" s="43" t="n">
        <f aca="false">AS436*$J$451</f>
        <v>18814.9341777091</v>
      </c>
      <c r="AU436" s="44" t="n">
        <f aca="false">0.25*AJ436/$AM$451*$AY436</f>
        <v>0.00182808527451034</v>
      </c>
      <c r="AV436" s="43" t="n">
        <f aca="false">AU436*$J$451</f>
        <v>10662.1720852712</v>
      </c>
      <c r="AW436" s="44" t="n">
        <f aca="false">0.35*AL436/$AM$451*$AY436</f>
        <v>0.00301482396747254</v>
      </c>
      <c r="AX436" s="43" t="n">
        <f aca="false">AW436*$J$451</f>
        <v>17583.73769331</v>
      </c>
      <c r="AY436" s="35" t="n">
        <v>0.997272727373738</v>
      </c>
      <c r="AZ436" s="35"/>
    </row>
    <row r="437" customFormat="false" ht="13.8" hidden="false" customHeight="false" outlineLevel="0" collapsed="false">
      <c r="A437" s="13" t="s">
        <v>33</v>
      </c>
      <c r="B437" s="43"/>
      <c r="C437" s="43"/>
      <c r="D437" s="43"/>
      <c r="E437" s="43"/>
      <c r="F437" s="43"/>
      <c r="G437" s="43"/>
      <c r="H437" s="43"/>
      <c r="I437" s="15" t="n">
        <f aca="false">AO437+AQ437+AS437+AU437+AW437</f>
        <v>0.0242614161293546</v>
      </c>
      <c r="J437" s="43" t="n">
        <f aca="false">AP437+AR437+AT437+AV437+AX437</f>
        <v>141502.914229667</v>
      </c>
      <c r="K437" s="15" t="n">
        <f aca="false">I437-DatosMinisterio!J437</f>
        <v>-1.86161013070174E-007</v>
      </c>
      <c r="L437" s="43" t="n">
        <f aca="false">J437-DatosMinisterio!K437</f>
        <v>-1.08577033269103</v>
      </c>
      <c r="M437" s="44" t="n">
        <f aca="false">N437/N$451</f>
        <v>0.0202152580775336</v>
      </c>
      <c r="N437" s="43" t="n">
        <f aca="false">DatosMinisterio!L437</f>
        <v>2240176</v>
      </c>
      <c r="O437" s="43" t="n">
        <f aca="false">N437-DatosMinisterio!L437</f>
        <v>0</v>
      </c>
      <c r="P437" s="14" t="n">
        <f aca="false">N437+J437</f>
        <v>2381678.91422967</v>
      </c>
      <c r="Q437" s="43" t="n">
        <f aca="false">P437-DatosMinisterio!M437</f>
        <v>-1.08577033272013</v>
      </c>
      <c r="S437" s="14" t="n">
        <f aca="false">B437+DatosMinisterio!B437</f>
        <v>8829</v>
      </c>
      <c r="T437" s="14" t="n">
        <f aca="false">C437+DatosMinisterio!C437</f>
        <v>38</v>
      </c>
      <c r="U437" s="14" t="n">
        <f aca="false">D437+DatosMinisterio!D437</f>
        <v>410.886363636364</v>
      </c>
      <c r="V437" s="14" t="n">
        <f aca="false">E437+DatosMinisterio!E437</f>
        <v>245.340909090909</v>
      </c>
      <c r="W437" s="14" t="n">
        <f aca="false">F437+DatosMinisterio!F437</f>
        <v>10</v>
      </c>
      <c r="X437" s="14" t="n">
        <f aca="false">G437+DatosMinisterio!G437</f>
        <v>28</v>
      </c>
      <c r="Y437" s="14" t="n">
        <f aca="false">H437+DatosMinisterio!H437</f>
        <v>12</v>
      </c>
      <c r="Z437" s="14" t="n">
        <f aca="false">X437+0.33*Y437</f>
        <v>31.96</v>
      </c>
      <c r="AC437" s="49" t="n">
        <f aca="false">IF(T437&gt;0,S437/T437,0)</f>
        <v>232.342105263158</v>
      </c>
      <c r="AD437" s="50" t="n">
        <f aca="false">EXP((((AC437-AC$451)/AC$452+2)/4-1.9)^3)</f>
        <v>0.0990866194708929</v>
      </c>
      <c r="AE437" s="51" t="n">
        <f aca="false">S437/U437</f>
        <v>21.4876929033685</v>
      </c>
      <c r="AF437" s="50" t="n">
        <f aca="false">EXP((((AE437-AE$451)/AE$452+2)/4-1.9)^3)</f>
        <v>0.103412073950753</v>
      </c>
      <c r="AG437" s="50" t="n">
        <f aca="false">V437/U437</f>
        <v>0.5971016096023</v>
      </c>
      <c r="AH437" s="50" t="n">
        <f aca="false">EXP((((AG437-AG$451)/AG$452+2)/4-1.9)^3)</f>
        <v>0.160677407689838</v>
      </c>
      <c r="AI437" s="50" t="n">
        <f aca="false">W437/U437</f>
        <v>0.0243376292936556</v>
      </c>
      <c r="AJ437" s="50" t="n">
        <f aca="false">EXP((((AI437-AI$451)/AI$452+2)/4-1.9)^3)</f>
        <v>0.019718996474339</v>
      </c>
      <c r="AK437" s="50" t="n">
        <f aca="false">Z437/U437</f>
        <v>0.0777830632225233</v>
      </c>
      <c r="AL437" s="50" t="n">
        <f aca="false">EXP((((AK437-AK$451)/AK$452+2)/4-1.9)^3)</f>
        <v>0.0242892290730571</v>
      </c>
      <c r="AM437" s="50" t="n">
        <f aca="false">0.01*AD437+0.15*AF437+0.24*AH437+0.25*AJ437+0.35*AL437</f>
        <v>0.0684962344270377</v>
      </c>
      <c r="AO437" s="44" t="n">
        <f aca="false">0.01*AD437/$AM$451*$AY437</f>
        <v>0.000350965527951039</v>
      </c>
      <c r="AP437" s="43" t="n">
        <f aca="false">AO437*$J$451</f>
        <v>2046.98047032537</v>
      </c>
      <c r="AQ437" s="44" t="n">
        <f aca="false">0.15*AF437/$AM$451*$AY437</f>
        <v>0.00549429478840471</v>
      </c>
      <c r="AR437" s="43" t="n">
        <f aca="false">AQ437*$J$451</f>
        <v>32045.0677755561</v>
      </c>
      <c r="AS437" s="44" t="n">
        <f aca="false">0.24*AH437/$AM$451*$AY437</f>
        <v>0.0136588931633662</v>
      </c>
      <c r="AT437" s="43" t="n">
        <f aca="false">AS437*$J$451</f>
        <v>79664.483617239</v>
      </c>
      <c r="AU437" s="44" t="n">
        <f aca="false">0.25*AJ437/$AM$451*$AY437</f>
        <v>0.00174612072882203</v>
      </c>
      <c r="AV437" s="43" t="n">
        <f aca="false">AU437*$J$451</f>
        <v>10184.1199379206</v>
      </c>
      <c r="AW437" s="44" t="n">
        <f aca="false">0.35*AL437/$AM$451*$AY437</f>
        <v>0.00301114192081069</v>
      </c>
      <c r="AX437" s="43" t="n">
        <f aca="false">AW437*$J$451</f>
        <v>17562.2624286262</v>
      </c>
      <c r="AY437" s="35" t="n">
        <v>1.0068550476247</v>
      </c>
      <c r="AZ437" s="35"/>
    </row>
    <row r="438" customFormat="false" ht="13.8" hidden="false" customHeight="false" outlineLevel="0" collapsed="false">
      <c r="A438" s="13" t="s">
        <v>34</v>
      </c>
      <c r="B438" s="43"/>
      <c r="C438" s="43"/>
      <c r="D438" s="43"/>
      <c r="E438" s="43"/>
      <c r="F438" s="43"/>
      <c r="G438" s="43"/>
      <c r="H438" s="43"/>
      <c r="I438" s="15" t="n">
        <f aca="false">AO438+AQ438+AS438+AU438+AW438</f>
        <v>0.0179390850980027</v>
      </c>
      <c r="J438" s="43" t="n">
        <f aca="false">AP438+AR438+AT438+AV438+AX438</f>
        <v>104628.386341804</v>
      </c>
      <c r="K438" s="15" t="n">
        <f aca="false">I438-DatosMinisterio!J438</f>
        <v>6.58153944920262E-006</v>
      </c>
      <c r="L438" s="43" t="n">
        <f aca="false">J438-DatosMinisterio!K438</f>
        <v>38.3863418035326</v>
      </c>
      <c r="M438" s="44" t="n">
        <f aca="false">N438/N$451</f>
        <v>0.0213670041095203</v>
      </c>
      <c r="N438" s="43" t="n">
        <f aca="false">DatosMinisterio!L438</f>
        <v>2367808</v>
      </c>
      <c r="O438" s="43" t="n">
        <f aca="false">N438-DatosMinisterio!L438</f>
        <v>0</v>
      </c>
      <c r="P438" s="14" t="n">
        <f aca="false">N438+J438</f>
        <v>2472436.3863418</v>
      </c>
      <c r="Q438" s="43" t="n">
        <f aca="false">P438-DatosMinisterio!M438</f>
        <v>38.3863418037072</v>
      </c>
      <c r="S438" s="14" t="n">
        <f aca="false">B438+DatosMinisterio!B438</f>
        <v>7455</v>
      </c>
      <c r="T438" s="14" t="n">
        <f aca="false">C438+DatosMinisterio!C438</f>
        <v>40</v>
      </c>
      <c r="U438" s="14" t="n">
        <f aca="false">D438+DatosMinisterio!D438</f>
        <v>451.613636363636</v>
      </c>
      <c r="V438" s="14" t="n">
        <f aca="false">E438+DatosMinisterio!E438</f>
        <v>236.568181818182</v>
      </c>
      <c r="W438" s="14" t="n">
        <f aca="false">F438+DatosMinisterio!F438</f>
        <v>23</v>
      </c>
      <c r="X438" s="14" t="n">
        <f aca="false">G438+DatosMinisterio!G438</f>
        <v>67</v>
      </c>
      <c r="Y438" s="14" t="n">
        <f aca="false">H438+DatosMinisterio!H438</f>
        <v>20</v>
      </c>
      <c r="Z438" s="14" t="n">
        <f aca="false">X438+0.33*Y438</f>
        <v>73.6</v>
      </c>
      <c r="AC438" s="49" t="n">
        <f aca="false">IF(T438&gt;0,S438/T438,0)</f>
        <v>186.375</v>
      </c>
      <c r="AD438" s="50" t="n">
        <f aca="false">EXP((((AC438-AC$451)/AC$452+2)/4-1.9)^3)</f>
        <v>0.0459697876760426</v>
      </c>
      <c r="AE438" s="51" t="n">
        <f aca="false">S438/U438</f>
        <v>16.5074732021539</v>
      </c>
      <c r="AF438" s="50" t="n">
        <f aca="false">EXP((((AE438-AE$451)/AE$452+2)/4-1.9)^3)</f>
        <v>0.0167394477739748</v>
      </c>
      <c r="AG438" s="50" t="n">
        <f aca="false">V438/U438</f>
        <v>0.523828695083288</v>
      </c>
      <c r="AH438" s="50" t="n">
        <f aca="false">EXP((((AG438-AG$451)/AG$452+2)/4-1.9)^3)</f>
        <v>0.0782771759841438</v>
      </c>
      <c r="AI438" s="50" t="n">
        <f aca="false">W438/U438</f>
        <v>0.0509284887524534</v>
      </c>
      <c r="AJ438" s="50" t="n">
        <f aca="false">EXP((((AI438-AI$451)/AI$452+2)/4-1.9)^3)</f>
        <v>0.0401098622055914</v>
      </c>
      <c r="AK438" s="50" t="n">
        <f aca="false">Z438/U438</f>
        <v>0.162971164007851</v>
      </c>
      <c r="AL438" s="50" t="n">
        <f aca="false">EXP((((AK438-AK$451)/AK$452+2)/4-1.9)^3)</f>
        <v>0.0541301944033208</v>
      </c>
      <c r="AM438" s="50" t="n">
        <f aca="false">0.01*AD438+0.15*AF438+0.24*AH438+0.25*AJ438+0.35*AL438</f>
        <v>0.0507301708716113</v>
      </c>
      <c r="AO438" s="44" t="n">
        <f aca="false">0.01*AD438/$AM$451*$AY438</f>
        <v>0.000162557294582093</v>
      </c>
      <c r="AP438" s="43" t="n">
        <f aca="false">AO438*$J$451</f>
        <v>948.103391410258</v>
      </c>
      <c r="AQ438" s="44" t="n">
        <f aca="false">0.15*AF438/$AM$451*$AY438</f>
        <v>0.00088790469148296</v>
      </c>
      <c r="AR438" s="43" t="n">
        <f aca="false">AQ438*$J$451</f>
        <v>5178.63840812719</v>
      </c>
      <c r="AS438" s="44" t="n">
        <f aca="false">0.24*AH438/$AM$451*$AY438</f>
        <v>0.0066432463226574</v>
      </c>
      <c r="AT438" s="43" t="n">
        <f aca="false">AS438*$J$451</f>
        <v>38746.2425766714</v>
      </c>
      <c r="AU438" s="44" t="n">
        <f aca="false">0.25*AJ438/$AM$451*$AY438</f>
        <v>0.00354588905878257</v>
      </c>
      <c r="AV438" s="43" t="n">
        <f aca="false">AU438*$J$451</f>
        <v>20681.135539559</v>
      </c>
      <c r="AW438" s="44" t="n">
        <f aca="false">0.35*AL438/$AM$451*$AY438</f>
        <v>0.00669948773049768</v>
      </c>
      <c r="AX438" s="43" t="n">
        <f aca="false">AW438*$J$451</f>
        <v>39074.2664260357</v>
      </c>
      <c r="AY438" s="35" t="n">
        <v>1.00519765447653</v>
      </c>
      <c r="AZ438" s="35"/>
    </row>
    <row r="439" customFormat="false" ht="13.8" hidden="false" customHeight="false" outlineLevel="0" collapsed="false">
      <c r="A439" s="13" t="s">
        <v>35</v>
      </c>
      <c r="B439" s="43"/>
      <c r="C439" s="43"/>
      <c r="D439" s="43"/>
      <c r="E439" s="43"/>
      <c r="F439" s="43"/>
      <c r="G439" s="43"/>
      <c r="H439" s="43"/>
      <c r="I439" s="15" t="n">
        <f aca="false">AO439+AQ439+AS439+AU439+AW439</f>
        <v>0.00632912669205082</v>
      </c>
      <c r="J439" s="43" t="n">
        <f aca="false">AP439+AR439+AT439+AV439+AX439</f>
        <v>36914.1630760112</v>
      </c>
      <c r="K439" s="15" t="n">
        <f aca="false">I439-DatosMinisterio!J439</f>
        <v>2.79602366476742E-008</v>
      </c>
      <c r="L439" s="43" t="n">
        <f aca="false">J439-DatosMinisterio!K439</f>
        <v>0.163076011180237</v>
      </c>
      <c r="M439" s="44" t="n">
        <f aca="false">N439/N$451</f>
        <v>0.0107177299341268</v>
      </c>
      <c r="N439" s="43" t="n">
        <f aca="false">DatosMinisterio!L439</f>
        <v>1187697</v>
      </c>
      <c r="O439" s="43" t="n">
        <f aca="false">N439-DatosMinisterio!L439</f>
        <v>0</v>
      </c>
      <c r="P439" s="14" t="n">
        <f aca="false">N439+J439</f>
        <v>1224611.16307601</v>
      </c>
      <c r="Q439" s="43" t="n">
        <f aca="false">P439-DatosMinisterio!M439</f>
        <v>0.163076011231169</v>
      </c>
      <c r="S439" s="14" t="n">
        <f aca="false">B439+DatosMinisterio!B439</f>
        <v>3490</v>
      </c>
      <c r="T439" s="14" t="n">
        <f aca="false">C439+DatosMinisterio!C439</f>
        <v>53</v>
      </c>
      <c r="U439" s="14" t="n">
        <f aca="false">D439+DatosMinisterio!D439</f>
        <v>243.986988943815</v>
      </c>
      <c r="V439" s="14" t="n">
        <f aca="false">E439+DatosMinisterio!E439</f>
        <v>68.2102272727273</v>
      </c>
      <c r="W439" s="14" t="n">
        <f aca="false">F439+DatosMinisterio!F439</f>
        <v>8</v>
      </c>
      <c r="X439" s="14" t="n">
        <f aca="false">G439+DatosMinisterio!G439</f>
        <v>20</v>
      </c>
      <c r="Y439" s="14" t="n">
        <f aca="false">H439+DatosMinisterio!H439</f>
        <v>11</v>
      </c>
      <c r="Z439" s="14" t="n">
        <f aca="false">X439+0.33*Y439</f>
        <v>23.63</v>
      </c>
      <c r="AC439" s="49" t="n">
        <f aca="false">IF(T439&gt;0,S439/T439,0)</f>
        <v>65.8490566037736</v>
      </c>
      <c r="AD439" s="50" t="n">
        <f aca="false">EXP((((AC439-AC$451)/AC$452+2)/4-1.9)^3)</f>
        <v>0.00285392073127853</v>
      </c>
      <c r="AE439" s="51" t="n">
        <f aca="false">S439/U439</f>
        <v>14.304041437241</v>
      </c>
      <c r="AF439" s="50" t="n">
        <f aca="false">EXP((((AE439-AE$451)/AE$452+2)/4-1.9)^3)</f>
        <v>0.00587899788859095</v>
      </c>
      <c r="AG439" s="50" t="n">
        <f aca="false">V439/U439</f>
        <v>0.279565019298774</v>
      </c>
      <c r="AH439" s="50" t="n">
        <f aca="false">EXP((((AG439-AG$451)/AG$452+2)/4-1.9)^3)</f>
        <v>0.00192469838959832</v>
      </c>
      <c r="AI439" s="50" t="n">
        <f aca="false">W439/U439</f>
        <v>0.0327886336670282</v>
      </c>
      <c r="AJ439" s="50" t="n">
        <f aca="false">EXP((((AI439-AI$451)/AI$452+2)/4-1.9)^3)</f>
        <v>0.0249659970667838</v>
      </c>
      <c r="AK439" s="50" t="n">
        <f aca="false">Z439/U439</f>
        <v>0.0968494266939844</v>
      </c>
      <c r="AL439" s="50" t="n">
        <f aca="false">EXP((((AK439-AK$451)/AK$452+2)/4-1.9)^3)</f>
        <v>0.0293921141498374</v>
      </c>
      <c r="AM439" s="50" t="n">
        <f aca="false">0.01*AD439+0.15*AF439+0.24*AH439+0.25*AJ439+0.35*AL439</f>
        <v>0.0179010557232441</v>
      </c>
      <c r="AO439" s="44" t="n">
        <f aca="false">0.01*AD439/$AM$451*$AY439</f>
        <v>1.00903690578863E-005</v>
      </c>
      <c r="AP439" s="43" t="n">
        <f aca="false">AO439*$J$451</f>
        <v>58.8513308428118</v>
      </c>
      <c r="AQ439" s="44" t="n">
        <f aca="false">0.15*AF439/$AM$451*$AY439</f>
        <v>0.000311788223843775</v>
      </c>
      <c r="AR439" s="43" t="n">
        <f aca="false">AQ439*$J$451</f>
        <v>1818.48174324025</v>
      </c>
      <c r="AS439" s="44" t="n">
        <f aca="false">0.24*AH439/$AM$451*$AY439</f>
        <v>0.000163319886470424</v>
      </c>
      <c r="AT439" s="43" t="n">
        <f aca="false">AS439*$J$451</f>
        <v>952.551152167148</v>
      </c>
      <c r="AU439" s="44" t="n">
        <f aca="false">0.25*AJ439/$AM$451*$AY439</f>
        <v>0.00220675474217797</v>
      </c>
      <c r="AV439" s="43" t="n">
        <f aca="false">AU439*$J$451</f>
        <v>12870.7337339021</v>
      </c>
      <c r="AW439" s="44" t="n">
        <f aca="false">0.35*AL439/$AM$451*$AY439</f>
        <v>0.00363717347050076</v>
      </c>
      <c r="AX439" s="43" t="n">
        <f aca="false">AW439*$J$451</f>
        <v>21213.5451158589</v>
      </c>
      <c r="AY439" s="35" t="n">
        <v>1.00503837907104</v>
      </c>
      <c r="AZ439" s="35"/>
    </row>
    <row r="440" customFormat="false" ht="13.8" hidden="false" customHeight="false" outlineLevel="0" collapsed="false">
      <c r="A440" s="13" t="s">
        <v>36</v>
      </c>
      <c r="B440" s="43"/>
      <c r="C440" s="43"/>
      <c r="D440" s="43"/>
      <c r="E440" s="43"/>
      <c r="F440" s="43"/>
      <c r="G440" s="43"/>
      <c r="H440" s="43"/>
      <c r="I440" s="15" t="n">
        <f aca="false">AO440+AQ440+AS440+AU440+AW440</f>
        <v>0.116538042969523</v>
      </c>
      <c r="J440" s="43" t="n">
        <f aca="false">AP440+AR440+AT440+AV440+AX440</f>
        <v>679699.511804562</v>
      </c>
      <c r="K440" s="15" t="n">
        <f aca="false">I440-DatosMinisterio!J440</f>
        <v>0.00015268291523278</v>
      </c>
      <c r="L440" s="43" t="n">
        <f aca="false">J440-DatosMinisterio!K440</f>
        <v>890.511804561713</v>
      </c>
      <c r="M440" s="44" t="n">
        <f aca="false">N440/N$451</f>
        <v>0.0492237513111475</v>
      </c>
      <c r="N440" s="43" t="n">
        <f aca="false">DatosMinisterio!L440</f>
        <v>5454784</v>
      </c>
      <c r="O440" s="43" t="n">
        <f aca="false">N440-DatosMinisterio!L440</f>
        <v>0</v>
      </c>
      <c r="P440" s="14" t="n">
        <f aca="false">N440+J440</f>
        <v>6134483.51180456</v>
      </c>
      <c r="Q440" s="43" t="n">
        <f aca="false">P440-DatosMinisterio!M440</f>
        <v>890.511804562062</v>
      </c>
      <c r="S440" s="14" t="n">
        <f aca="false">B440+DatosMinisterio!B440</f>
        <v>5342</v>
      </c>
      <c r="T440" s="14" t="n">
        <f aca="false">C440+DatosMinisterio!C440</f>
        <v>19</v>
      </c>
      <c r="U440" s="14" t="n">
        <f aca="false">D440+DatosMinisterio!D440</f>
        <v>235.068181818182</v>
      </c>
      <c r="V440" s="14" t="n">
        <f aca="false">E440+DatosMinisterio!E440</f>
        <v>202.431818181818</v>
      </c>
      <c r="W440" s="14" t="n">
        <f aca="false">F440+DatosMinisterio!F440</f>
        <v>36</v>
      </c>
      <c r="X440" s="14" t="n">
        <f aca="false">G440+DatosMinisterio!G440</f>
        <v>69</v>
      </c>
      <c r="Y440" s="14" t="n">
        <f aca="false">H440+DatosMinisterio!H440</f>
        <v>35</v>
      </c>
      <c r="Z440" s="14" t="n">
        <f aca="false">X440+0.33*Y440</f>
        <v>80.55</v>
      </c>
      <c r="AC440" s="49" t="n">
        <f aca="false">IF(T440&gt;0,S440/T440,0)</f>
        <v>281.157894736842</v>
      </c>
      <c r="AD440" s="50" t="n">
        <f aca="false">EXP((((AC440-AC$451)/AC$452+2)/4-1.9)^3)</f>
        <v>0.192294817654754</v>
      </c>
      <c r="AE440" s="51" t="n">
        <f aca="false">S440/U440</f>
        <v>22.7253214734603</v>
      </c>
      <c r="AF440" s="50" t="n">
        <f aca="false">EXP((((AE440-AE$451)/AE$452+2)/4-1.9)^3)</f>
        <v>0.146405153335069</v>
      </c>
      <c r="AG440" s="50" t="n">
        <f aca="false">V440/U440</f>
        <v>0.861162138644492</v>
      </c>
      <c r="AH440" s="50" t="n">
        <f aca="false">EXP((((AG440-AG$451)/AG$452+2)/4-1.9)^3)</f>
        <v>0.701655475592033</v>
      </c>
      <c r="AI440" s="50" t="n">
        <f aca="false">W440/U440</f>
        <v>0.15314705597989</v>
      </c>
      <c r="AJ440" s="50" t="n">
        <f aca="false">EXP((((AI440-AI$451)/AI$452+2)/4-1.9)^3)</f>
        <v>0.277860123468104</v>
      </c>
      <c r="AK440" s="50" t="n">
        <f aca="false">Z440/U440</f>
        <v>0.342666537755003</v>
      </c>
      <c r="AL440" s="50" t="n">
        <f aca="false">EXP((((AK440-AK$451)/AK$452+2)/4-1.9)^3)</f>
        <v>0.197706542348872</v>
      </c>
      <c r="AM440" s="50" t="n">
        <f aca="false">0.01*AD440+0.15*AF440+0.24*AH440+0.25*AJ440+0.35*AL440</f>
        <v>0.330943356008027</v>
      </c>
      <c r="AO440" s="44" t="n">
        <f aca="false">0.01*AD440/$AM$451*$AY440</f>
        <v>0.000677144934800344</v>
      </c>
      <c r="AP440" s="43" t="n">
        <f aca="false">AO440*$J$451</f>
        <v>3949.39772349783</v>
      </c>
      <c r="AQ440" s="44" t="n">
        <f aca="false">0.15*AF440/$AM$451*$AY440</f>
        <v>0.00773324335142778</v>
      </c>
      <c r="AR440" s="43" t="n">
        <f aca="false">AQ440*$J$451</f>
        <v>45103.5695871945</v>
      </c>
      <c r="AS440" s="44" t="n">
        <f aca="false">0.24*AH440/$AM$451*$AY440</f>
        <v>0.0592992518966505</v>
      </c>
      <c r="AT440" s="43" t="n">
        <f aca="false">AS440*$J$451</f>
        <v>345858.498542574</v>
      </c>
      <c r="AU440" s="44" t="n">
        <f aca="false">0.25*AJ440/$AM$451*$AY440</f>
        <v>0.0244613424173542</v>
      </c>
      <c r="AV440" s="43" t="n">
        <f aca="false">AU440*$J$451</f>
        <v>142668.96950988</v>
      </c>
      <c r="AW440" s="44" t="n">
        <f aca="false">0.35*AL440/$AM$451*$AY440</f>
        <v>0.0243670603692899</v>
      </c>
      <c r="AX440" s="43" t="n">
        <f aca="false">AW440*$J$451</f>
        <v>142119.076441416</v>
      </c>
      <c r="AY440" s="35" t="n">
        <v>1.00099418749916</v>
      </c>
      <c r="AZ440" s="35"/>
    </row>
    <row r="441" customFormat="false" ht="13.8" hidden="false" customHeight="false" outlineLevel="0" collapsed="false">
      <c r="A441" s="13" t="s">
        <v>37</v>
      </c>
      <c r="B441" s="43"/>
      <c r="C441" s="43"/>
      <c r="D441" s="43"/>
      <c r="E441" s="43"/>
      <c r="F441" s="43"/>
      <c r="G441" s="43"/>
      <c r="H441" s="43"/>
      <c r="I441" s="15" t="n">
        <f aca="false">AO441+AQ441+AS441+AU441+AW441</f>
        <v>0.00738100101230706</v>
      </c>
      <c r="J441" s="43" t="n">
        <f aca="false">AP441+AR441+AT441+AV441+AX441</f>
        <v>43049.142210206</v>
      </c>
      <c r="K441" s="15" t="n">
        <f aca="false">I441-DatosMinisterio!J441</f>
        <v>-2.890356396122E-006</v>
      </c>
      <c r="L441" s="43" t="n">
        <f aca="false">J441-DatosMinisterio!K441</f>
        <v>-16.8577897939904</v>
      </c>
      <c r="M441" s="44" t="n">
        <f aca="false">N441/N$451</f>
        <v>0.0102941633109493</v>
      </c>
      <c r="N441" s="43" t="n">
        <f aca="false">DatosMinisterio!L441</f>
        <v>1140759</v>
      </c>
      <c r="O441" s="43" t="n">
        <f aca="false">N441-DatosMinisterio!L441</f>
        <v>0</v>
      </c>
      <c r="P441" s="14" t="n">
        <f aca="false">N441+J441</f>
        <v>1183808.14221021</v>
      </c>
      <c r="Q441" s="43" t="n">
        <f aca="false">P441-DatosMinisterio!M441</f>
        <v>-16.8577897939831</v>
      </c>
      <c r="S441" s="14" t="n">
        <f aca="false">B441+DatosMinisterio!B441</f>
        <v>2675</v>
      </c>
      <c r="T441" s="14" t="n">
        <f aca="false">C441+DatosMinisterio!C441</f>
        <v>21</v>
      </c>
      <c r="U441" s="14" t="n">
        <f aca="false">D441+DatosMinisterio!D441</f>
        <v>126.477272727273</v>
      </c>
      <c r="V441" s="14" t="n">
        <f aca="false">E441+DatosMinisterio!E441</f>
        <v>39.1363636363636</v>
      </c>
      <c r="W441" s="14" t="n">
        <f aca="false">F441+DatosMinisterio!F441</f>
        <v>0</v>
      </c>
      <c r="X441" s="14" t="n">
        <f aca="false">G441+DatosMinisterio!G441</f>
        <v>0</v>
      </c>
      <c r="Y441" s="14" t="n">
        <f aca="false">H441+DatosMinisterio!H441</f>
        <v>0</v>
      </c>
      <c r="Z441" s="14" t="n">
        <f aca="false">X441+0.33*Y441</f>
        <v>0</v>
      </c>
      <c r="AC441" s="49" t="n">
        <f aca="false">IF(T441&gt;0,S441/T441,0)</f>
        <v>127.380952380952</v>
      </c>
      <c r="AD441" s="50" t="n">
        <f aca="false">EXP((((AC441-AC$451)/AC$452+2)/4-1.9)^3)</f>
        <v>0.0136706175678518</v>
      </c>
      <c r="AE441" s="51" t="n">
        <f aca="false">S441/U441</f>
        <v>21.1500449236298</v>
      </c>
      <c r="AF441" s="50" t="n">
        <f aca="false">EXP((((AE441-AE$451)/AE$452+2)/4-1.9)^3)</f>
        <v>0.0934185643759617</v>
      </c>
      <c r="AG441" s="50" t="n">
        <f aca="false">V441/U441</f>
        <v>0.30943396226415</v>
      </c>
      <c r="AH441" s="50" t="n">
        <f aca="false">EXP((((AG441-AG$451)/AG$452+2)/4-1.9)^3)</f>
        <v>0.00341974314222944</v>
      </c>
      <c r="AI441" s="50" t="n">
        <f aca="false">W441/U441</f>
        <v>0</v>
      </c>
      <c r="AJ441" s="50" t="n">
        <f aca="false">EXP((((AI441-AI$451)/AI$452+2)/4-1.9)^3)</f>
        <v>0.00945375312065873</v>
      </c>
      <c r="AK441" s="50" t="n">
        <f aca="false">Z441/U441</f>
        <v>0</v>
      </c>
      <c r="AL441" s="50" t="n">
        <f aca="false">EXP((((AK441-AK$451)/AK$452+2)/4-1.9)^3)</f>
        <v>0.0103902427696829</v>
      </c>
      <c r="AM441" s="50" t="n">
        <f aca="false">0.01*AD441+0.15*AF441+0.24*AH441+0.25*AJ441+0.35*AL441</f>
        <v>0.0209702524357615</v>
      </c>
      <c r="AO441" s="44" t="n">
        <f aca="false">0.01*AD441/$AM$451*$AY441</f>
        <v>4.81171327890657E-005</v>
      </c>
      <c r="AP441" s="43" t="n">
        <f aca="false">AO441*$J$451</f>
        <v>280.639616324399</v>
      </c>
      <c r="AQ441" s="44" t="n">
        <f aca="false">0.15*AF441/$AM$451*$AY441</f>
        <v>0.00493214748133912</v>
      </c>
      <c r="AR441" s="43" t="n">
        <f aca="false">AQ441*$J$451</f>
        <v>28766.3852059968</v>
      </c>
      <c r="AS441" s="44" t="n">
        <f aca="false">0.24*AH441/$AM$451*$AY441</f>
        <v>0.000288879241738616</v>
      </c>
      <c r="AT441" s="43" t="n">
        <f aca="false">AS441*$J$451</f>
        <v>1684.86680037659</v>
      </c>
      <c r="AU441" s="44" t="n">
        <f aca="false">0.25*AJ441/$AM$451*$AY441</f>
        <v>0.000831870784191029</v>
      </c>
      <c r="AV441" s="43" t="n">
        <f aca="false">AU441*$J$451</f>
        <v>4851.82479035615</v>
      </c>
      <c r="AW441" s="44" t="n">
        <f aca="false">0.35*AL441/$AM$451*$AY441</f>
        <v>0.00127998637224923</v>
      </c>
      <c r="AX441" s="43" t="n">
        <f aca="false">AW441*$J$451</f>
        <v>7465.42579715208</v>
      </c>
      <c r="AY441" s="35" t="n">
        <v>1.00052767999826</v>
      </c>
      <c r="AZ441" s="35"/>
    </row>
    <row r="442" customFormat="false" ht="13.8" hidden="false" customHeight="false" outlineLevel="0" collapsed="false">
      <c r="A442" s="13" t="s">
        <v>38</v>
      </c>
      <c r="B442" s="43"/>
      <c r="C442" s="43"/>
      <c r="D442" s="43"/>
      <c r="E442" s="43"/>
      <c r="F442" s="43"/>
      <c r="G442" s="43"/>
      <c r="H442" s="43"/>
      <c r="I442" s="15" t="n">
        <f aca="false">AO442+AQ442+AS442+AU442+AW442</f>
        <v>0.0699785520657313</v>
      </c>
      <c r="J442" s="43" t="n">
        <f aca="false">AP442+AR442+AT442+AV442+AX442</f>
        <v>408144.726510525</v>
      </c>
      <c r="K442" s="15" t="n">
        <f aca="false">I442-DatosMinisterio!J442</f>
        <v>6.63986315903309E-006</v>
      </c>
      <c r="L442" s="43" t="n">
        <f aca="false">J442-DatosMinisterio!K442</f>
        <v>38.726510525099</v>
      </c>
      <c r="M442" s="44" t="n">
        <f aca="false">N442/N$451</f>
        <v>0.0324504119649693</v>
      </c>
      <c r="N442" s="43" t="n">
        <f aca="false">DatosMinisterio!L442</f>
        <v>3596028</v>
      </c>
      <c r="O442" s="43" t="n">
        <f aca="false">N442-DatosMinisterio!L442</f>
        <v>0</v>
      </c>
      <c r="P442" s="14" t="n">
        <f aca="false">N442+J442</f>
        <v>4004172.72651053</v>
      </c>
      <c r="Q442" s="43" t="n">
        <f aca="false">P442-DatosMinisterio!M442</f>
        <v>38.7265105252154</v>
      </c>
      <c r="S442" s="14" t="n">
        <f aca="false">B442+DatosMinisterio!B442</f>
        <v>7690</v>
      </c>
      <c r="T442" s="14" t="n">
        <f aca="false">C442+DatosMinisterio!C442</f>
        <v>43</v>
      </c>
      <c r="U442" s="14" t="n">
        <f aca="false">D442+DatosMinisterio!D442</f>
        <v>243.636363636364</v>
      </c>
      <c r="V442" s="14" t="n">
        <f aca="false">E442+DatosMinisterio!E442</f>
        <v>159.136363636364</v>
      </c>
      <c r="W442" s="14" t="n">
        <f aca="false">F442+DatosMinisterio!F442</f>
        <v>10</v>
      </c>
      <c r="X442" s="14" t="n">
        <f aca="false">G442+DatosMinisterio!G442</f>
        <v>45</v>
      </c>
      <c r="Y442" s="14" t="n">
        <f aca="false">H442+DatosMinisterio!H442</f>
        <v>25</v>
      </c>
      <c r="Z442" s="14" t="n">
        <f aca="false">X442+0.33*Y442</f>
        <v>53.25</v>
      </c>
      <c r="AC442" s="49" t="n">
        <f aca="false">IF(T442&gt;0,S442/T442,0)</f>
        <v>178.837209302326</v>
      </c>
      <c r="AD442" s="50" t="n">
        <f aca="false">EXP((((AC442-AC$451)/AC$452+2)/4-1.9)^3)</f>
        <v>0.0399549793625919</v>
      </c>
      <c r="AE442" s="51" t="n">
        <f aca="false">S442/U442</f>
        <v>31.5634328358208</v>
      </c>
      <c r="AF442" s="50" t="n">
        <f aca="false">EXP((((AE442-AE$451)/AE$452+2)/4-1.9)^3)</f>
        <v>0.669966044594393</v>
      </c>
      <c r="AG442" s="50" t="n">
        <f aca="false">V442/U442</f>
        <v>0.653171641791045</v>
      </c>
      <c r="AH442" s="50" t="n">
        <f aca="false">EXP((((AG442-AG$451)/AG$452+2)/4-1.9)^3)</f>
        <v>0.251516820207236</v>
      </c>
      <c r="AI442" s="50" t="n">
        <f aca="false">W442/U442</f>
        <v>0.0410447761194029</v>
      </c>
      <c r="AJ442" s="50" t="n">
        <f aca="false">EXP((((AI442-AI$451)/AI$452+2)/4-1.9)^3)</f>
        <v>0.0311461380376994</v>
      </c>
      <c r="AK442" s="50" t="n">
        <f aca="false">Z442/U442</f>
        <v>0.218563432835821</v>
      </c>
      <c r="AL442" s="50" t="n">
        <f aca="false">EXP((((AK442-AK$451)/AK$452+2)/4-1.9)^3)</f>
        <v>0.0853410261927782</v>
      </c>
      <c r="AM442" s="50" t="n">
        <f aca="false">0.01*AD442+0.15*AF442+0.24*AH442+0.25*AJ442+0.35*AL442</f>
        <v>0.198914387009419</v>
      </c>
      <c r="AO442" s="44" t="n">
        <f aca="false">0.01*AD442/$AM$451*$AY442</f>
        <v>0.000140562562901896</v>
      </c>
      <c r="AP442" s="43" t="n">
        <f aca="false">AO442*$J$451</f>
        <v>819.820746495655</v>
      </c>
      <c r="AQ442" s="44" t="n">
        <f aca="false">0.15*AF442/$AM$451*$AY442</f>
        <v>0.0353543459868246</v>
      </c>
      <c r="AR442" s="43" t="n">
        <f aca="false">AQ442*$J$451</f>
        <v>206201.606746551</v>
      </c>
      <c r="AS442" s="44" t="n">
        <f aca="false">0.24*AH442/$AM$451*$AY442</f>
        <v>0.0212362110106546</v>
      </c>
      <c r="AT442" s="43" t="n">
        <f aca="false">AS442*$J$451</f>
        <v>123858.629240028</v>
      </c>
      <c r="AU442" s="44" t="n">
        <f aca="false">0.25*AJ442/$AM$451*$AY442</f>
        <v>0.00273932126665931</v>
      </c>
      <c r="AV442" s="43" t="n">
        <f aca="false">AU442*$J$451</f>
        <v>15976.8885780167</v>
      </c>
      <c r="AW442" s="44" t="n">
        <f aca="false">0.35*AL442/$AM$451*$AY442</f>
        <v>0.010508111238691</v>
      </c>
      <c r="AX442" s="43" t="n">
        <f aca="false">AW442*$J$451</f>
        <v>61287.7811994333</v>
      </c>
      <c r="AY442" s="35" t="n">
        <v>1.00003743629218</v>
      </c>
      <c r="AZ442" s="35"/>
    </row>
    <row r="443" customFormat="false" ht="13.8" hidden="false" customHeight="false" outlineLevel="0" collapsed="false">
      <c r="A443" s="13" t="s">
        <v>39</v>
      </c>
      <c r="B443" s="43"/>
      <c r="C443" s="43"/>
      <c r="D443" s="43"/>
      <c r="E443" s="43"/>
      <c r="F443" s="43"/>
      <c r="G443" s="43"/>
      <c r="H443" s="43"/>
      <c r="I443" s="15" t="n">
        <f aca="false">AO443+AQ443+AS443+AU443+AW443</f>
        <v>0.0105543416257507</v>
      </c>
      <c r="J443" s="43" t="n">
        <f aca="false">AP443+AR443+AT443+AV443+AX443</f>
        <v>61557.4165109104</v>
      </c>
      <c r="K443" s="15" t="n">
        <f aca="false">I443-DatosMinisterio!J443</f>
        <v>5.90089114035561E-006</v>
      </c>
      <c r="L443" s="43" t="n">
        <f aca="false">J443-DatosMinisterio!K443</f>
        <v>34.4165109103924</v>
      </c>
      <c r="M443" s="44" t="n">
        <f aca="false">N443/N$451</f>
        <v>0.0141429092201289</v>
      </c>
      <c r="N443" s="43" t="n">
        <f aca="false">DatosMinisterio!L443</f>
        <v>1567262</v>
      </c>
      <c r="O443" s="43" t="n">
        <f aca="false">N443-DatosMinisterio!L443</f>
        <v>0</v>
      </c>
      <c r="P443" s="14" t="n">
        <f aca="false">N443+J443</f>
        <v>1628819.41651091</v>
      </c>
      <c r="Q443" s="43" t="n">
        <f aca="false">P443-DatosMinisterio!M443</f>
        <v>34.4165109104943</v>
      </c>
      <c r="S443" s="14" t="n">
        <f aca="false">B443+DatosMinisterio!B443</f>
        <v>5388</v>
      </c>
      <c r="T443" s="14" t="n">
        <f aca="false">C443+DatosMinisterio!C443</f>
        <v>51</v>
      </c>
      <c r="U443" s="14" t="n">
        <f aca="false">D443+DatosMinisterio!D443</f>
        <v>257.318181818182</v>
      </c>
      <c r="V443" s="14" t="n">
        <f aca="false">E443+DatosMinisterio!E443</f>
        <v>87.6590909090909</v>
      </c>
      <c r="W443" s="14" t="n">
        <f aca="false">F443+DatosMinisterio!F443</f>
        <v>13</v>
      </c>
      <c r="X443" s="14" t="n">
        <f aca="false">G443+DatosMinisterio!G443</f>
        <v>7</v>
      </c>
      <c r="Y443" s="14" t="n">
        <f aca="false">H443+DatosMinisterio!H443</f>
        <v>3</v>
      </c>
      <c r="Z443" s="14" t="n">
        <f aca="false">X443+0.33*Y443</f>
        <v>7.99</v>
      </c>
      <c r="AC443" s="49" t="n">
        <f aca="false">IF(T443&gt;0,S443/T443,0)</f>
        <v>105.647058823529</v>
      </c>
      <c r="AD443" s="50" t="n">
        <f aca="false">EXP((((AC443-AC$451)/AC$452+2)/4-1.9)^3)</f>
        <v>0.00815622324063409</v>
      </c>
      <c r="AE443" s="51" t="n">
        <f aca="false">S443/U443</f>
        <v>20.9390567037626</v>
      </c>
      <c r="AF443" s="50" t="n">
        <f aca="false">EXP((((AE443-AE$451)/AE$452+2)/4-1.9)^3)</f>
        <v>0.0875375217977967</v>
      </c>
      <c r="AG443" s="50" t="n">
        <f aca="false">V443/U443</f>
        <v>0.34066419360537</v>
      </c>
      <c r="AH443" s="50" t="n">
        <f aca="false">EXP((((AG443-AG$451)/AG$452+2)/4-1.9)^3)</f>
        <v>0.00599966891420487</v>
      </c>
      <c r="AI443" s="50" t="n">
        <f aca="false">W443/U443</f>
        <v>0.0505211093446387</v>
      </c>
      <c r="AJ443" s="50" t="n">
        <f aca="false">EXP((((AI443-AI$451)/AI$452+2)/4-1.9)^3)</f>
        <v>0.0397038563972036</v>
      </c>
      <c r="AK443" s="50" t="n">
        <f aca="false">Z443/U443</f>
        <v>0.031051051051051</v>
      </c>
      <c r="AL443" s="50" t="n">
        <f aca="false">EXP((((AK443-AK$451)/AK$452+2)/4-1.9)^3)</f>
        <v>0.0147883822635952</v>
      </c>
      <c r="AM443" s="50" t="n">
        <f aca="false">0.01*AD443+0.15*AF443+0.24*AH443+0.25*AJ443+0.35*AL443</f>
        <v>0.0297540089330442</v>
      </c>
      <c r="AO443" s="44" t="n">
        <f aca="false">0.01*AD443/$AM$451*$AY443</f>
        <v>2.89317539197001E-005</v>
      </c>
      <c r="AP443" s="43" t="n">
        <f aca="false">AO443*$J$451</f>
        <v>168.742313786861</v>
      </c>
      <c r="AQ443" s="44" t="n">
        <f aca="false">0.15*AF443/$AM$451*$AY443</f>
        <v>0.00465769627315401</v>
      </c>
      <c r="AR443" s="43" t="n">
        <f aca="false">AQ443*$J$451</f>
        <v>27165.6688436465</v>
      </c>
      <c r="AS443" s="44" t="n">
        <f aca="false">0.24*AH443/$AM$451*$AY443</f>
        <v>0.000510768593269513</v>
      </c>
      <c r="AT443" s="43" t="n">
        <f aca="false">AS443*$J$451</f>
        <v>2979.02002336854</v>
      </c>
      <c r="AU443" s="44" t="n">
        <f aca="false">0.25*AJ443/$AM$451*$AY443</f>
        <v>0.00352093784419791</v>
      </c>
      <c r="AV443" s="43" t="n">
        <f aca="false">AU443*$J$451</f>
        <v>20535.6094268838</v>
      </c>
      <c r="AW443" s="44" t="n">
        <f aca="false">0.35*AL443/$AM$451*$AY443</f>
        <v>0.00183600716120953</v>
      </c>
      <c r="AX443" s="43" t="n">
        <f aca="false">AW443*$J$451</f>
        <v>10708.3759032246</v>
      </c>
      <c r="AY443" s="35" t="n">
        <v>1.00833109450277</v>
      </c>
      <c r="AZ443" s="35"/>
    </row>
    <row r="444" customFormat="false" ht="13.8" hidden="false" customHeight="false" outlineLevel="0" collapsed="false">
      <c r="A444" s="13" t="s">
        <v>40</v>
      </c>
      <c r="B444" s="43"/>
      <c r="C444" s="43"/>
      <c r="D444" s="43"/>
      <c r="E444" s="43"/>
      <c r="F444" s="43"/>
      <c r="G444" s="43"/>
      <c r="H444" s="43"/>
      <c r="I444" s="15" t="n">
        <f aca="false">AO444+AQ444+AS444+AU444+AW444</f>
        <v>0.0119526953835642</v>
      </c>
      <c r="J444" s="43" t="n">
        <f aca="false">AP444+AR444+AT444+AV444+AX444</f>
        <v>69713.2113251801</v>
      </c>
      <c r="K444" s="15" t="n">
        <f aca="false">I444-DatosMinisterio!J444</f>
        <v>-2.36414055145538E-006</v>
      </c>
      <c r="L444" s="43" t="n">
        <f aca="false">J444-DatosMinisterio!K444</f>
        <v>-13.7886748199235</v>
      </c>
      <c r="M444" s="44" t="n">
        <f aca="false">N444/N$451</f>
        <v>0.0282267566236338</v>
      </c>
      <c r="N444" s="43" t="n">
        <f aca="false">DatosMinisterio!L444</f>
        <v>3127979</v>
      </c>
      <c r="O444" s="43" t="n">
        <f aca="false">N444-DatosMinisterio!L444</f>
        <v>0</v>
      </c>
      <c r="P444" s="14" t="n">
        <f aca="false">N444+J444</f>
        <v>3197692.21132518</v>
      </c>
      <c r="Q444" s="43" t="n">
        <f aca="false">P444-DatosMinisterio!M444</f>
        <v>-13.7886748197489</v>
      </c>
      <c r="S444" s="14" t="n">
        <f aca="false">B444+DatosMinisterio!B444</f>
        <v>6564</v>
      </c>
      <c r="T444" s="14" t="n">
        <f aca="false">C444+DatosMinisterio!C444</f>
        <v>31</v>
      </c>
      <c r="U444" s="14" t="n">
        <f aca="false">D444+DatosMinisterio!D444</f>
        <v>337.727272727273</v>
      </c>
      <c r="V444" s="14" t="n">
        <f aca="false">E444+DatosMinisterio!E444</f>
        <v>174.727272727273</v>
      </c>
      <c r="W444" s="14" t="n">
        <f aca="false">F444+DatosMinisterio!F444</f>
        <v>3</v>
      </c>
      <c r="X444" s="14" t="n">
        <f aca="false">G444+DatosMinisterio!G444</f>
        <v>6</v>
      </c>
      <c r="Y444" s="14" t="n">
        <f aca="false">H444+DatosMinisterio!H444</f>
        <v>5</v>
      </c>
      <c r="Z444" s="14" t="n">
        <f aca="false">X444+0.33*Y444</f>
        <v>7.65</v>
      </c>
      <c r="AC444" s="49" t="n">
        <f aca="false">IF(T444&gt;0,S444/T444,0)</f>
        <v>211.741935483871</v>
      </c>
      <c r="AD444" s="50" t="n">
        <f aca="false">EXP((((AC444-AC$451)/AC$452+2)/4-1.9)^3)</f>
        <v>0.0715154787949478</v>
      </c>
      <c r="AE444" s="51" t="n">
        <f aca="false">S444/U444</f>
        <v>19.435800807537</v>
      </c>
      <c r="AF444" s="50" t="n">
        <f aca="false">EXP((((AE444-AE$451)/AE$452+2)/4-1.9)^3)</f>
        <v>0.0532003518320497</v>
      </c>
      <c r="AG444" s="50" t="n">
        <f aca="false">V444/U444</f>
        <v>0.517362045760431</v>
      </c>
      <c r="AH444" s="50" t="n">
        <f aca="false">EXP((((AG444-AG$451)/AG$452+2)/4-1.9)^3)</f>
        <v>0.0728937230397362</v>
      </c>
      <c r="AI444" s="50" t="n">
        <f aca="false">W444/U444</f>
        <v>0.0088829071332436</v>
      </c>
      <c r="AJ444" s="50" t="n">
        <f aca="false">EXP((((AI444-AI$451)/AI$452+2)/4-1.9)^3)</f>
        <v>0.0124847457514097</v>
      </c>
      <c r="AK444" s="50" t="n">
        <f aca="false">Z444/U444</f>
        <v>0.0226514131897712</v>
      </c>
      <c r="AL444" s="50" t="n">
        <f aca="false">EXP((((AK444-AK$451)/AK$452+2)/4-1.9)^3)</f>
        <v>0.0134667287378699</v>
      </c>
      <c r="AM444" s="50" t="n">
        <f aca="false">0.01*AD444+0.15*AF444+0.24*AH444+0.25*AJ444+0.35*AL444</f>
        <v>0.0340242425884005</v>
      </c>
      <c r="AO444" s="44" t="n">
        <f aca="false">0.01*AD444/$AM$451*$AY444</f>
        <v>0.000251233434814851</v>
      </c>
      <c r="AP444" s="43" t="n">
        <f aca="false">AO444*$J$451</f>
        <v>1465.30041728344</v>
      </c>
      <c r="AQ444" s="44" t="n">
        <f aca="false">0.15*AF444/$AM$451*$AY444</f>
        <v>0.00280338760559384</v>
      </c>
      <c r="AR444" s="43" t="n">
        <f aca="false">AQ444*$J$451</f>
        <v>16350.5507589433</v>
      </c>
      <c r="AS444" s="44" t="n">
        <f aca="false">0.24*AH444/$AM$451*$AY444</f>
        <v>0.00614580475979723</v>
      </c>
      <c r="AT444" s="43" t="n">
        <f aca="false">AS444*$J$451</f>
        <v>35844.9514719651</v>
      </c>
      <c r="AU444" s="44" t="n">
        <f aca="false">0.25*AJ444/$AM$451*$AY444</f>
        <v>0.00109647086573738</v>
      </c>
      <c r="AV444" s="43" t="n">
        <f aca="false">AU444*$J$451</f>
        <v>6395.0851855692</v>
      </c>
      <c r="AW444" s="44" t="n">
        <f aca="false">0.35*AL444/$AM$451*$AY444</f>
        <v>0.00165579871762094</v>
      </c>
      <c r="AX444" s="43" t="n">
        <f aca="false">AW444*$J$451</f>
        <v>9657.32349141903</v>
      </c>
      <c r="AY444" s="35" t="n">
        <v>0.998607646107983</v>
      </c>
      <c r="AZ444" s="35"/>
    </row>
    <row r="445" customFormat="false" ht="13.8" hidden="false" customHeight="false" outlineLevel="0" collapsed="false">
      <c r="A445" s="13" t="s">
        <v>41</v>
      </c>
      <c r="B445" s="43"/>
      <c r="C445" s="43"/>
      <c r="D445" s="43"/>
      <c r="E445" s="43"/>
      <c r="F445" s="43"/>
      <c r="G445" s="43"/>
      <c r="H445" s="43"/>
      <c r="I445" s="15" t="n">
        <f aca="false">AO445+AQ445+AS445+AU445+AW445</f>
        <v>0.00562307486983357</v>
      </c>
      <c r="J445" s="43" t="n">
        <f aca="false">AP445+AR445+AT445+AV445+AX445</f>
        <v>32796.1680707639</v>
      </c>
      <c r="K445" s="15" t="n">
        <f aca="false">I445-DatosMinisterio!J445</f>
        <v>-2.88592246795553E-006</v>
      </c>
      <c r="L445" s="43" t="n">
        <f aca="false">J445-DatosMinisterio!K445</f>
        <v>-16.8319292360975</v>
      </c>
      <c r="M445" s="44" t="n">
        <f aca="false">N445/N$451</f>
        <v>0.0115485298133176</v>
      </c>
      <c r="N445" s="43" t="n">
        <f aca="false">DatosMinisterio!L445</f>
        <v>1279763</v>
      </c>
      <c r="O445" s="43" t="n">
        <f aca="false">N445-DatosMinisterio!L445</f>
        <v>0</v>
      </c>
      <c r="P445" s="14" t="n">
        <f aca="false">N445+J445</f>
        <v>1312559.16807076</v>
      </c>
      <c r="Q445" s="43" t="n">
        <f aca="false">P445-DatosMinisterio!M445</f>
        <v>-16.8319292361848</v>
      </c>
      <c r="S445" s="14" t="n">
        <f aca="false">B445+DatosMinisterio!B445</f>
        <v>6917</v>
      </c>
      <c r="T445" s="14" t="n">
        <f aca="false">C445+DatosMinisterio!C445</f>
        <v>56</v>
      </c>
      <c r="U445" s="14" t="n">
        <f aca="false">D445+DatosMinisterio!D445</f>
        <v>384.068181818182</v>
      </c>
      <c r="V445" s="14" t="n">
        <f aca="false">E445+DatosMinisterio!E445</f>
        <v>157.840909090909</v>
      </c>
      <c r="W445" s="14" t="n">
        <f aca="false">F445+DatosMinisterio!F445</f>
        <v>2</v>
      </c>
      <c r="X445" s="14" t="n">
        <f aca="false">G445+DatosMinisterio!G445</f>
        <v>4</v>
      </c>
      <c r="Y445" s="14" t="n">
        <f aca="false">H445+DatosMinisterio!H445</f>
        <v>2</v>
      </c>
      <c r="Z445" s="14" t="n">
        <f aca="false">X445+0.33*Y445</f>
        <v>4.66</v>
      </c>
      <c r="AC445" s="49" t="n">
        <f aca="false">IF(T445&gt;0,S445/T445,0)</f>
        <v>123.517857142857</v>
      </c>
      <c r="AD445" s="50" t="n">
        <f aca="false">EXP((((AC445-AC$451)/AC$452+2)/4-1.9)^3)</f>
        <v>0.0125070875250113</v>
      </c>
      <c r="AE445" s="51" t="n">
        <f aca="false">S445/U445</f>
        <v>18.0098230664536</v>
      </c>
      <c r="AF445" s="50" t="n">
        <f aca="false">EXP((((AE445-AE$451)/AE$452+2)/4-1.9)^3)</f>
        <v>0.0312778590704471</v>
      </c>
      <c r="AG445" s="50" t="n">
        <f aca="false">V445/U445</f>
        <v>0.410971063376531</v>
      </c>
      <c r="AH445" s="50" t="n">
        <f aca="false">EXP((((AG445-AG$451)/AG$452+2)/4-1.9)^3)</f>
        <v>0.0185194569690477</v>
      </c>
      <c r="AI445" s="50" t="n">
        <f aca="false">W445/U445</f>
        <v>0.00520740872240961</v>
      </c>
      <c r="AJ445" s="50" t="n">
        <f aca="false">EXP((((AI445-AI$451)/AI$452+2)/4-1.9)^3)</f>
        <v>0.0111431122686011</v>
      </c>
      <c r="AK445" s="50" t="n">
        <f aca="false">Z445/U445</f>
        <v>0.0121332623232144</v>
      </c>
      <c r="AL445" s="50" t="n">
        <f aca="false">EXP((((AK445-AK$451)/AK$452+2)/4-1.9)^3)</f>
        <v>0.011953783710758</v>
      </c>
      <c r="AM445" s="50" t="n">
        <f aca="false">0.01*AD445+0.15*AF445+0.24*AH445+0.25*AJ445+0.35*AL445</f>
        <v>0.0162310217743042</v>
      </c>
      <c r="AO445" s="44" t="n">
        <f aca="false">0.01*AD445/$AM$451*$AY445</f>
        <v>4.33295516047171E-005</v>
      </c>
      <c r="AP445" s="43" t="n">
        <f aca="false">AO445*$J$451</f>
        <v>252.716403347694</v>
      </c>
      <c r="AQ445" s="44" t="n">
        <f aca="false">0.15*AF445/$AM$451*$AY445</f>
        <v>0.0016253851337905</v>
      </c>
      <c r="AR445" s="43" t="n">
        <f aca="false">AQ445*$J$451</f>
        <v>9479.93851433322</v>
      </c>
      <c r="AS445" s="44" t="n">
        <f aca="false">0.24*AH445/$AM$451*$AY445</f>
        <v>0.00153981127547463</v>
      </c>
      <c r="AT445" s="43" t="n">
        <f aca="false">AS445*$J$451</f>
        <v>8980.83531817139</v>
      </c>
      <c r="AU445" s="44" t="n">
        <f aca="false">0.25*AJ445/$AM$451*$AY445</f>
        <v>0.000965104899749775</v>
      </c>
      <c r="AV445" s="43" t="n">
        <f aca="false">AU445*$J$451</f>
        <v>5628.90291002798</v>
      </c>
      <c r="AW445" s="44" t="n">
        <f aca="false">0.35*AL445/$AM$451*$AY445</f>
        <v>0.00144944400921394</v>
      </c>
      <c r="AX445" s="43" t="n">
        <f aca="false">AW445*$J$451</f>
        <v>8453.77492488362</v>
      </c>
      <c r="AY445" s="35" t="n">
        <v>0.984794257142933</v>
      </c>
      <c r="AZ445" s="35"/>
    </row>
    <row r="446" customFormat="false" ht="13.8" hidden="false" customHeight="false" outlineLevel="0" collapsed="false">
      <c r="A446" s="13" t="s">
        <v>42</v>
      </c>
      <c r="B446" s="43"/>
      <c r="C446" s="43"/>
      <c r="D446" s="43"/>
      <c r="E446" s="43"/>
      <c r="F446" s="43"/>
      <c r="G446" s="43"/>
      <c r="H446" s="43"/>
      <c r="I446" s="15" t="n">
        <f aca="false">AO446+AQ446+AS446+AU446+AW446</f>
        <v>0.0080845567717801</v>
      </c>
      <c r="J446" s="43" t="n">
        <f aca="false">AP446+AR446+AT446+AV446+AX446</f>
        <v>47152.5791142064</v>
      </c>
      <c r="K446" s="15" t="n">
        <f aca="false">I446-DatosMinisterio!J446</f>
        <v>-2.64399167578498E-006</v>
      </c>
      <c r="L446" s="43" t="n">
        <f aca="false">J446-DatosMinisterio!K446</f>
        <v>-15.4208857936392</v>
      </c>
      <c r="M446" s="44" t="n">
        <f aca="false">N446/N$451</f>
        <v>0.0143501264080795</v>
      </c>
      <c r="N446" s="43" t="n">
        <f aca="false">DatosMinisterio!L446</f>
        <v>1590225</v>
      </c>
      <c r="O446" s="43" t="n">
        <f aca="false">N446-DatosMinisterio!L446</f>
        <v>0</v>
      </c>
      <c r="P446" s="14" t="n">
        <f aca="false">N446+J446</f>
        <v>1637377.57911421</v>
      </c>
      <c r="Q446" s="43" t="n">
        <f aca="false">P446-DatosMinisterio!M446</f>
        <v>-15.4208857936319</v>
      </c>
      <c r="S446" s="14" t="n">
        <f aca="false">B446+DatosMinisterio!B446</f>
        <v>7342</v>
      </c>
      <c r="T446" s="14" t="n">
        <f aca="false">C446+DatosMinisterio!C446</f>
        <v>34</v>
      </c>
      <c r="U446" s="14" t="n">
        <f aca="false">D446+DatosMinisterio!D446</f>
        <v>375.045454545455</v>
      </c>
      <c r="V446" s="14" t="n">
        <f aca="false">E446+DatosMinisterio!E446</f>
        <v>164.045454545455</v>
      </c>
      <c r="W446" s="14" t="n">
        <f aca="false">F446+DatosMinisterio!F446</f>
        <v>3</v>
      </c>
      <c r="X446" s="14" t="n">
        <f aca="false">G446+DatosMinisterio!G446</f>
        <v>7</v>
      </c>
      <c r="Y446" s="14" t="n">
        <f aca="false">H446+DatosMinisterio!H446</f>
        <v>1</v>
      </c>
      <c r="Z446" s="14" t="n">
        <f aca="false">X446+0.33*Y446</f>
        <v>7.33</v>
      </c>
      <c r="AC446" s="49" t="n">
        <f aca="false">IF(T446&gt;0,S446/T446,0)</f>
        <v>215.941176470588</v>
      </c>
      <c r="AD446" s="50" t="n">
        <f aca="false">EXP((((AC446-AC$451)/AC$452+2)/4-1.9)^3)</f>
        <v>0.076609475549155</v>
      </c>
      <c r="AE446" s="51" t="n">
        <f aca="false">S446/U446</f>
        <v>19.5762937825718</v>
      </c>
      <c r="AF446" s="50" t="n">
        <f aca="false">EXP((((AE446-AE$451)/AE$452+2)/4-1.9)^3)</f>
        <v>0.055882126778132</v>
      </c>
      <c r="AG446" s="50" t="n">
        <f aca="false">V446/U446</f>
        <v>0.437401527087626</v>
      </c>
      <c r="AH446" s="50" t="n">
        <f aca="false">EXP((((AG446-AG$451)/AG$452+2)/4-1.9)^3)</f>
        <v>0.0269882594973672</v>
      </c>
      <c r="AI446" s="50" t="n">
        <f aca="false">W446/U446</f>
        <v>0.00799903042055507</v>
      </c>
      <c r="AJ446" s="50" t="n">
        <f aca="false">EXP((((AI446-AI$451)/AI$452+2)/4-1.9)^3)</f>
        <v>0.0121502005100785</v>
      </c>
      <c r="AK446" s="50" t="n">
        <f aca="false">Z446/U446</f>
        <v>0.0195442976608896</v>
      </c>
      <c r="AL446" s="50" t="n">
        <f aca="false">EXP((((AK446-AK$451)/AK$452+2)/4-1.9)^3)</f>
        <v>0.0130038169892789</v>
      </c>
      <c r="AM446" s="50" t="n">
        <f aca="false">0.01*AD446+0.15*AF446+0.24*AH446+0.25*AJ446+0.35*AL446</f>
        <v>0.0232144821253467</v>
      </c>
      <c r="AO446" s="44" t="n">
        <f aca="false">0.01*AD446/$AM$451*$AY446</f>
        <v>0.000266796239945927</v>
      </c>
      <c r="AP446" s="43" t="n">
        <f aca="false">AO446*$J$451</f>
        <v>1556.06932656286</v>
      </c>
      <c r="AQ446" s="44" t="n">
        <f aca="false">0.15*AF446/$AM$451*$AY446</f>
        <v>0.00291918353396527</v>
      </c>
      <c r="AR446" s="43" t="n">
        <f aca="false">AQ446*$J$451</f>
        <v>17025.9219422709</v>
      </c>
      <c r="AS446" s="44" t="n">
        <f aca="false">0.24*AH446/$AM$451*$AY446</f>
        <v>0.00225571036114327</v>
      </c>
      <c r="AT446" s="43" t="n">
        <f aca="false">AS446*$J$451</f>
        <v>13156.2637588014</v>
      </c>
      <c r="AU446" s="44" t="n">
        <f aca="false">0.25*AJ446/$AM$451*$AY446</f>
        <v>0.0010578416662695</v>
      </c>
      <c r="AV446" s="43" t="n">
        <f aca="false">AU446*$J$451</f>
        <v>6169.78323823356</v>
      </c>
      <c r="AW446" s="44" t="n">
        <f aca="false">0.35*AL446/$AM$451*$AY446</f>
        <v>0.00158502497045614</v>
      </c>
      <c r="AX446" s="43" t="n">
        <f aca="false">AW446*$J$451</f>
        <v>9244.54084833763</v>
      </c>
      <c r="AY446" s="35" t="n">
        <v>0.989953321153134</v>
      </c>
      <c r="AZ446" s="35"/>
    </row>
    <row r="447" customFormat="false" ht="13.8" hidden="false" customHeight="false" outlineLevel="0" collapsed="false">
      <c r="A447" s="13" t="s">
        <v>43</v>
      </c>
      <c r="B447" s="43"/>
      <c r="C447" s="43"/>
      <c r="D447" s="43"/>
      <c r="E447" s="43"/>
      <c r="F447" s="43"/>
      <c r="G447" s="43"/>
      <c r="H447" s="43"/>
      <c r="I447" s="15" t="n">
        <f aca="false">AO447+AQ447+AS447+AU447+AW447</f>
        <v>0.0140754854648819</v>
      </c>
      <c r="J447" s="43" t="n">
        <f aca="false">AP447+AR447+AT447+AV447+AX447</f>
        <v>82094.2273879994</v>
      </c>
      <c r="K447" s="15" t="n">
        <f aca="false">I447-DatosMinisterio!J447</f>
        <v>1.08406669882127E-005</v>
      </c>
      <c r="L447" s="43" t="n">
        <f aca="false">J447-DatosMinisterio!K447</f>
        <v>63.2273879993591</v>
      </c>
      <c r="M447" s="44" t="n">
        <f aca="false">N447/N$451</f>
        <v>0.0134015999498701</v>
      </c>
      <c r="N447" s="43" t="n">
        <f aca="false">DatosMinisterio!L447</f>
        <v>1485113</v>
      </c>
      <c r="O447" s="43" t="n">
        <f aca="false">N447-DatosMinisterio!L447</f>
        <v>0</v>
      </c>
      <c r="P447" s="14" t="n">
        <f aca="false">N447+J447</f>
        <v>1567207.227388</v>
      </c>
      <c r="Q447" s="43" t="n">
        <f aca="false">P447-DatosMinisterio!M447</f>
        <v>63.2273879994173</v>
      </c>
      <c r="S447" s="14" t="n">
        <f aca="false">B447+DatosMinisterio!B447</f>
        <v>4325</v>
      </c>
      <c r="T447" s="14" t="n">
        <f aca="false">C447+DatosMinisterio!C447</f>
        <v>34</v>
      </c>
      <c r="U447" s="14" t="n">
        <f aca="false">D447+DatosMinisterio!D447</f>
        <v>232.272727272727</v>
      </c>
      <c r="V447" s="14" t="n">
        <f aca="false">E447+DatosMinisterio!E447</f>
        <v>115</v>
      </c>
      <c r="W447" s="14" t="n">
        <f aca="false">F447+DatosMinisterio!F447</f>
        <v>14</v>
      </c>
      <c r="X447" s="14" t="n">
        <f aca="false">G447+DatosMinisterio!G447</f>
        <v>15</v>
      </c>
      <c r="Y447" s="14" t="n">
        <f aca="false">H447+DatosMinisterio!H447</f>
        <v>7</v>
      </c>
      <c r="Z447" s="14" t="n">
        <f aca="false">X447+0.33*Y447</f>
        <v>17.31</v>
      </c>
      <c r="AC447" s="49" t="n">
        <f aca="false">IF(T447&gt;0,S447/T447,0)</f>
        <v>127.205882352941</v>
      </c>
      <c r="AD447" s="50" t="n">
        <f aca="false">EXP((((AC447-AC$451)/AC$452+2)/4-1.9)^3)</f>
        <v>0.0136159768533476</v>
      </c>
      <c r="AE447" s="51" t="n">
        <f aca="false">S447/U447</f>
        <v>18.6203522504893</v>
      </c>
      <c r="AF447" s="50" t="n">
        <f aca="false">EXP((((AE447-AE$451)/AE$452+2)/4-1.9)^3)</f>
        <v>0.0395490831491131</v>
      </c>
      <c r="AG447" s="50" t="n">
        <f aca="false">V447/U447</f>
        <v>0.495107632093934</v>
      </c>
      <c r="AH447" s="50" t="n">
        <f aca="false">EXP((((AG447-AG$451)/AG$452+2)/4-1.9)^3)</f>
        <v>0.0564668798721141</v>
      </c>
      <c r="AI447" s="50" t="n">
        <f aca="false">W447/U447</f>
        <v>0.0602739726027398</v>
      </c>
      <c r="AJ447" s="50" t="n">
        <f aca="false">EXP((((AI447-AI$451)/AI$452+2)/4-1.9)^3)</f>
        <v>0.0503592743993598</v>
      </c>
      <c r="AK447" s="50" t="n">
        <f aca="false">Z447/U447</f>
        <v>0.0745244618395304</v>
      </c>
      <c r="AL447" s="50" t="n">
        <f aca="false">EXP((((AK447-AK$451)/AK$452+2)/4-1.9)^3)</f>
        <v>0.0234945742175654</v>
      </c>
      <c r="AM447" s="50" t="n">
        <f aca="false">0.01*AD447+0.15*AF447+0.24*AH447+0.25*AJ447+0.35*AL447</f>
        <v>0.0404334929861957</v>
      </c>
      <c r="AO447" s="44" t="n">
        <f aca="false">0.01*AD447/$AM$451*$AY447</f>
        <v>4.73991906548597E-005</v>
      </c>
      <c r="AP447" s="43" t="n">
        <f aca="false">AO447*$J$451</f>
        <v>276.452271954361</v>
      </c>
      <c r="AQ447" s="44" t="n">
        <f aca="false">0.15*AF447/$AM$451*$AY447</f>
        <v>0.00206514143560933</v>
      </c>
      <c r="AR447" s="43" t="n">
        <f aca="false">AQ447*$J$451</f>
        <v>12044.7846027252</v>
      </c>
      <c r="AS447" s="44" t="n">
        <f aca="false">0.24*AH447/$AM$451*$AY447</f>
        <v>0.00471766560752113</v>
      </c>
      <c r="AT447" s="43" t="n">
        <f aca="false">AS447*$J$451</f>
        <v>27515.435548612</v>
      </c>
      <c r="AU447" s="44" t="n">
        <f aca="false">0.25*AJ447/$AM$451*$AY447</f>
        <v>0.00438269849127424</v>
      </c>
      <c r="AV447" s="43" t="n">
        <f aca="false">AU447*$J$451</f>
        <v>25561.7646306686</v>
      </c>
      <c r="AW447" s="44" t="n">
        <f aca="false">0.35*AL447/$AM$451*$AY447</f>
        <v>0.00286258073982236</v>
      </c>
      <c r="AX447" s="43" t="n">
        <f aca="false">AW447*$J$451</f>
        <v>16695.7903340392</v>
      </c>
      <c r="AY447" s="35" t="n">
        <v>0.989554283988327</v>
      </c>
      <c r="AZ447" s="35"/>
    </row>
    <row r="448" customFormat="false" ht="13.8" hidden="false" customHeight="false" outlineLevel="0" collapsed="false">
      <c r="A448" s="13" t="s">
        <v>44</v>
      </c>
      <c r="B448" s="43"/>
      <c r="C448" s="43"/>
      <c r="D448" s="43"/>
      <c r="E448" s="43"/>
      <c r="F448" s="43"/>
      <c r="G448" s="43"/>
      <c r="H448" s="43"/>
      <c r="I448" s="15" t="n">
        <f aca="false">AO448+AQ448+AS448+AU448+AW448</f>
        <v>0.0133590743830058</v>
      </c>
      <c r="J448" s="43" t="n">
        <f aca="false">AP448+AR448+AT448+AV448+AX448</f>
        <v>77915.8127673768</v>
      </c>
      <c r="K448" s="15" t="n">
        <f aca="false">I448-DatosMinisterio!J448</f>
        <v>-2.43247537533298E-006</v>
      </c>
      <c r="L448" s="43" t="n">
        <f aca="false">J448-DatosMinisterio!K448</f>
        <v>-14.1872326231969</v>
      </c>
      <c r="M448" s="44" t="n">
        <f aca="false">N448/N$451</f>
        <v>0.00676664329731808</v>
      </c>
      <c r="N448" s="43" t="n">
        <f aca="false">DatosMinisterio!L448</f>
        <v>749853</v>
      </c>
      <c r="O448" s="43" t="n">
        <f aca="false">N448-DatosMinisterio!L448</f>
        <v>0</v>
      </c>
      <c r="P448" s="14" t="n">
        <f aca="false">N448+J448</f>
        <v>827768.812767377</v>
      </c>
      <c r="Q448" s="43" t="n">
        <f aca="false">P448-DatosMinisterio!M448</f>
        <v>-14.187232623226</v>
      </c>
      <c r="S448" s="14" t="n">
        <f aca="false">B448+DatosMinisterio!B448</f>
        <v>3889</v>
      </c>
      <c r="T448" s="14" t="n">
        <f aca="false">C448+DatosMinisterio!C448</f>
        <v>19</v>
      </c>
      <c r="U448" s="14" t="n">
        <f aca="false">D448+DatosMinisterio!D448</f>
        <v>191.727272727273</v>
      </c>
      <c r="V448" s="14" t="n">
        <f aca="false">E448+DatosMinisterio!E448</f>
        <v>100.772727272727</v>
      </c>
      <c r="W448" s="14" t="n">
        <f aca="false">F448+DatosMinisterio!F448</f>
        <v>1</v>
      </c>
      <c r="X448" s="14" t="n">
        <f aca="false">G448+DatosMinisterio!G448</f>
        <v>2</v>
      </c>
      <c r="Y448" s="14" t="n">
        <f aca="false">H448+DatosMinisterio!H448</f>
        <v>2</v>
      </c>
      <c r="Z448" s="14" t="n">
        <f aca="false">X448+0.33*Y448</f>
        <v>2.66</v>
      </c>
      <c r="AC448" s="49" t="n">
        <f aca="false">IF(T448&gt;0,S448/T448,0)</f>
        <v>204.684210526316</v>
      </c>
      <c r="AD448" s="50" t="n">
        <f aca="false">EXP((((AC448-AC$451)/AC$452+2)/4-1.9)^3)</f>
        <v>0.0635305254927258</v>
      </c>
      <c r="AE448" s="51" t="n">
        <f aca="false">S448/U448</f>
        <v>20.2840208629682</v>
      </c>
      <c r="AF448" s="50" t="n">
        <f aca="false">EXP((((AE448-AE$451)/AE$452+2)/4-1.9)^3)</f>
        <v>0.0709974155609398</v>
      </c>
      <c r="AG448" s="50" t="n">
        <f aca="false">V448/U448</f>
        <v>0.525604551920339</v>
      </c>
      <c r="AH448" s="50" t="n">
        <f aca="false">EXP((((AG448-AG$451)/AG$452+2)/4-1.9)^3)</f>
        <v>0.0798056863571746</v>
      </c>
      <c r="AI448" s="50" t="n">
        <f aca="false">W448/U448</f>
        <v>0.00521574205784731</v>
      </c>
      <c r="AJ448" s="50" t="n">
        <f aca="false">EXP((((AI448-AI$451)/AI$452+2)/4-1.9)^3)</f>
        <v>0.0111460093481542</v>
      </c>
      <c r="AK448" s="50" t="n">
        <f aca="false">Z448/U448</f>
        <v>0.0138738738738739</v>
      </c>
      <c r="AL448" s="50" t="n">
        <f aca="false">EXP((((AK448-AK$451)/AK$452+2)/4-1.9)^3)</f>
        <v>0.0121937002831969</v>
      </c>
      <c r="AM448" s="50" t="n">
        <f aca="false">0.01*AD448+0.15*AF448+0.24*AH448+0.25*AJ448+0.35*AL448</f>
        <v>0.0374925797509476</v>
      </c>
      <c r="AO448" s="44" t="n">
        <f aca="false">0.01*AD448/$AM$451*$AY448</f>
        <v>0.000226367196198954</v>
      </c>
      <c r="AP448" s="43" t="n">
        <f aca="false">AO448*$J$451</f>
        <v>1320.26992065788</v>
      </c>
      <c r="AQ448" s="44" t="n">
        <f aca="false">0.15*AF448/$AM$451*$AY448</f>
        <v>0.00379458986996938</v>
      </c>
      <c r="AR448" s="43" t="n">
        <f aca="false">AQ448*$J$451</f>
        <v>22131.664616946</v>
      </c>
      <c r="AS448" s="44" t="n">
        <f aca="false">0.24*AH448/$AM$451*$AY448</f>
        <v>0.00682458304431001</v>
      </c>
      <c r="AT448" s="43" t="n">
        <f aca="false">AS448*$J$451</f>
        <v>39803.8755867929</v>
      </c>
      <c r="AU448" s="44" t="n">
        <f aca="false">0.25*AJ448/$AM$451*$AY448</f>
        <v>0.000992865581301501</v>
      </c>
      <c r="AV448" s="43" t="n">
        <f aca="false">AU448*$J$451</f>
        <v>5790.81503088799</v>
      </c>
      <c r="AW448" s="44" t="n">
        <f aca="false">0.35*AL448/$AM$451*$AY448</f>
        <v>0.00152066869122592</v>
      </c>
      <c r="AX448" s="43" t="n">
        <f aca="false">AW448*$J$451</f>
        <v>8869.18761209204</v>
      </c>
      <c r="AY448" s="35" t="n">
        <v>1.01285796033092</v>
      </c>
      <c r="AZ448" s="35"/>
    </row>
    <row r="449" customFormat="false" ht="13.8" hidden="false" customHeight="false" outlineLevel="0" collapsed="false">
      <c r="A449" s="13" t="s">
        <v>45</v>
      </c>
      <c r="B449" s="43"/>
      <c r="C449" s="43"/>
      <c r="D449" s="43"/>
      <c r="E449" s="43"/>
      <c r="F449" s="43"/>
      <c r="G449" s="43"/>
      <c r="H449" s="43"/>
      <c r="I449" s="15" t="n">
        <f aca="false">AO449+AQ449+AS449+AU449+AW449</f>
        <v>0.00738294988771072</v>
      </c>
      <c r="J449" s="43" t="n">
        <f aca="false">AP449+AR449+AT449+AV449+AX449</f>
        <v>43060.5088817811</v>
      </c>
      <c r="K449" s="15" t="n">
        <f aca="false">I449-DatosMinisterio!J449</f>
        <v>-9.41480992458499E-007</v>
      </c>
      <c r="L449" s="43" t="n">
        <f aca="false">J449-DatosMinisterio!K449</f>
        <v>-5.49111821890256</v>
      </c>
      <c r="M449" s="44" t="n">
        <f aca="false">N449/N$451</f>
        <v>0.00507167293574687</v>
      </c>
      <c r="N449" s="43" t="n">
        <f aca="false">DatosMinisterio!L449</f>
        <v>562023</v>
      </c>
      <c r="O449" s="43" t="n">
        <f aca="false">N449-DatosMinisterio!L449</f>
        <v>0</v>
      </c>
      <c r="P449" s="14" t="n">
        <f aca="false">N449+J449</f>
        <v>605083.508881781</v>
      </c>
      <c r="Q449" s="43" t="n">
        <f aca="false">P449-DatosMinisterio!M449</f>
        <v>-5.49111821886618</v>
      </c>
      <c r="S449" s="14" t="n">
        <f aca="false">B449+DatosMinisterio!B449</f>
        <v>4588</v>
      </c>
      <c r="T449" s="14" t="n">
        <f aca="false">C449+DatosMinisterio!C449</f>
        <v>31</v>
      </c>
      <c r="U449" s="14" t="n">
        <f aca="false">D449+DatosMinisterio!D449</f>
        <v>258.606818181818</v>
      </c>
      <c r="V449" s="14" t="n">
        <f aca="false">E449+DatosMinisterio!E449</f>
        <v>105.984090909091</v>
      </c>
      <c r="W449" s="14" t="n">
        <f aca="false">F449+DatosMinisterio!F449</f>
        <v>7</v>
      </c>
      <c r="X449" s="14" t="n">
        <f aca="false">G449+DatosMinisterio!G449</f>
        <v>13</v>
      </c>
      <c r="Y449" s="14" t="n">
        <f aca="false">H449+DatosMinisterio!H449</f>
        <v>8</v>
      </c>
      <c r="Z449" s="14" t="n">
        <f aca="false">X449+0.33*Y449</f>
        <v>15.64</v>
      </c>
      <c r="AC449" s="49" t="n">
        <f aca="false">IF(T449&gt;0,S449/T449,0)</f>
        <v>148</v>
      </c>
      <c r="AD449" s="50" t="n">
        <f aca="false">EXP((((AC449-AC$451)/AC$452+2)/4-1.9)^3)</f>
        <v>0.0215361714711231</v>
      </c>
      <c r="AE449" s="51" t="n">
        <f aca="false">S449/U449</f>
        <v>17.7412182410996</v>
      </c>
      <c r="AF449" s="50" t="n">
        <f aca="false">EXP((((AE449-AE$451)/AE$452+2)/4-1.9)^3)</f>
        <v>0.0281116406505133</v>
      </c>
      <c r="AG449" s="50" t="n">
        <f aca="false">V449/U449</f>
        <v>0.409827133152294</v>
      </c>
      <c r="AH449" s="50" t="n">
        <f aca="false">EXP((((AG449-AG$451)/AG$452+2)/4-1.9)^3)</f>
        <v>0.0182097636462841</v>
      </c>
      <c r="AI449" s="50" t="n">
        <f aca="false">W449/U449</f>
        <v>0.0270681185021136</v>
      </c>
      <c r="AJ449" s="50" t="n">
        <f aca="false">EXP((((AI449-AI$451)/AI$452+2)/4-1.9)^3)</f>
        <v>0.0213036518177407</v>
      </c>
      <c r="AK449" s="50" t="n">
        <f aca="false">Z449/U449</f>
        <v>0.0604779104818653</v>
      </c>
      <c r="AL449" s="50" t="n">
        <f aca="false">EXP((((AK449-AK$451)/AK$452+2)/4-1.9)^3)</f>
        <v>0.0203099714123678</v>
      </c>
      <c r="AM449" s="50" t="n">
        <f aca="false">0.01*AD449+0.15*AF449+0.24*AH449+0.25*AJ449+0.35*AL449</f>
        <v>0.0212368540361603</v>
      </c>
      <c r="AO449" s="44" t="n">
        <f aca="false">0.01*AD449/$AM$451*$AY449</f>
        <v>7.48700699612638E-005</v>
      </c>
      <c r="AP449" s="43" t="n">
        <f aca="false">AO449*$J$451</f>
        <v>436.674142663894</v>
      </c>
      <c r="AQ449" s="44" t="n">
        <f aca="false">0.15*AF449/$AM$451*$AY449</f>
        <v>0.00146594335839959</v>
      </c>
      <c r="AR449" s="43" t="n">
        <f aca="false">AQ449*$J$451</f>
        <v>8550.00615805708</v>
      </c>
      <c r="AS449" s="44" t="n">
        <f aca="false">0.24*AH449/$AM$451*$AY449</f>
        <v>0.00151934111037715</v>
      </c>
      <c r="AT449" s="43" t="n">
        <f aca="false">AS449*$J$451</f>
        <v>8861.44459503256</v>
      </c>
      <c r="AU449" s="44" t="n">
        <f aca="false">0.25*AJ449/$AM$451*$AY449</f>
        <v>0.00185154300076423</v>
      </c>
      <c r="AV449" s="43" t="n">
        <f aca="false">AU449*$J$451</f>
        <v>10798.9875377753</v>
      </c>
      <c r="AW449" s="44" t="n">
        <f aca="false">0.35*AL449/$AM$451*$AY449</f>
        <v>0.00247125234820849</v>
      </c>
      <c r="AX449" s="43" t="n">
        <f aca="false">AW449*$J$451</f>
        <v>14413.3964482522</v>
      </c>
      <c r="AY449" s="35" t="n">
        <v>0.988228194173219</v>
      </c>
      <c r="AZ449" s="35"/>
    </row>
    <row r="450" customFormat="false" ht="13.8" hidden="false" customHeight="false" outlineLevel="0" collapsed="false">
      <c r="A450" s="16" t="s">
        <v>46</v>
      </c>
      <c r="B450" s="52"/>
      <c r="C450" s="52"/>
      <c r="D450" s="52"/>
      <c r="E450" s="52"/>
      <c r="F450" s="52"/>
      <c r="G450" s="52"/>
      <c r="H450" s="52"/>
      <c r="I450" s="18" t="n">
        <f aca="false">AO450+AQ450+AS450+AU450+AW450</f>
        <v>0.00913957494623751</v>
      </c>
      <c r="J450" s="52" t="n">
        <f aca="false">AP450+AR450+AT450+AV450+AX450</f>
        <v>53305.8945453843</v>
      </c>
      <c r="K450" s="15" t="n">
        <f aca="false">I450-DatosMinisterio!J450</f>
        <v>-2.41845410738767E-006</v>
      </c>
      <c r="L450" s="43" t="n">
        <f aca="false">J450-DatosMinisterio!K450</f>
        <v>-14.1054546157247</v>
      </c>
      <c r="M450" s="44" t="n">
        <f aca="false">N450/N$451</f>
        <v>0.00567223550564139</v>
      </c>
      <c r="N450" s="43" t="n">
        <f aca="false">DatosMinisterio!L450</f>
        <v>628575</v>
      </c>
      <c r="O450" s="43" t="n">
        <f aca="false">N450-DatosMinisterio!L450</f>
        <v>0</v>
      </c>
      <c r="P450" s="14" t="n">
        <f aca="false">N450+J450</f>
        <v>681880.894545384</v>
      </c>
      <c r="Q450" s="43" t="n">
        <f aca="false">P450-DatosMinisterio!M450</f>
        <v>-14.1054546157829</v>
      </c>
      <c r="S450" s="17" t="n">
        <f aca="false">B450+DatosMinisterio!B450</f>
        <v>5026</v>
      </c>
      <c r="T450" s="17" t="n">
        <f aca="false">C450+DatosMinisterio!C450</f>
        <v>20</v>
      </c>
      <c r="U450" s="17" t="n">
        <f aca="false">D450+DatosMinisterio!D450</f>
        <v>276.181818181818</v>
      </c>
      <c r="V450" s="17" t="n">
        <f aca="false">E450+DatosMinisterio!E450</f>
        <v>125.477272727273</v>
      </c>
      <c r="W450" s="17" t="n">
        <f aca="false">F450+DatosMinisterio!F450</f>
        <v>3</v>
      </c>
      <c r="X450" s="17" t="n">
        <f aca="false">G450+DatosMinisterio!G450</f>
        <v>21</v>
      </c>
      <c r="Y450" s="17" t="n">
        <f aca="false">H450+DatosMinisterio!H450</f>
        <v>3</v>
      </c>
      <c r="Z450" s="17" t="n">
        <f aca="false">X450+0.33*Y450</f>
        <v>21.99</v>
      </c>
      <c r="AC450" s="49" t="n">
        <f aca="false">IF(T450&gt;0,S450/T450,0)</f>
        <v>251.3</v>
      </c>
      <c r="AD450" s="50" t="n">
        <f aca="false">EXP((((AC450-AC$451)/AC$452+2)/4-1.9)^3)</f>
        <v>0.130486461215685</v>
      </c>
      <c r="AE450" s="51" t="n">
        <f aca="false">S450/U450</f>
        <v>18.1981566820277</v>
      </c>
      <c r="AF450" s="50" t="n">
        <f aca="false">EXP((((AE450-AE$451)/AE$452+2)/4-1.9)^3)</f>
        <v>0.0336650542204122</v>
      </c>
      <c r="AG450" s="50" t="n">
        <f aca="false">V450/U450</f>
        <v>0.454328505595788</v>
      </c>
      <c r="AH450" s="50" t="n">
        <f aca="false">EXP((((AG450-AG$451)/AG$452+2)/4-1.9)^3)</f>
        <v>0.0339085057886553</v>
      </c>
      <c r="AI450" s="50" t="n">
        <f aca="false">W450/U450</f>
        <v>0.010862409479921</v>
      </c>
      <c r="AJ450" s="50" t="n">
        <f aca="false">EXP((((AI450-AI$451)/AI$452+2)/4-1.9)^3)</f>
        <v>0.0132624061220733</v>
      </c>
      <c r="AK450" s="50" t="n">
        <f aca="false">Z450/U450</f>
        <v>0.079621461487821</v>
      </c>
      <c r="AL450" s="50" t="n">
        <f aca="false">EXP((((AK450-AK$451)/AK$452+2)/4-1.9)^3)</f>
        <v>0.0247471946693025</v>
      </c>
      <c r="AM450" s="50" t="n">
        <f aca="false">0.01*AD450+0.15*AF450+0.24*AH450+0.25*AJ450+0.35*AL450</f>
        <v>0.0264697837992701</v>
      </c>
      <c r="AO450" s="44" t="n">
        <f aca="false">0.01*AD450/$AM$451*$AY450</f>
        <v>0.000450547991171335</v>
      </c>
      <c r="AP450" s="43" t="n">
        <f aca="false">AO450*$J$451</f>
        <v>2627.78781795546</v>
      </c>
      <c r="AQ450" s="44" t="n">
        <f aca="false">0.15*AF450/$AM$451*$AY450</f>
        <v>0.00174359727557592</v>
      </c>
      <c r="AR450" s="43" t="n">
        <f aca="false">AQ450*$J$451</f>
        <v>10169.4020835982</v>
      </c>
      <c r="AS450" s="44" t="n">
        <f aca="false">0.24*AH450/$AM$451*$AY450</f>
        <v>0.00280992998495641</v>
      </c>
      <c r="AT450" s="43" t="n">
        <f aca="false">AS450*$J$451</f>
        <v>16388.7087024394</v>
      </c>
      <c r="AU450" s="44" t="n">
        <f aca="false">0.25*AJ450/$AM$451*$AY450</f>
        <v>0.00114482191882759</v>
      </c>
      <c r="AV450" s="43" t="n">
        <f aca="false">AU450*$J$451</f>
        <v>6677.08912473994</v>
      </c>
      <c r="AW450" s="44" t="n">
        <f aca="false">0.35*AL450/$AM$451*$AY450</f>
        <v>0.00299067777570626</v>
      </c>
      <c r="AX450" s="43" t="n">
        <f aca="false">AW450*$J$451</f>
        <v>17442.9068166514</v>
      </c>
      <c r="AY450" s="35" t="n">
        <v>0.981506332752731</v>
      </c>
      <c r="AZ450" s="35"/>
    </row>
    <row r="451" customFormat="false" ht="13.8" hidden="false" customHeight="false" outlineLevel="0" collapsed="false">
      <c r="A451" s="19" t="s">
        <v>49</v>
      </c>
      <c r="B451" s="59"/>
      <c r="C451" s="59"/>
      <c r="D451" s="59"/>
      <c r="E451" s="59"/>
      <c r="F451" s="59"/>
      <c r="G451" s="59"/>
      <c r="H451" s="59"/>
      <c r="I451" s="20" t="n">
        <f aca="false">SUM(I424:I450)</f>
        <v>0.999999076893738</v>
      </c>
      <c r="J451" s="59" t="n">
        <f aca="false">DatosMinisterio!K451</f>
        <v>5832426</v>
      </c>
      <c r="K451" s="57" t="n">
        <f aca="false">I451-DatosMinisterio!J451</f>
        <v>-9.23106262318285E-007</v>
      </c>
      <c r="L451" s="59" t="n">
        <f aca="false">J451-DatosMinisterio!K451</f>
        <v>0</v>
      </c>
      <c r="M451" s="60"/>
      <c r="N451" s="59" t="n">
        <f aca="false">DatosMinisterio!L451</f>
        <v>110816097</v>
      </c>
      <c r="O451" s="59"/>
      <c r="P451" s="20" t="n">
        <f aca="false">DatosMinisterio!M451</f>
        <v>116648523</v>
      </c>
      <c r="Q451" s="59"/>
      <c r="S451" s="20"/>
      <c r="T451" s="20"/>
      <c r="U451" s="20"/>
      <c r="V451" s="20"/>
      <c r="W451" s="20"/>
      <c r="X451" s="20"/>
      <c r="Y451" s="20"/>
      <c r="Z451" s="20"/>
      <c r="AB451" s="62" t="s">
        <v>207</v>
      </c>
      <c r="AC451" s="62" t="n">
        <f aca="false">AVERAGE(AC426:AC450)</f>
        <v>205.404077048717</v>
      </c>
      <c r="AD451" s="20"/>
      <c r="AE451" s="62" t="n">
        <f aca="false">AVERAGE(AE426:AE450)</f>
        <v>19.9867060333623</v>
      </c>
      <c r="AF451" s="20"/>
      <c r="AG451" s="64" t="n">
        <f aca="false">AVERAGE(AG426:AG450)</f>
        <v>0.506273832825826</v>
      </c>
      <c r="AH451" s="20"/>
      <c r="AI451" s="64" t="n">
        <f aca="false">AVERAGE(AI426:AI450)</f>
        <v>0.0708632191266824</v>
      </c>
      <c r="AJ451" s="20"/>
      <c r="AK451" s="64" t="n">
        <f aca="false">AVERAGE(AK426:AK450)</f>
        <v>0.183287631761783</v>
      </c>
      <c r="AL451" s="20"/>
      <c r="AM451" s="64" t="n">
        <f aca="false">SUM(AM426:AM450)</f>
        <v>2.84261145385919</v>
      </c>
      <c r="AO451" s="60" t="n">
        <f aca="false">SUM(AO424:AO450)</f>
        <v>0.00952169493528562</v>
      </c>
      <c r="AP451" s="59" t="n">
        <f aca="false">SUM(AP424:AP450)</f>
        <v>55534.5811046282</v>
      </c>
      <c r="AQ451" s="60" t="n">
        <f aca="false">SUM(AQ424:AQ450)</f>
        <v>0.148647400688786</v>
      </c>
      <c r="AR451" s="59" t="n">
        <f aca="false">SUM(AR424:AR450)</f>
        <v>866974.96460969</v>
      </c>
      <c r="AS451" s="60" t="n">
        <f aca="false">SUM(AS424:AS450)</f>
        <v>0.232130061258675</v>
      </c>
      <c r="AT451" s="59" t="n">
        <f aca="false">SUM(AT424:AT450)</f>
        <v>1353881.40466669</v>
      </c>
      <c r="AU451" s="60" t="n">
        <f aca="false">SUM(AU424:AU450)</f>
        <v>0.255494181834561</v>
      </c>
      <c r="AV451" s="59" t="n">
        <f aca="false">SUM(AV424:AV450)</f>
        <v>1490150.90898062</v>
      </c>
      <c r="AW451" s="60" t="n">
        <f aca="false">SUM(AW424:AW450)</f>
        <v>0.354205738176431</v>
      </c>
      <c r="AX451" s="59" t="n">
        <f aca="false">SUM(AX424:AX450)</f>
        <v>2065878.75668941</v>
      </c>
    </row>
    <row r="452" customFormat="false" ht="13.8" hidden="false" customHeight="false" outlineLevel="0" collapsed="false">
      <c r="A452" s="23" t="s">
        <v>50</v>
      </c>
      <c r="I452" s="22"/>
      <c r="AB452" s="62" t="s">
        <v>208</v>
      </c>
      <c r="AC452" s="62" t="n">
        <f aca="false">_xlfn.STDEV.P(AC426:AC450)</f>
        <v>86.6199197566015</v>
      </c>
      <c r="AD452" s="20"/>
      <c r="AE452" s="62" t="n">
        <f aca="false">_xlfn.STDEV.P(AE426:AE450)</f>
        <v>4.36614102385625</v>
      </c>
      <c r="AF452" s="20"/>
      <c r="AG452" s="64" t="n">
        <f aca="false">_xlfn.STDEV.P(AG426:AG450)</f>
        <v>0.128139370782805</v>
      </c>
      <c r="AH452" s="20"/>
      <c r="AI452" s="64" t="n">
        <f aca="false">_xlfn.STDEV.P(AI426:AI450)</f>
        <v>0.0655016062425232</v>
      </c>
      <c r="AJ452" s="20"/>
      <c r="AK452" s="64" t="n">
        <f aca="false">_xlfn.STDEV.P(AK426:AK450)</f>
        <v>0.176847951046888</v>
      </c>
      <c r="AL452" s="20"/>
      <c r="AM452" s="64"/>
    </row>
    <row r="453" customFormat="false" ht="13.8" hidden="false" customHeight="false" outlineLevel="0" collapsed="false">
      <c r="A453" s="23" t="s">
        <v>149</v>
      </c>
      <c r="I453" s="22"/>
    </row>
    <row r="454" customFormat="false" ht="13.8" hidden="false" customHeight="false" outlineLevel="0" collapsed="false">
      <c r="A454" s="23"/>
      <c r="I454" s="22"/>
    </row>
    <row r="455" customFormat="false" ht="13.8" hidden="false" customHeight="false" outlineLevel="0" collapsed="false">
      <c r="A455" s="27"/>
      <c r="B455" s="72"/>
      <c r="C455" s="87"/>
      <c r="D455" s="87"/>
      <c r="E455" s="87"/>
      <c r="F455" s="87"/>
      <c r="G455" s="87"/>
      <c r="H455" s="87"/>
      <c r="I455" s="32"/>
      <c r="J455" s="77"/>
    </row>
  </sheetData>
  <mergeCells count="311">
    <mergeCell ref="A2:J2"/>
    <mergeCell ref="A3:J3"/>
    <mergeCell ref="A4:J4"/>
    <mergeCell ref="A5:J5"/>
    <mergeCell ref="A6:J6"/>
    <mergeCell ref="A13:J13"/>
    <mergeCell ref="A14:A15"/>
    <mergeCell ref="B14:H14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S14:Z14"/>
    <mergeCell ref="AC14:AD14"/>
    <mergeCell ref="AE14:AF14"/>
    <mergeCell ref="AG14:AH14"/>
    <mergeCell ref="AI14:AJ14"/>
    <mergeCell ref="AK14:AL14"/>
    <mergeCell ref="AO14:AP14"/>
    <mergeCell ref="AQ14:AR14"/>
    <mergeCell ref="AS14:AT14"/>
    <mergeCell ref="AU14:AV14"/>
    <mergeCell ref="AW14:AX14"/>
    <mergeCell ref="A48:J48"/>
    <mergeCell ref="A50:A51"/>
    <mergeCell ref="B50:H50"/>
    <mergeCell ref="I50:I51"/>
    <mergeCell ref="J50:J51"/>
    <mergeCell ref="K50:K51"/>
    <mergeCell ref="L50:L51"/>
    <mergeCell ref="M50:M51"/>
    <mergeCell ref="N50:N51"/>
    <mergeCell ref="O50:O51"/>
    <mergeCell ref="P50:P51"/>
    <mergeCell ref="Q50:Q51"/>
    <mergeCell ref="S50:Z50"/>
    <mergeCell ref="AC50:AD50"/>
    <mergeCell ref="AE50:AF50"/>
    <mergeCell ref="AG50:AH50"/>
    <mergeCell ref="AI50:AJ50"/>
    <mergeCell ref="AK50:AL50"/>
    <mergeCell ref="AO50:AP50"/>
    <mergeCell ref="AQ50:AR50"/>
    <mergeCell ref="AS50:AT50"/>
    <mergeCell ref="AU50:AV50"/>
    <mergeCell ref="AW50:AX50"/>
    <mergeCell ref="A82:J82"/>
    <mergeCell ref="A84:A85"/>
    <mergeCell ref="B84:H84"/>
    <mergeCell ref="I84:I85"/>
    <mergeCell ref="J84:J85"/>
    <mergeCell ref="K84:K85"/>
    <mergeCell ref="L84:L85"/>
    <mergeCell ref="M84:M85"/>
    <mergeCell ref="N84:N85"/>
    <mergeCell ref="O84:O85"/>
    <mergeCell ref="P84:P85"/>
    <mergeCell ref="Q84:Q85"/>
    <mergeCell ref="S84:Z84"/>
    <mergeCell ref="AC84:AD84"/>
    <mergeCell ref="AE84:AF84"/>
    <mergeCell ref="AG84:AH84"/>
    <mergeCell ref="AI84:AJ84"/>
    <mergeCell ref="AK84:AL84"/>
    <mergeCell ref="AO84:AP84"/>
    <mergeCell ref="AQ84:AR84"/>
    <mergeCell ref="AS84:AT84"/>
    <mergeCell ref="AU84:AV84"/>
    <mergeCell ref="AW84:AX84"/>
    <mergeCell ref="A116:J116"/>
    <mergeCell ref="A118:A119"/>
    <mergeCell ref="B118:H118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S118:Z118"/>
    <mergeCell ref="AC118:AD118"/>
    <mergeCell ref="AE118:AF118"/>
    <mergeCell ref="AG118:AH118"/>
    <mergeCell ref="AI118:AJ118"/>
    <mergeCell ref="AK118:AL118"/>
    <mergeCell ref="AO118:AP118"/>
    <mergeCell ref="AQ118:AR118"/>
    <mergeCell ref="AS118:AT118"/>
    <mergeCell ref="AU118:AV118"/>
    <mergeCell ref="AW118:AX118"/>
    <mergeCell ref="A150:J150"/>
    <mergeCell ref="A152:A153"/>
    <mergeCell ref="B152:H152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S152:Z152"/>
    <mergeCell ref="AC152:AD152"/>
    <mergeCell ref="AE152:AF152"/>
    <mergeCell ref="AG152:AH152"/>
    <mergeCell ref="AI152:AJ152"/>
    <mergeCell ref="AK152:AL152"/>
    <mergeCell ref="AO152:AP152"/>
    <mergeCell ref="AQ152:AR152"/>
    <mergeCell ref="AS152:AT152"/>
    <mergeCell ref="AU152:AV152"/>
    <mergeCell ref="AW152:AX152"/>
    <mergeCell ref="A184:J184"/>
    <mergeCell ref="A185:H185"/>
    <mergeCell ref="A186:A187"/>
    <mergeCell ref="B186:H186"/>
    <mergeCell ref="I186:I187"/>
    <mergeCell ref="J186:J187"/>
    <mergeCell ref="K186:K187"/>
    <mergeCell ref="L186:L187"/>
    <mergeCell ref="M186:M187"/>
    <mergeCell ref="N186:N187"/>
    <mergeCell ref="O186:O187"/>
    <mergeCell ref="P186:P187"/>
    <mergeCell ref="Q186:Q187"/>
    <mergeCell ref="S186:Z186"/>
    <mergeCell ref="AC186:AD186"/>
    <mergeCell ref="AE186:AF186"/>
    <mergeCell ref="AG186:AH186"/>
    <mergeCell ref="AI186:AJ186"/>
    <mergeCell ref="AK186:AL186"/>
    <mergeCell ref="AO186:AP186"/>
    <mergeCell ref="AQ186:AR186"/>
    <mergeCell ref="AS186:AT186"/>
    <mergeCell ref="AU186:AV186"/>
    <mergeCell ref="AW186:AX186"/>
    <mergeCell ref="A218:J218"/>
    <mergeCell ref="A220:A221"/>
    <mergeCell ref="B220:H220"/>
    <mergeCell ref="I220:I221"/>
    <mergeCell ref="J220:J221"/>
    <mergeCell ref="K220:K221"/>
    <mergeCell ref="L220:L221"/>
    <mergeCell ref="M220:M221"/>
    <mergeCell ref="N220:N221"/>
    <mergeCell ref="O220:O221"/>
    <mergeCell ref="P220:P221"/>
    <mergeCell ref="Q220:Q221"/>
    <mergeCell ref="S220:Z220"/>
    <mergeCell ref="AC220:AD220"/>
    <mergeCell ref="AE220:AF220"/>
    <mergeCell ref="AG220:AH220"/>
    <mergeCell ref="AI220:AJ220"/>
    <mergeCell ref="AK220:AL220"/>
    <mergeCell ref="AO220:AP220"/>
    <mergeCell ref="AQ220:AR220"/>
    <mergeCell ref="AS220:AT220"/>
    <mergeCell ref="AU220:AV220"/>
    <mergeCell ref="AW220:AX220"/>
    <mergeCell ref="A252:J252"/>
    <mergeCell ref="A253:H253"/>
    <mergeCell ref="A254:A255"/>
    <mergeCell ref="B254:H254"/>
    <mergeCell ref="I254:I255"/>
    <mergeCell ref="J254:J255"/>
    <mergeCell ref="K254:K255"/>
    <mergeCell ref="L254:L255"/>
    <mergeCell ref="M254:M255"/>
    <mergeCell ref="N254:N255"/>
    <mergeCell ref="O254:O255"/>
    <mergeCell ref="P254:P255"/>
    <mergeCell ref="Q254:Q255"/>
    <mergeCell ref="S254:Z254"/>
    <mergeCell ref="AC254:AD254"/>
    <mergeCell ref="AE254:AF254"/>
    <mergeCell ref="AG254:AH254"/>
    <mergeCell ref="AI254:AJ254"/>
    <mergeCell ref="AK254:AL254"/>
    <mergeCell ref="AO254:AP254"/>
    <mergeCell ref="AQ254:AR254"/>
    <mergeCell ref="AS254:AT254"/>
    <mergeCell ref="AU254:AV254"/>
    <mergeCell ref="AW254:AX254"/>
    <mergeCell ref="A286:J286"/>
    <mergeCell ref="A287:H287"/>
    <mergeCell ref="A288:A289"/>
    <mergeCell ref="B288:H288"/>
    <mergeCell ref="I288:I289"/>
    <mergeCell ref="J288:J289"/>
    <mergeCell ref="K288:K289"/>
    <mergeCell ref="L288:L289"/>
    <mergeCell ref="M288:M289"/>
    <mergeCell ref="N288:N289"/>
    <mergeCell ref="O288:O289"/>
    <mergeCell ref="P288:P289"/>
    <mergeCell ref="Q288:Q289"/>
    <mergeCell ref="S288:Z288"/>
    <mergeCell ref="AC288:AD288"/>
    <mergeCell ref="AE288:AF288"/>
    <mergeCell ref="AG288:AH288"/>
    <mergeCell ref="AI288:AJ288"/>
    <mergeCell ref="AK288:AL288"/>
    <mergeCell ref="AO288:AP288"/>
    <mergeCell ref="AQ288:AR288"/>
    <mergeCell ref="AS288:AT288"/>
    <mergeCell ref="AU288:AV288"/>
    <mergeCell ref="AW288:AX288"/>
    <mergeCell ref="A320:J320"/>
    <mergeCell ref="A321:H321"/>
    <mergeCell ref="A322:A323"/>
    <mergeCell ref="B322:H322"/>
    <mergeCell ref="I322:I323"/>
    <mergeCell ref="J322:J323"/>
    <mergeCell ref="K322:K323"/>
    <mergeCell ref="L322:L323"/>
    <mergeCell ref="M322:M323"/>
    <mergeCell ref="N322:N323"/>
    <mergeCell ref="O322:O323"/>
    <mergeCell ref="P322:P323"/>
    <mergeCell ref="Q322:Q323"/>
    <mergeCell ref="S322:Z322"/>
    <mergeCell ref="AC322:AD322"/>
    <mergeCell ref="AE322:AF322"/>
    <mergeCell ref="AG322:AH322"/>
    <mergeCell ref="AI322:AJ322"/>
    <mergeCell ref="AK322:AL322"/>
    <mergeCell ref="AO322:AP322"/>
    <mergeCell ref="AQ322:AR322"/>
    <mergeCell ref="AS322:AT322"/>
    <mergeCell ref="AU322:AV322"/>
    <mergeCell ref="AW322:AX322"/>
    <mergeCell ref="A354:J354"/>
    <mergeCell ref="A355:H355"/>
    <mergeCell ref="A356:A357"/>
    <mergeCell ref="B356:H356"/>
    <mergeCell ref="I356:I357"/>
    <mergeCell ref="J356:J357"/>
    <mergeCell ref="K356:K357"/>
    <mergeCell ref="L356:L357"/>
    <mergeCell ref="M356:M357"/>
    <mergeCell ref="N356:N357"/>
    <mergeCell ref="O356:O357"/>
    <mergeCell ref="P356:P357"/>
    <mergeCell ref="Q356:Q357"/>
    <mergeCell ref="S356:Z356"/>
    <mergeCell ref="AC356:AD356"/>
    <mergeCell ref="AE356:AF356"/>
    <mergeCell ref="AG356:AH356"/>
    <mergeCell ref="AI356:AJ356"/>
    <mergeCell ref="AK356:AL356"/>
    <mergeCell ref="AO356:AP356"/>
    <mergeCell ref="AQ356:AR356"/>
    <mergeCell ref="AS356:AT356"/>
    <mergeCell ref="AU356:AV356"/>
    <mergeCell ref="AW356:AX356"/>
    <mergeCell ref="A388:J388"/>
    <mergeCell ref="A389:H389"/>
    <mergeCell ref="A390:A391"/>
    <mergeCell ref="B390:H390"/>
    <mergeCell ref="I390:I391"/>
    <mergeCell ref="J390:J391"/>
    <mergeCell ref="K390:K391"/>
    <mergeCell ref="L390:L391"/>
    <mergeCell ref="M390:M391"/>
    <mergeCell ref="N390:N391"/>
    <mergeCell ref="O390:O391"/>
    <mergeCell ref="P390:P391"/>
    <mergeCell ref="Q390:Q391"/>
    <mergeCell ref="S390:Z390"/>
    <mergeCell ref="AC390:AD390"/>
    <mergeCell ref="AE390:AF390"/>
    <mergeCell ref="AG390:AH390"/>
    <mergeCell ref="AI390:AJ390"/>
    <mergeCell ref="AK390:AL390"/>
    <mergeCell ref="AO390:AP390"/>
    <mergeCell ref="AQ390:AR390"/>
    <mergeCell ref="AS390:AT390"/>
    <mergeCell ref="AU390:AV390"/>
    <mergeCell ref="AW390:AX390"/>
    <mergeCell ref="A422:J422"/>
    <mergeCell ref="A423:H423"/>
    <mergeCell ref="A424:A425"/>
    <mergeCell ref="B424:H424"/>
    <mergeCell ref="I424:I425"/>
    <mergeCell ref="J424:J425"/>
    <mergeCell ref="K424:K425"/>
    <mergeCell ref="L424:L425"/>
    <mergeCell ref="M424:M425"/>
    <mergeCell ref="N424:N425"/>
    <mergeCell ref="O424:O425"/>
    <mergeCell ref="P424:P425"/>
    <mergeCell ref="Q424:Q425"/>
    <mergeCell ref="S424:Z424"/>
    <mergeCell ref="AC424:AD424"/>
    <mergeCell ref="AE424:AF424"/>
    <mergeCell ref="AG424:AH424"/>
    <mergeCell ref="AI424:AJ424"/>
    <mergeCell ref="AK424:AL424"/>
    <mergeCell ref="AO424:AP424"/>
    <mergeCell ref="AQ424:AR424"/>
    <mergeCell ref="AS424:AT424"/>
    <mergeCell ref="AU424:AV424"/>
    <mergeCell ref="AW424:AX4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55"/>
  <sheetViews>
    <sheetView showFormulas="false" showGridLines="true" showRowColHeaders="true" showZeros="true" rightToLeft="false" tabSelected="true" showOutlineSymbols="true" defaultGridColor="true" view="normal" topLeftCell="AS343" colorId="64" zoomScale="68" zoomScaleNormal="68" zoomScalePageLayoutView="100" workbookViewId="0">
      <selection pane="topLeft" activeCell="BE359" activeCellId="0" sqref="BE359"/>
    </sheetView>
  </sheetViews>
  <sheetFormatPr defaultRowHeight="13.8" zeroHeight="false" outlineLevelRow="0" outlineLevelCol="0"/>
  <cols>
    <col collapsed="false" customWidth="true" hidden="false" outlineLevel="0" max="1" min="1" style="1" width="24.15"/>
    <col collapsed="false" customWidth="true" hidden="false" outlineLevel="0" max="9" min="2" style="34" width="9.06"/>
    <col collapsed="false" customWidth="true" hidden="false" outlineLevel="0" max="10" min="10" style="34" width="8.61"/>
    <col collapsed="false" customWidth="true" hidden="false" outlineLevel="0" max="11" min="11" style="34" width="7.55"/>
    <col collapsed="false" customWidth="true" hidden="false" outlineLevel="0" max="13" min="12" style="34" width="8.61"/>
    <col collapsed="false" customWidth="true" hidden="false" outlineLevel="0" max="14" min="14" style="34" width="9.72"/>
    <col collapsed="false" customWidth="true" hidden="false" outlineLevel="0" max="15" min="15" style="34" width="8.61"/>
    <col collapsed="false" customWidth="true" hidden="false" outlineLevel="0" max="16" min="16" style="34" width="12.13"/>
    <col collapsed="false" customWidth="true" hidden="false" outlineLevel="0" max="17" min="17" style="34" width="8.61"/>
    <col collapsed="false" customWidth="true" hidden="false" outlineLevel="0" max="51" min="18" style="1" width="8.61"/>
    <col collapsed="false" customWidth="true" hidden="false" outlineLevel="0" max="57" min="52" style="34" width="8.61"/>
    <col collapsed="false" customWidth="true" hidden="false" outlineLevel="0" max="1018" min="58" style="1" width="8.61"/>
    <col collapsed="false" customWidth="true" hidden="false" outlineLevel="0" max="1020" min="1019" style="0" width="8.61"/>
    <col collapsed="false" customWidth="true" hidden="false" outlineLevel="0" max="1025" min="1021" style="0" width="9.14"/>
  </cols>
  <sheetData>
    <row r="1" customFormat="false" ht="17.3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</row>
    <row r="2" customFormat="false" ht="17.3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</row>
    <row r="3" customFormat="false" ht="17.3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</row>
    <row r="4" customFormat="false" ht="17.35" hidden="false" customHeight="false" outlineLevel="0" collapsed="false">
      <c r="A4" s="2" t="s">
        <v>187</v>
      </c>
      <c r="B4" s="2"/>
      <c r="C4" s="2"/>
      <c r="D4" s="2"/>
      <c r="E4" s="2"/>
      <c r="F4" s="2"/>
      <c r="G4" s="2"/>
      <c r="H4" s="2"/>
      <c r="I4" s="2"/>
      <c r="J4" s="2"/>
    </row>
    <row r="5" customFormat="false" ht="17.35" hidden="false" customHeight="false" outlineLevel="0" collapsed="false">
      <c r="A5" s="2" t="s">
        <v>1</v>
      </c>
      <c r="B5" s="2"/>
      <c r="C5" s="2"/>
      <c r="D5" s="2"/>
      <c r="E5" s="2"/>
      <c r="F5" s="2"/>
      <c r="G5" s="2"/>
      <c r="H5" s="2"/>
      <c r="I5" s="2"/>
      <c r="J5" s="2"/>
    </row>
    <row r="6" customFormat="false" ht="17.35" hidden="false" customHeight="false" outlineLevel="0" collapsed="false">
      <c r="A6" s="2" t="s">
        <v>2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</row>
    <row r="8" customFormat="false" ht="15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</row>
    <row r="9" customFormat="false" ht="13.8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</row>
    <row r="12" customFormat="false" ht="13.8" hidden="false" customHeight="false" outlineLevel="0" collapsed="false">
      <c r="A12" s="6" t="s">
        <v>6</v>
      </c>
      <c r="B12" s="6"/>
      <c r="C12" s="6"/>
      <c r="D12" s="6"/>
      <c r="E12" s="6"/>
      <c r="F12" s="6"/>
      <c r="G12" s="6"/>
      <c r="H12" s="6"/>
      <c r="I12" s="6"/>
      <c r="J12" s="6"/>
    </row>
    <row r="13" customFormat="false" ht="13.8" hidden="false" customHeight="false" outlineLevel="0" collapsed="false">
      <c r="A13" s="6" t="s">
        <v>7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12.75" hidden="false" customHeight="true" outlineLevel="0" collapsed="false">
      <c r="A14" s="7" t="s">
        <v>8</v>
      </c>
      <c r="B14" s="83" t="s">
        <v>188</v>
      </c>
      <c r="C14" s="83"/>
      <c r="D14" s="83"/>
      <c r="E14" s="83"/>
      <c r="F14" s="83"/>
      <c r="G14" s="83"/>
      <c r="H14" s="83"/>
      <c r="I14" s="37" t="s">
        <v>10</v>
      </c>
      <c r="J14" s="37" t="s">
        <v>11</v>
      </c>
      <c r="K14" s="37" t="s">
        <v>189</v>
      </c>
      <c r="L14" s="37" t="s">
        <v>190</v>
      </c>
      <c r="M14" s="37" t="s">
        <v>191</v>
      </c>
      <c r="N14" s="37" t="s">
        <v>12</v>
      </c>
      <c r="O14" s="37" t="s">
        <v>192</v>
      </c>
      <c r="P14" s="37" t="s">
        <v>193</v>
      </c>
      <c r="Q14" s="37" t="s">
        <v>194</v>
      </c>
      <c r="S14" s="8" t="s">
        <v>195</v>
      </c>
      <c r="T14" s="8"/>
      <c r="U14" s="8"/>
      <c r="V14" s="8"/>
      <c r="W14" s="8"/>
      <c r="X14" s="8"/>
      <c r="Y14" s="8"/>
      <c r="Z14" s="8"/>
      <c r="AC14" s="9" t="s">
        <v>196</v>
      </c>
      <c r="AD14" s="9"/>
      <c r="AE14" s="9" t="s">
        <v>197</v>
      </c>
      <c r="AF14" s="9"/>
      <c r="AG14" s="9" t="s">
        <v>198</v>
      </c>
      <c r="AH14" s="9"/>
      <c r="AI14" s="9" t="s">
        <v>199</v>
      </c>
      <c r="AJ14" s="9"/>
      <c r="AK14" s="9" t="s">
        <v>200</v>
      </c>
      <c r="AL14" s="9"/>
      <c r="AM14" s="39" t="s">
        <v>201</v>
      </c>
      <c r="AO14" s="9" t="s">
        <v>196</v>
      </c>
      <c r="AP14" s="9"/>
      <c r="AQ14" s="9" t="s">
        <v>197</v>
      </c>
      <c r="AR14" s="9"/>
      <c r="AS14" s="9" t="s">
        <v>198</v>
      </c>
      <c r="AT14" s="9"/>
      <c r="AU14" s="9" t="s">
        <v>199</v>
      </c>
      <c r="AV14" s="9"/>
      <c r="AW14" s="39" t="s">
        <v>200</v>
      </c>
      <c r="AX14" s="39"/>
    </row>
    <row r="15" customFormat="false" ht="55.8" hidden="false" customHeight="false" outlineLevel="0" collapsed="false">
      <c r="A15" s="7"/>
      <c r="B15" s="84" t="s">
        <v>14</v>
      </c>
      <c r="C15" s="84" t="s">
        <v>15</v>
      </c>
      <c r="D15" s="84" t="s">
        <v>16</v>
      </c>
      <c r="E15" s="84" t="s">
        <v>17</v>
      </c>
      <c r="F15" s="84" t="s">
        <v>18</v>
      </c>
      <c r="G15" s="84" t="s">
        <v>19</v>
      </c>
      <c r="H15" s="84" t="s">
        <v>20</v>
      </c>
      <c r="I15" s="37"/>
      <c r="J15" s="37"/>
      <c r="K15" s="37"/>
      <c r="L15" s="37"/>
      <c r="M15" s="37"/>
      <c r="N15" s="37"/>
      <c r="O15" s="37"/>
      <c r="P15" s="37"/>
      <c r="Q15" s="37"/>
      <c r="S15" s="9" t="s">
        <v>14</v>
      </c>
      <c r="T15" s="9" t="s">
        <v>15</v>
      </c>
      <c r="U15" s="9" t="s">
        <v>16</v>
      </c>
      <c r="V15" s="9" t="s">
        <v>17</v>
      </c>
      <c r="W15" s="9" t="s">
        <v>18</v>
      </c>
      <c r="X15" s="9" t="s">
        <v>19</v>
      </c>
      <c r="Y15" s="9" t="s">
        <v>20</v>
      </c>
      <c r="Z15" s="7" t="s">
        <v>21</v>
      </c>
      <c r="AC15" s="9" t="s">
        <v>202</v>
      </c>
      <c r="AD15" s="9" t="s">
        <v>203</v>
      </c>
      <c r="AE15" s="9" t="s">
        <v>202</v>
      </c>
      <c r="AF15" s="9" t="s">
        <v>203</v>
      </c>
      <c r="AG15" s="9" t="s">
        <v>202</v>
      </c>
      <c r="AH15" s="9" t="s">
        <v>203</v>
      </c>
      <c r="AI15" s="9" t="s">
        <v>202</v>
      </c>
      <c r="AJ15" s="9" t="s">
        <v>203</v>
      </c>
      <c r="AK15" s="9" t="s">
        <v>202</v>
      </c>
      <c r="AL15" s="9" t="s">
        <v>203</v>
      </c>
      <c r="AM15" s="40" t="s">
        <v>204</v>
      </c>
      <c r="AO15" s="9" t="s">
        <v>205</v>
      </c>
      <c r="AP15" s="9" t="s">
        <v>206</v>
      </c>
      <c r="AQ15" s="9" t="s">
        <v>205</v>
      </c>
      <c r="AR15" s="9" t="s">
        <v>206</v>
      </c>
      <c r="AS15" s="9" t="s">
        <v>205</v>
      </c>
      <c r="AT15" s="9" t="s">
        <v>206</v>
      </c>
      <c r="AU15" s="9" t="s">
        <v>205</v>
      </c>
      <c r="AV15" s="9" t="s">
        <v>206</v>
      </c>
      <c r="AW15" s="9" t="s">
        <v>205</v>
      </c>
      <c r="AX15" s="40" t="s">
        <v>206</v>
      </c>
    </row>
    <row r="16" customFormat="false" ht="13.8" hidden="false" customHeight="false" outlineLevel="0" collapsed="false">
      <c r="A16" s="10" t="s">
        <v>22</v>
      </c>
      <c r="B16" s="42" t="n">
        <f aca="false">ModeloDatosModificados!B16-ModeloDatosMinisterio!B16</f>
        <v>0</v>
      </c>
      <c r="C16" s="42" t="n">
        <f aca="false">ModeloDatosModificados!C16-ModeloDatosMinisterio!C16</f>
        <v>0</v>
      </c>
      <c r="D16" s="42" t="n">
        <f aca="false">ModeloDatosModificados!D16-ModeloDatosMinisterio!D16</f>
        <v>0</v>
      </c>
      <c r="E16" s="42" t="n">
        <f aca="false">ModeloDatosModificados!E16-ModeloDatosMinisterio!E16</f>
        <v>0</v>
      </c>
      <c r="F16" s="42" t="n">
        <f aca="false">ModeloDatosModificados!F16-ModeloDatosMinisterio!F16</f>
        <v>0</v>
      </c>
      <c r="G16" s="42" t="n">
        <f aca="false">ModeloDatosModificados!G16-ModeloDatosMinisterio!G16</f>
        <v>0</v>
      </c>
      <c r="H16" s="42" t="n">
        <f aca="false">ModeloDatosModificados!H16-ModeloDatosMinisterio!H16</f>
        <v>0</v>
      </c>
      <c r="I16" s="88" t="n">
        <f aca="false">ModeloDatosModificados!I16-ModeloDatosMinisterio!I16</f>
        <v>0.00226651061230063</v>
      </c>
      <c r="J16" s="88" t="n">
        <f aca="false">ModeloDatosModificados!J16-ModeloDatosMinisterio!J16</f>
        <v>26518</v>
      </c>
      <c r="K16" s="88" t="n">
        <f aca="false">ModeloDatosModificados!K16-ModeloDatosMinisterio!K16</f>
        <v>0.00226651061230063</v>
      </c>
      <c r="L16" s="43" t="n">
        <f aca="false">ModeloDatosModificados!L16-ModeloDatosMinisterio!L16</f>
        <v>26518</v>
      </c>
      <c r="M16" s="43" t="n">
        <f aca="false">ModeloDatosModificados!M16-ModeloDatosMinisterio!M16</f>
        <v>0.000759988600597616</v>
      </c>
      <c r="N16" s="43" t="n">
        <f aca="false">ModeloDatosModificados!N16-ModeloDatosMinisterio!N16</f>
        <v>164951</v>
      </c>
      <c r="O16" s="43" t="n">
        <f aca="false">ModeloDatosModificados!O16-ModeloDatosMinisterio!O16</f>
        <v>164951</v>
      </c>
      <c r="P16" s="43" t="n">
        <f aca="false">ModeloDatosModificados!P16-ModeloDatosMinisterio!P16</f>
        <v>191469</v>
      </c>
      <c r="Q16" s="43" t="n">
        <f aca="false">ModeloDatosModificados!Q16-ModeloDatosMinisterio!Q16</f>
        <v>191469</v>
      </c>
      <c r="S16" s="11" t="n">
        <f aca="false">ModeloDatosModificados!S16-ModeloDatosMinisterio!S16</f>
        <v>0</v>
      </c>
      <c r="T16" s="11" t="n">
        <f aca="false">ModeloDatosModificados!T16-ModeloDatosMinisterio!T16</f>
        <v>0</v>
      </c>
      <c r="U16" s="11" t="n">
        <f aca="false">ModeloDatosModificados!U16-ModeloDatosMinisterio!U16</f>
        <v>0</v>
      </c>
      <c r="V16" s="11" t="n">
        <f aca="false">ModeloDatosModificados!V16-ModeloDatosMinisterio!V16</f>
        <v>0</v>
      </c>
      <c r="W16" s="11" t="n">
        <f aca="false">ModeloDatosModificados!W16-ModeloDatosMinisterio!W16</f>
        <v>0</v>
      </c>
      <c r="X16" s="11" t="n">
        <f aca="false">ModeloDatosModificados!X16-ModeloDatosMinisterio!X16</f>
        <v>0</v>
      </c>
      <c r="Y16" s="11" t="n">
        <f aca="false">ModeloDatosModificados!Y16-ModeloDatosMinisterio!Y16</f>
        <v>0</v>
      </c>
      <c r="Z16" s="11" t="n">
        <f aca="false">ModeloDatosModificados!Z16-ModeloDatosMinisterio!Z16</f>
        <v>0</v>
      </c>
      <c r="AC16" s="45" t="n">
        <f aca="false">ModeloDatosModificados!AC16-ModeloDatosMinisterio!AC16</f>
        <v>0</v>
      </c>
      <c r="AD16" s="46" t="n">
        <f aca="false">ModeloDatosModificados!AD16-ModeloDatosMinisterio!AD16</f>
        <v>0</v>
      </c>
      <c r="AE16" s="47" t="n">
        <f aca="false">ModeloDatosModificados!AE16-ModeloDatosMinisterio!AE16</f>
        <v>0</v>
      </c>
      <c r="AF16" s="46" t="n">
        <f aca="false">ModeloDatosModificados!AF16-ModeloDatosMinisterio!AF16</f>
        <v>0</v>
      </c>
      <c r="AG16" s="46" t="n">
        <f aca="false">ModeloDatosModificados!AG16-ModeloDatosMinisterio!AG16</f>
        <v>0</v>
      </c>
      <c r="AH16" s="46" t="n">
        <f aca="false">ModeloDatosModificados!AH16-ModeloDatosMinisterio!AH16</f>
        <v>0</v>
      </c>
      <c r="AI16" s="46" t="n">
        <f aca="false">ModeloDatosModificados!AI16-ModeloDatosMinisterio!AI16</f>
        <v>0</v>
      </c>
      <c r="AJ16" s="46" t="n">
        <f aca="false">ModeloDatosModificados!AJ16-ModeloDatosMinisterio!AJ16</f>
        <v>0.0266611998181453</v>
      </c>
      <c r="AK16" s="46" t="n">
        <f aca="false">ModeloDatosModificados!AK16-ModeloDatosMinisterio!AK16</f>
        <v>0</v>
      </c>
      <c r="AL16" s="46" t="n">
        <f aca="false">ModeloDatosModificados!AL16-ModeloDatosMinisterio!AL16</f>
        <v>0</v>
      </c>
      <c r="AM16" s="46" t="n">
        <f aca="false">ModeloDatosModificados!AM16-ModeloDatosMinisterio!AM16</f>
        <v>0.0066652999545363</v>
      </c>
      <c r="AO16" s="48" t="n">
        <f aca="false">ModeloDatosModificados!AO16-ModeloDatosMinisterio!AO16</f>
        <v>1.57957552031438E-006</v>
      </c>
      <c r="AP16" s="42" t="n">
        <f aca="false">ModeloDatosModificados!AP16-ModeloDatosMinisterio!AP16</f>
        <v>18.4808250837086</v>
      </c>
      <c r="AQ16" s="48" t="n">
        <f aca="false">ModeloDatosModificados!AQ16-ModeloDatosMinisterio!AQ16</f>
        <v>1.40191130140093E-006</v>
      </c>
      <c r="AR16" s="42" t="n">
        <f aca="false">ModeloDatosModificados!AR16-ModeloDatosMinisterio!AR16</f>
        <v>16.4021771740991</v>
      </c>
      <c r="AS16" s="48" t="n">
        <f aca="false">ModeloDatosModificados!AS16-ModeloDatosMinisterio!AS16</f>
        <v>4.18490652720656E-006</v>
      </c>
      <c r="AT16" s="42" t="n">
        <f aca="false">ModeloDatosModificados!AT16-ModeloDatosMinisterio!AT16</f>
        <v>48.9628539606565</v>
      </c>
      <c r="AU16" s="48" t="n">
        <f aca="false">ModeloDatosModificados!AU16-ModeloDatosMinisterio!AU16</f>
        <v>0.00221250772852372</v>
      </c>
      <c r="AV16" s="42" t="n">
        <f aca="false">ModeloDatosModificados!AV16-ModeloDatosMinisterio!AV16</f>
        <v>25886.0483727074</v>
      </c>
      <c r="AW16" s="48" t="n">
        <f aca="false">ModeloDatosModificados!AW16-ModeloDatosMinisterio!AW16</f>
        <v>4.68364904279706E-005</v>
      </c>
      <c r="AX16" s="42" t="n">
        <f aca="false">ModeloDatosModificados!AX16-ModeloDatosMinisterio!AX16</f>
        <v>547.980755590485</v>
      </c>
    </row>
    <row r="17" customFormat="false" ht="13.8" hidden="false" customHeight="false" outlineLevel="0" collapsed="false">
      <c r="A17" s="13" t="s">
        <v>23</v>
      </c>
      <c r="B17" s="43" t="n">
        <f aca="false">ModeloDatosModificados!B17-ModeloDatosMinisterio!B17</f>
        <v>0</v>
      </c>
      <c r="C17" s="43" t="n">
        <f aca="false">ModeloDatosModificados!C17-ModeloDatosMinisterio!C17</f>
        <v>0</v>
      </c>
      <c r="D17" s="43" t="n">
        <f aca="false">ModeloDatosModificados!D17-ModeloDatosMinisterio!D17</f>
        <v>0</v>
      </c>
      <c r="E17" s="43" t="n">
        <f aca="false">ModeloDatosModificados!E17-ModeloDatosMinisterio!E17</f>
        <v>0</v>
      </c>
      <c r="F17" s="43" t="n">
        <f aca="false">ModeloDatosModificados!F17-ModeloDatosMinisterio!F17</f>
        <v>-144</v>
      </c>
      <c r="G17" s="43" t="n">
        <f aca="false">ModeloDatosModificados!G17-ModeloDatosMinisterio!G17</f>
        <v>0</v>
      </c>
      <c r="H17" s="43" t="n">
        <f aca="false">ModeloDatosModificados!H17-ModeloDatosMinisterio!H17</f>
        <v>0</v>
      </c>
      <c r="I17" s="89" t="n">
        <f aca="false">ModeloDatosModificados!I17-ModeloDatosMinisterio!I17</f>
        <v>-0.0111252682176229</v>
      </c>
      <c r="J17" s="43" t="n">
        <f aca="false">ModeloDatosModificados!J17-ModeloDatosMinisterio!J17</f>
        <v>-130164</v>
      </c>
      <c r="K17" s="89" t="n">
        <f aca="false">ModeloDatosModificados!K17-ModeloDatosMinisterio!K17</f>
        <v>-0.0111252682176228</v>
      </c>
      <c r="L17" s="43" t="n">
        <f aca="false">ModeloDatosModificados!L17-ModeloDatosMinisterio!L17</f>
        <v>-130164</v>
      </c>
      <c r="M17" s="43" t="n">
        <f aca="false">ModeloDatosModificados!M17-ModeloDatosMinisterio!M17</f>
        <v>-0.00303695455965766</v>
      </c>
      <c r="N17" s="43" t="n">
        <f aca="false">ModeloDatosModificados!N17-ModeloDatosMinisterio!N17</f>
        <v>-659154</v>
      </c>
      <c r="O17" s="43" t="n">
        <f aca="false">ModeloDatosModificados!O17-ModeloDatosMinisterio!O17</f>
        <v>-659154</v>
      </c>
      <c r="P17" s="43" t="n">
        <f aca="false">ModeloDatosModificados!P17-ModeloDatosMinisterio!P17</f>
        <v>-789318</v>
      </c>
      <c r="Q17" s="43" t="n">
        <f aca="false">ModeloDatosModificados!Q17-ModeloDatosMinisterio!Q17</f>
        <v>-789318</v>
      </c>
      <c r="S17" s="14" t="n">
        <f aca="false">ModeloDatosModificados!S17-ModeloDatosMinisterio!S17</f>
        <v>0</v>
      </c>
      <c r="T17" s="14" t="n">
        <f aca="false">ModeloDatosModificados!T17-ModeloDatosMinisterio!T17</f>
        <v>0</v>
      </c>
      <c r="U17" s="14" t="n">
        <f aca="false">ModeloDatosModificados!U17-ModeloDatosMinisterio!U17</f>
        <v>0</v>
      </c>
      <c r="V17" s="14" t="n">
        <f aca="false">ModeloDatosModificados!V17-ModeloDatosMinisterio!V17</f>
        <v>0</v>
      </c>
      <c r="W17" s="14" t="n">
        <f aca="false">ModeloDatosModificados!W17-ModeloDatosMinisterio!W17</f>
        <v>-144</v>
      </c>
      <c r="X17" s="14" t="n">
        <f aca="false">ModeloDatosModificados!X17-ModeloDatosMinisterio!X17</f>
        <v>0</v>
      </c>
      <c r="Y17" s="14" t="n">
        <f aca="false">ModeloDatosModificados!Y17-ModeloDatosMinisterio!Y17</f>
        <v>0</v>
      </c>
      <c r="Z17" s="14" t="n">
        <f aca="false">ModeloDatosModificados!Z17-ModeloDatosMinisterio!Z17</f>
        <v>0</v>
      </c>
      <c r="AC17" s="49" t="n">
        <f aca="false">ModeloDatosModificados!AC17-ModeloDatosMinisterio!AC17</f>
        <v>0</v>
      </c>
      <c r="AD17" s="50" t="n">
        <f aca="false">ModeloDatosModificados!AD17-ModeloDatosMinisterio!AD17</f>
        <v>0</v>
      </c>
      <c r="AE17" s="51" t="n">
        <f aca="false">ModeloDatosModificados!AE17-ModeloDatosMinisterio!AE17</f>
        <v>0</v>
      </c>
      <c r="AF17" s="50" t="n">
        <f aca="false">ModeloDatosModificados!AF17-ModeloDatosMinisterio!AF17</f>
        <v>0</v>
      </c>
      <c r="AG17" s="50" t="n">
        <f aca="false">ModeloDatosModificados!AG17-ModeloDatosMinisterio!AG17</f>
        <v>0</v>
      </c>
      <c r="AH17" s="50" t="n">
        <f aca="false">ModeloDatosModificados!AH17-ModeloDatosMinisterio!AH17</f>
        <v>0</v>
      </c>
      <c r="AI17" s="50" t="n">
        <f aca="false">ModeloDatosModificados!AI17-ModeloDatosMinisterio!AI17</f>
        <v>-0.0644988743536515</v>
      </c>
      <c r="AJ17" s="50" t="n">
        <f aca="false">ModeloDatosModificados!AJ17-ModeloDatosMinisterio!AJ17</f>
        <v>-0.137209654273045</v>
      </c>
      <c r="AK17" s="50" t="n">
        <f aca="false">ModeloDatosModificados!AK17-ModeloDatosMinisterio!AK17</f>
        <v>0</v>
      </c>
      <c r="AL17" s="50" t="n">
        <f aca="false">ModeloDatosModificados!AL17-ModeloDatosMinisterio!AL17</f>
        <v>0</v>
      </c>
      <c r="AM17" s="50" t="n">
        <f aca="false">ModeloDatosModificados!AM17-ModeloDatosMinisterio!AM17</f>
        <v>-0.0343024135682614</v>
      </c>
      <c r="AO17" s="44" t="n">
        <f aca="false">ModeloDatosModificados!AO17-ModeloDatosMinisterio!AO17</f>
        <v>1.18621548082418E-006</v>
      </c>
      <c r="AP17" s="43" t="n">
        <f aca="false">ModeloDatosModificados!AP17-ModeloDatosMinisterio!AP17</f>
        <v>13.8785645452008</v>
      </c>
      <c r="AQ17" s="44" t="n">
        <f aca="false">ModeloDatosModificados!AQ17-ModeloDatosMinisterio!AQ17</f>
        <v>8.76226819547434E-007</v>
      </c>
      <c r="AR17" s="43" t="n">
        <f aca="false">ModeloDatosModificados!AR17-ModeloDatosMinisterio!AR17</f>
        <v>10.2517381267662</v>
      </c>
      <c r="AS17" s="44" t="n">
        <f aca="false">ModeloDatosModificados!AS17-ModeloDatosMinisterio!AS17</f>
        <v>4.47489241664923E-006</v>
      </c>
      <c r="AT17" s="43" t="n">
        <f aca="false">ModeloDatosModificados!AT17-ModeloDatosMinisterio!AT17</f>
        <v>52.3556505889937</v>
      </c>
      <c r="AU17" s="44" t="n">
        <f aca="false">ModeloDatosModificados!AU17-ModeloDatosMinisterio!AU17</f>
        <v>-0.0111723164824924</v>
      </c>
      <c r="AV17" s="43" t="n">
        <f aca="false">ModeloDatosModificados!AV17-ModeloDatosMinisterio!AV17</f>
        <v>-130714.628099386</v>
      </c>
      <c r="AW17" s="44" t="n">
        <f aca="false">ModeloDatosModificados!AW17-ModeloDatosMinisterio!AW17</f>
        <v>4.05109301525666E-005</v>
      </c>
      <c r="AX17" s="43" t="n">
        <f aca="false">ModeloDatosModificados!AX17-ModeloDatosMinisterio!AX17</f>
        <v>473.972535342211</v>
      </c>
    </row>
    <row r="18" customFormat="false" ht="13.8" hidden="false" customHeight="false" outlineLevel="0" collapsed="false">
      <c r="A18" s="13" t="s">
        <v>24</v>
      </c>
      <c r="B18" s="43" t="n">
        <f aca="false">ModeloDatosModificados!B18-ModeloDatosMinisterio!B18</f>
        <v>0</v>
      </c>
      <c r="C18" s="43" t="n">
        <f aca="false">ModeloDatosModificados!C18-ModeloDatosMinisterio!C18</f>
        <v>0</v>
      </c>
      <c r="D18" s="43" t="n">
        <f aca="false">ModeloDatosModificados!D18-ModeloDatosMinisterio!D18</f>
        <v>0</v>
      </c>
      <c r="E18" s="43" t="n">
        <f aca="false">ModeloDatosModificados!E18-ModeloDatosMinisterio!E18</f>
        <v>0</v>
      </c>
      <c r="F18" s="43" t="n">
        <f aca="false">ModeloDatosModificados!F18-ModeloDatosMinisterio!F18</f>
        <v>0</v>
      </c>
      <c r="G18" s="43" t="n">
        <f aca="false">ModeloDatosModificados!G18-ModeloDatosMinisterio!G18</f>
        <v>0</v>
      </c>
      <c r="H18" s="43" t="n">
        <f aca="false">ModeloDatosModificados!H18-ModeloDatosMinisterio!H18</f>
        <v>0</v>
      </c>
      <c r="I18" s="89" t="n">
        <f aca="false">ModeloDatosModificados!I18-ModeloDatosMinisterio!I18</f>
        <v>0.00115723385717059</v>
      </c>
      <c r="J18" s="43" t="n">
        <f aca="false">ModeloDatosModificados!J18-ModeloDatosMinisterio!J18</f>
        <v>13539</v>
      </c>
      <c r="K18" s="89" t="n">
        <f aca="false">ModeloDatosModificados!K18-ModeloDatosMinisterio!K18</f>
        <v>0.00115723385717059</v>
      </c>
      <c r="L18" s="43" t="n">
        <f aca="false">ModeloDatosModificados!L18-ModeloDatosMinisterio!L18</f>
        <v>13539</v>
      </c>
      <c r="M18" s="43" t="n">
        <f aca="false">ModeloDatosModificados!M18-ModeloDatosMinisterio!M18</f>
        <v>0.00033164429014515</v>
      </c>
      <c r="N18" s="43" t="n">
        <f aca="false">ModeloDatosModificados!N18-ModeloDatosMinisterio!N18</f>
        <v>71982</v>
      </c>
      <c r="O18" s="43" t="n">
        <f aca="false">ModeloDatosModificados!O18-ModeloDatosMinisterio!O18</f>
        <v>71982</v>
      </c>
      <c r="P18" s="43" t="n">
        <f aca="false">ModeloDatosModificados!P18-ModeloDatosMinisterio!P18</f>
        <v>85521</v>
      </c>
      <c r="Q18" s="43" t="n">
        <f aca="false">ModeloDatosModificados!Q18-ModeloDatosMinisterio!Q18</f>
        <v>85521</v>
      </c>
      <c r="S18" s="14" t="n">
        <f aca="false">ModeloDatosModificados!S18-ModeloDatosMinisterio!S18</f>
        <v>0</v>
      </c>
      <c r="T18" s="14" t="n">
        <f aca="false">ModeloDatosModificados!T18-ModeloDatosMinisterio!T18</f>
        <v>0</v>
      </c>
      <c r="U18" s="14" t="n">
        <f aca="false">ModeloDatosModificados!U18-ModeloDatosMinisterio!U18</f>
        <v>0</v>
      </c>
      <c r="V18" s="14" t="n">
        <f aca="false">ModeloDatosModificados!V18-ModeloDatosMinisterio!V18</f>
        <v>0</v>
      </c>
      <c r="W18" s="14" t="n">
        <f aca="false">ModeloDatosModificados!W18-ModeloDatosMinisterio!W18</f>
        <v>0</v>
      </c>
      <c r="X18" s="14" t="n">
        <f aca="false">ModeloDatosModificados!X18-ModeloDatosMinisterio!X18</f>
        <v>0</v>
      </c>
      <c r="Y18" s="14" t="n">
        <f aca="false">ModeloDatosModificados!Y18-ModeloDatosMinisterio!Y18</f>
        <v>0</v>
      </c>
      <c r="Z18" s="14" t="n">
        <f aca="false">ModeloDatosModificados!Z18-ModeloDatosMinisterio!Z18</f>
        <v>0</v>
      </c>
      <c r="AC18" s="49" t="n">
        <f aca="false">ModeloDatosModificados!AC18-ModeloDatosMinisterio!AC18</f>
        <v>0</v>
      </c>
      <c r="AD18" s="50" t="n">
        <f aca="false">ModeloDatosModificados!AD18-ModeloDatosMinisterio!AD18</f>
        <v>0</v>
      </c>
      <c r="AE18" s="51" t="n">
        <f aca="false">ModeloDatosModificados!AE18-ModeloDatosMinisterio!AE18</f>
        <v>0</v>
      </c>
      <c r="AF18" s="50" t="n">
        <f aca="false">ModeloDatosModificados!AF18-ModeloDatosMinisterio!AF18</f>
        <v>0</v>
      </c>
      <c r="AG18" s="50" t="n">
        <f aca="false">ModeloDatosModificados!AG18-ModeloDatosMinisterio!AG18</f>
        <v>0</v>
      </c>
      <c r="AH18" s="50" t="n">
        <f aca="false">ModeloDatosModificados!AH18-ModeloDatosMinisterio!AH18</f>
        <v>0</v>
      </c>
      <c r="AI18" s="50" t="n">
        <f aca="false">ModeloDatosModificados!AI18-ModeloDatosMinisterio!AI18</f>
        <v>0</v>
      </c>
      <c r="AJ18" s="50" t="n">
        <f aca="false">ModeloDatosModificados!AJ18-ModeloDatosMinisterio!AJ18</f>
        <v>0.0134997262500676</v>
      </c>
      <c r="AK18" s="50" t="n">
        <f aca="false">ModeloDatosModificados!AK18-ModeloDatosMinisterio!AK18</f>
        <v>0</v>
      </c>
      <c r="AL18" s="50" t="n">
        <f aca="false">ModeloDatosModificados!AL18-ModeloDatosMinisterio!AL18</f>
        <v>0</v>
      </c>
      <c r="AM18" s="50" t="n">
        <f aca="false">ModeloDatosModificados!AM18-ModeloDatosMinisterio!AM18</f>
        <v>0.00337493156251689</v>
      </c>
      <c r="AO18" s="44" t="n">
        <f aca="false">ModeloDatosModificados!AO18-ModeloDatosMinisterio!AO18</f>
        <v>5.75460798115106E-007</v>
      </c>
      <c r="AP18" s="43" t="n">
        <f aca="false">ModeloDatosModificados!AP18-ModeloDatosMinisterio!AP18</f>
        <v>6.73281537712137</v>
      </c>
      <c r="AQ18" s="44" t="n">
        <f aca="false">ModeloDatosModificados!AQ18-ModeloDatosMinisterio!AQ18</f>
        <v>3.43054246267505E-006</v>
      </c>
      <c r="AR18" s="43" t="n">
        <f aca="false">ModeloDatosModificados!AR18-ModeloDatosMinisterio!AR18</f>
        <v>40.1368939816894</v>
      </c>
      <c r="AS18" s="44" t="n">
        <f aca="false">ModeloDatosModificados!AS18-ModeloDatosMinisterio!AS18</f>
        <v>1.46549152745916E-005</v>
      </c>
      <c r="AT18" s="43" t="n">
        <f aca="false">ModeloDatosModificados!AT18-ModeloDatosMinisterio!AT18</f>
        <v>171.460574263911</v>
      </c>
      <c r="AU18" s="44" t="n">
        <f aca="false">ModeloDatosModificados!AU18-ModeloDatosMinisterio!AU18</f>
        <v>0.00111903462143428</v>
      </c>
      <c r="AV18" s="43" t="n">
        <f aca="false">ModeloDatosModificados!AV18-ModeloDatosMinisterio!AV18</f>
        <v>13092.5573582111</v>
      </c>
      <c r="AW18" s="44" t="n">
        <f aca="false">ModeloDatosModificados!AW18-ModeloDatosMinisterio!AW18</f>
        <v>1.95383172009213E-005</v>
      </c>
      <c r="AX18" s="43" t="n">
        <f aca="false">ModeloDatosModificados!AX18-ModeloDatosMinisterio!AX18</f>
        <v>228.595732192916</v>
      </c>
    </row>
    <row r="19" customFormat="false" ht="13.8" hidden="false" customHeight="false" outlineLevel="0" collapsed="false">
      <c r="A19" s="13" t="s">
        <v>25</v>
      </c>
      <c r="B19" s="43" t="n">
        <f aca="false">ModeloDatosModificados!B19-ModeloDatosMinisterio!B19</f>
        <v>0</v>
      </c>
      <c r="C19" s="43" t="n">
        <f aca="false">ModeloDatosModificados!C19-ModeloDatosMinisterio!C19</f>
        <v>0</v>
      </c>
      <c r="D19" s="43" t="n">
        <f aca="false">ModeloDatosModificados!D19-ModeloDatosMinisterio!D19</f>
        <v>0</v>
      </c>
      <c r="E19" s="43" t="n">
        <f aca="false">ModeloDatosModificados!E19-ModeloDatosMinisterio!E19</f>
        <v>0</v>
      </c>
      <c r="F19" s="43" t="n">
        <f aca="false">ModeloDatosModificados!F19-ModeloDatosMinisterio!F19</f>
        <v>0</v>
      </c>
      <c r="G19" s="43" t="n">
        <f aca="false">ModeloDatosModificados!G19-ModeloDatosMinisterio!G19</f>
        <v>0</v>
      </c>
      <c r="H19" s="43" t="n">
        <f aca="false">ModeloDatosModificados!H19-ModeloDatosMinisterio!H19</f>
        <v>0</v>
      </c>
      <c r="I19" s="89" t="n">
        <f aca="false">ModeloDatosModificados!I19-ModeloDatosMinisterio!I19</f>
        <v>0.00181293080764784</v>
      </c>
      <c r="J19" s="43" t="n">
        <f aca="false">ModeloDatosModificados!J19-ModeloDatosMinisterio!J19</f>
        <v>21211</v>
      </c>
      <c r="K19" s="89" t="n">
        <f aca="false">ModeloDatosModificados!K19-ModeloDatosMinisterio!K19</f>
        <v>0.00181293080764759</v>
      </c>
      <c r="L19" s="43" t="n">
        <f aca="false">ModeloDatosModificados!L19-ModeloDatosMinisterio!L19</f>
        <v>21211</v>
      </c>
      <c r="M19" s="43" t="n">
        <f aca="false">ModeloDatosModificados!M19-ModeloDatosMinisterio!M19</f>
        <v>0.000401942999934346</v>
      </c>
      <c r="N19" s="43" t="n">
        <f aca="false">ModeloDatosModificados!N19-ModeloDatosMinisterio!N19</f>
        <v>87240</v>
      </c>
      <c r="O19" s="43" t="n">
        <f aca="false">ModeloDatosModificados!O19-ModeloDatosMinisterio!O19</f>
        <v>87240</v>
      </c>
      <c r="P19" s="43" t="n">
        <f aca="false">ModeloDatosModificados!P19-ModeloDatosMinisterio!P19</f>
        <v>108451</v>
      </c>
      <c r="Q19" s="43" t="n">
        <f aca="false">ModeloDatosModificados!Q19-ModeloDatosMinisterio!Q19</f>
        <v>108451</v>
      </c>
      <c r="S19" s="14" t="n">
        <f aca="false">ModeloDatosModificados!S19-ModeloDatosMinisterio!S19</f>
        <v>0</v>
      </c>
      <c r="T19" s="14" t="n">
        <f aca="false">ModeloDatosModificados!T19-ModeloDatosMinisterio!T19</f>
        <v>0</v>
      </c>
      <c r="U19" s="14" t="n">
        <f aca="false">ModeloDatosModificados!U19-ModeloDatosMinisterio!U19</f>
        <v>0</v>
      </c>
      <c r="V19" s="14" t="n">
        <f aca="false">ModeloDatosModificados!V19-ModeloDatosMinisterio!V19</f>
        <v>0</v>
      </c>
      <c r="W19" s="14" t="n">
        <f aca="false">ModeloDatosModificados!W19-ModeloDatosMinisterio!W19</f>
        <v>0</v>
      </c>
      <c r="X19" s="14" t="n">
        <f aca="false">ModeloDatosModificados!X19-ModeloDatosMinisterio!X19</f>
        <v>0</v>
      </c>
      <c r="Y19" s="14" t="n">
        <f aca="false">ModeloDatosModificados!Y19-ModeloDatosMinisterio!Y19</f>
        <v>0</v>
      </c>
      <c r="Z19" s="14" t="n">
        <f aca="false">ModeloDatosModificados!Z19-ModeloDatosMinisterio!Z19</f>
        <v>0</v>
      </c>
      <c r="AC19" s="49" t="n">
        <f aca="false">ModeloDatosModificados!AC19-ModeloDatosMinisterio!AC19</f>
        <v>0</v>
      </c>
      <c r="AD19" s="50" t="n">
        <f aca="false">ModeloDatosModificados!AD19-ModeloDatosMinisterio!AD19</f>
        <v>0</v>
      </c>
      <c r="AE19" s="51" t="n">
        <f aca="false">ModeloDatosModificados!AE19-ModeloDatosMinisterio!AE19</f>
        <v>0</v>
      </c>
      <c r="AF19" s="50" t="n">
        <f aca="false">ModeloDatosModificados!AF19-ModeloDatosMinisterio!AF19</f>
        <v>0</v>
      </c>
      <c r="AG19" s="50" t="n">
        <f aca="false">ModeloDatosModificados!AG19-ModeloDatosMinisterio!AG19</f>
        <v>0</v>
      </c>
      <c r="AH19" s="50" t="n">
        <f aca="false">ModeloDatosModificados!AH19-ModeloDatosMinisterio!AH19</f>
        <v>0</v>
      </c>
      <c r="AI19" s="50" t="n">
        <f aca="false">ModeloDatosModificados!AI19-ModeloDatosMinisterio!AI19</f>
        <v>0</v>
      </c>
      <c r="AJ19" s="50" t="n">
        <f aca="false">ModeloDatosModificados!AJ19-ModeloDatosMinisterio!AJ19</f>
        <v>0.0211632546882241</v>
      </c>
      <c r="AK19" s="50" t="n">
        <f aca="false">ModeloDatosModificados!AK19-ModeloDatosMinisterio!AK19</f>
        <v>0</v>
      </c>
      <c r="AL19" s="50" t="n">
        <f aca="false">ModeloDatosModificados!AL19-ModeloDatosMinisterio!AL19</f>
        <v>0</v>
      </c>
      <c r="AM19" s="50" t="n">
        <f aca="false">ModeloDatosModificados!AM19-ModeloDatosMinisterio!AM19</f>
        <v>0.00529081367205597</v>
      </c>
      <c r="AO19" s="44" t="n">
        <f aca="false">ModeloDatosModificados!AO19-ModeloDatosMinisterio!AO19</f>
        <v>5.59445205000056E-007</v>
      </c>
      <c r="AP19" s="43" t="n">
        <f aca="false">ModeloDatosModificados!AP19-ModeloDatosMinisterio!AP19</f>
        <v>6.54543505173388</v>
      </c>
      <c r="AQ19" s="44" t="n">
        <f aca="false">ModeloDatosModificados!AQ19-ModeloDatosMinisterio!AQ19</f>
        <v>9.10005105838989E-006</v>
      </c>
      <c r="AR19" s="43" t="n">
        <f aca="false">ModeloDatosModificados!AR19-ModeloDatosMinisterio!AR19</f>
        <v>106.469396176428</v>
      </c>
      <c r="AS19" s="44" t="n">
        <f aca="false">ModeloDatosModificados!AS19-ModeloDatosMinisterio!AS19</f>
        <v>1.88265405594336E-005</v>
      </c>
      <c r="AT19" s="43" t="n">
        <f aca="false">ModeloDatosModificados!AT19-ModeloDatosMinisterio!AT19</f>
        <v>220.268039442017</v>
      </c>
      <c r="AU19" s="44" t="n">
        <f aca="false">ModeloDatosModificados!AU19-ModeloDatosMinisterio!AU19</f>
        <v>0.00175417793343289</v>
      </c>
      <c r="AV19" s="43" t="n">
        <f aca="false">ModeloDatosModificados!AV19-ModeloDatosMinisterio!AV19</f>
        <v>20523.6502696776</v>
      </c>
      <c r="AW19" s="44" t="n">
        <f aca="false">ModeloDatosModificados!AW19-ModeloDatosMinisterio!AW19</f>
        <v>3.02668373921358E-005</v>
      </c>
      <c r="AX19" s="43" t="n">
        <f aca="false">ModeloDatosModificados!AX19-ModeloDatosMinisterio!AX19</f>
        <v>354.118002265459</v>
      </c>
    </row>
    <row r="20" customFormat="false" ht="13.8" hidden="false" customHeight="false" outlineLevel="0" collapsed="false">
      <c r="A20" s="13" t="s">
        <v>26</v>
      </c>
      <c r="B20" s="43" t="n">
        <f aca="false">ModeloDatosModificados!B20-ModeloDatosMinisterio!B20</f>
        <v>0</v>
      </c>
      <c r="C20" s="43" t="n">
        <f aca="false">ModeloDatosModificados!C20-ModeloDatosMinisterio!C20</f>
        <v>0</v>
      </c>
      <c r="D20" s="43" t="n">
        <f aca="false">ModeloDatosModificados!D20-ModeloDatosMinisterio!D20</f>
        <v>0</v>
      </c>
      <c r="E20" s="43" t="n">
        <f aca="false">ModeloDatosModificados!E20-ModeloDatosMinisterio!E20</f>
        <v>0</v>
      </c>
      <c r="F20" s="43" t="n">
        <f aca="false">ModeloDatosModificados!F20-ModeloDatosMinisterio!F20</f>
        <v>0</v>
      </c>
      <c r="G20" s="43" t="n">
        <f aca="false">ModeloDatosModificados!G20-ModeloDatosMinisterio!G20</f>
        <v>0</v>
      </c>
      <c r="H20" s="43" t="n">
        <f aca="false">ModeloDatosModificados!H20-ModeloDatosMinisterio!H20</f>
        <v>0</v>
      </c>
      <c r="I20" s="89" t="n">
        <f aca="false">ModeloDatosModificados!I20-ModeloDatosMinisterio!I20</f>
        <v>0.000931831067836501</v>
      </c>
      <c r="J20" s="43" t="n">
        <f aca="false">ModeloDatosModificados!J20-ModeloDatosMinisterio!J20</f>
        <v>10903</v>
      </c>
      <c r="K20" s="89" t="n">
        <f aca="false">ModeloDatosModificados!K20-ModeloDatosMinisterio!K20</f>
        <v>0.000931831067836494</v>
      </c>
      <c r="L20" s="43" t="n">
        <f aca="false">ModeloDatosModificados!L20-ModeloDatosMinisterio!L20</f>
        <v>10903</v>
      </c>
      <c r="M20" s="43" t="n">
        <f aca="false">ModeloDatosModificados!M20-ModeloDatosMinisterio!M20</f>
        <v>0.000251807158253473</v>
      </c>
      <c r="N20" s="43" t="n">
        <f aca="false">ModeloDatosModificados!N20-ModeloDatosMinisterio!N20</f>
        <v>54653</v>
      </c>
      <c r="O20" s="43" t="n">
        <f aca="false">ModeloDatosModificados!O20-ModeloDatosMinisterio!O20</f>
        <v>54653</v>
      </c>
      <c r="P20" s="43" t="n">
        <f aca="false">ModeloDatosModificados!P20-ModeloDatosMinisterio!P20</f>
        <v>65556</v>
      </c>
      <c r="Q20" s="43" t="n">
        <f aca="false">ModeloDatosModificados!Q20-ModeloDatosMinisterio!Q20</f>
        <v>65556</v>
      </c>
      <c r="S20" s="14" t="n">
        <f aca="false">ModeloDatosModificados!S20-ModeloDatosMinisterio!S20</f>
        <v>0</v>
      </c>
      <c r="T20" s="14" t="n">
        <f aca="false">ModeloDatosModificados!T20-ModeloDatosMinisterio!T20</f>
        <v>0</v>
      </c>
      <c r="U20" s="14" t="n">
        <f aca="false">ModeloDatosModificados!U20-ModeloDatosMinisterio!U20</f>
        <v>0</v>
      </c>
      <c r="V20" s="14" t="n">
        <f aca="false">ModeloDatosModificados!V20-ModeloDatosMinisterio!V20</f>
        <v>0</v>
      </c>
      <c r="W20" s="14" t="n">
        <f aca="false">ModeloDatosModificados!W20-ModeloDatosMinisterio!W20</f>
        <v>0</v>
      </c>
      <c r="X20" s="14" t="n">
        <f aca="false">ModeloDatosModificados!X20-ModeloDatosMinisterio!X20</f>
        <v>0</v>
      </c>
      <c r="Y20" s="14" t="n">
        <f aca="false">ModeloDatosModificados!Y20-ModeloDatosMinisterio!Y20</f>
        <v>0</v>
      </c>
      <c r="Z20" s="14" t="n">
        <f aca="false">ModeloDatosModificados!Z20-ModeloDatosMinisterio!Z20</f>
        <v>0</v>
      </c>
      <c r="AC20" s="49" t="n">
        <f aca="false">ModeloDatosModificados!AC20-ModeloDatosMinisterio!AC20</f>
        <v>0</v>
      </c>
      <c r="AD20" s="50" t="n">
        <f aca="false">ModeloDatosModificados!AD20-ModeloDatosMinisterio!AD20</f>
        <v>0</v>
      </c>
      <c r="AE20" s="51" t="n">
        <f aca="false">ModeloDatosModificados!AE20-ModeloDatosMinisterio!AE20</f>
        <v>0</v>
      </c>
      <c r="AF20" s="50" t="n">
        <f aca="false">ModeloDatosModificados!AF20-ModeloDatosMinisterio!AF20</f>
        <v>0</v>
      </c>
      <c r="AG20" s="50" t="n">
        <f aca="false">ModeloDatosModificados!AG20-ModeloDatosMinisterio!AG20</f>
        <v>0</v>
      </c>
      <c r="AH20" s="50" t="n">
        <f aca="false">ModeloDatosModificados!AH20-ModeloDatosMinisterio!AH20</f>
        <v>0</v>
      </c>
      <c r="AI20" s="50" t="n">
        <f aca="false">ModeloDatosModificados!AI20-ModeloDatosMinisterio!AI20</f>
        <v>0</v>
      </c>
      <c r="AJ20" s="50" t="n">
        <f aca="false">ModeloDatosModificados!AJ20-ModeloDatosMinisterio!AJ20</f>
        <v>0.0108590410918317</v>
      </c>
      <c r="AK20" s="50" t="n">
        <f aca="false">ModeloDatosModificados!AK20-ModeloDatosMinisterio!AK20</f>
        <v>0</v>
      </c>
      <c r="AL20" s="50" t="n">
        <f aca="false">ModeloDatosModificados!AL20-ModeloDatosMinisterio!AL20</f>
        <v>0</v>
      </c>
      <c r="AM20" s="50" t="n">
        <f aca="false">ModeloDatosModificados!AM20-ModeloDatosMinisterio!AM20</f>
        <v>0.00271476027295792</v>
      </c>
      <c r="AO20" s="44" t="n">
        <f aca="false">ModeloDatosModificados!AO20-ModeloDatosMinisterio!AO20</f>
        <v>2.03359647231075E-007</v>
      </c>
      <c r="AP20" s="43" t="n">
        <f aca="false">ModeloDatosModificados!AP20-ModeloDatosMinisterio!AP20</f>
        <v>2.3792810291302</v>
      </c>
      <c r="AQ20" s="44" t="n">
        <f aca="false">ModeloDatosModificados!AQ20-ModeloDatosMinisterio!AQ20</f>
        <v>9.10630231590499E-006</v>
      </c>
      <c r="AR20" s="43" t="n">
        <f aca="false">ModeloDatosModificados!AR20-ModeloDatosMinisterio!AR20</f>
        <v>106.542535064174</v>
      </c>
      <c r="AS20" s="44" t="n">
        <f aca="false">ModeloDatosModificados!AS20-ModeloDatosMinisterio!AS20</f>
        <v>1.52541924395254E-006</v>
      </c>
      <c r="AT20" s="43" t="n">
        <f aca="false">ModeloDatosModificados!AT20-ModeloDatosMinisterio!AT20</f>
        <v>17.847203798905</v>
      </c>
      <c r="AU20" s="44" t="n">
        <f aca="false">ModeloDatosModificados!AU20-ModeloDatosMinisterio!AU20</f>
        <v>0.000900546602293384</v>
      </c>
      <c r="AV20" s="43" t="n">
        <f aca="false">ModeloDatosModificados!AV20-ModeloDatosMinisterio!AV20</f>
        <v>10536.2763746811</v>
      </c>
      <c r="AW20" s="44" t="n">
        <f aca="false">ModeloDatosModificados!AW20-ModeloDatosMinisterio!AW20</f>
        <v>2.04493843360305E-005</v>
      </c>
      <c r="AX20" s="43" t="n">
        <f aca="false">ModeloDatosModificados!AX20-ModeloDatosMinisterio!AX20</f>
        <v>239.255097412795</v>
      </c>
    </row>
    <row r="21" customFormat="false" ht="13.8" hidden="false" customHeight="false" outlineLevel="0" collapsed="false">
      <c r="A21" s="13" t="s">
        <v>27</v>
      </c>
      <c r="B21" s="43" t="n">
        <f aca="false">ModeloDatosModificados!B21-ModeloDatosMinisterio!B21</f>
        <v>0</v>
      </c>
      <c r="C21" s="43" t="n">
        <f aca="false">ModeloDatosModificados!C21-ModeloDatosMinisterio!C21</f>
        <v>0</v>
      </c>
      <c r="D21" s="43" t="n">
        <f aca="false">ModeloDatosModificados!D21-ModeloDatosMinisterio!D21</f>
        <v>0</v>
      </c>
      <c r="E21" s="43" t="n">
        <f aca="false">ModeloDatosModificados!E21-ModeloDatosMinisterio!E21</f>
        <v>0</v>
      </c>
      <c r="F21" s="43" t="n">
        <f aca="false">ModeloDatosModificados!F21-ModeloDatosMinisterio!F21</f>
        <v>0</v>
      </c>
      <c r="G21" s="43" t="n">
        <f aca="false">ModeloDatosModificados!G21-ModeloDatosMinisterio!G21</f>
        <v>0</v>
      </c>
      <c r="H21" s="43" t="n">
        <f aca="false">ModeloDatosModificados!H21-ModeloDatosMinisterio!H21</f>
        <v>0</v>
      </c>
      <c r="I21" s="89" t="n">
        <f aca="false">ModeloDatosModificados!I21-ModeloDatosMinisterio!I21</f>
        <v>0.000396166065407863</v>
      </c>
      <c r="J21" s="43" t="n">
        <f aca="false">ModeloDatosModificados!J21-ModeloDatosMinisterio!J21</f>
        <v>4635</v>
      </c>
      <c r="K21" s="89" t="n">
        <f aca="false">ModeloDatosModificados!K21-ModeloDatosMinisterio!K21</f>
        <v>0.00039616606540779</v>
      </c>
      <c r="L21" s="43" t="n">
        <f aca="false">ModeloDatosModificados!L21-ModeloDatosMinisterio!L21</f>
        <v>4635</v>
      </c>
      <c r="M21" s="43" t="n">
        <f aca="false">ModeloDatosModificados!M21-ModeloDatosMinisterio!M21</f>
        <v>0.000176698820370219</v>
      </c>
      <c r="N21" s="43" t="n">
        <f aca="false">ModeloDatosModificados!N21-ModeloDatosMinisterio!N21</f>
        <v>38352</v>
      </c>
      <c r="O21" s="43" t="n">
        <f aca="false">ModeloDatosModificados!O21-ModeloDatosMinisterio!O21</f>
        <v>38352</v>
      </c>
      <c r="P21" s="43" t="n">
        <f aca="false">ModeloDatosModificados!P21-ModeloDatosMinisterio!P21</f>
        <v>42987</v>
      </c>
      <c r="Q21" s="43" t="n">
        <f aca="false">ModeloDatosModificados!Q21-ModeloDatosMinisterio!Q21</f>
        <v>42987</v>
      </c>
      <c r="S21" s="14" t="n">
        <f aca="false">ModeloDatosModificados!S21-ModeloDatosMinisterio!S21</f>
        <v>0</v>
      </c>
      <c r="T21" s="14" t="n">
        <f aca="false">ModeloDatosModificados!T21-ModeloDatosMinisterio!T21</f>
        <v>0</v>
      </c>
      <c r="U21" s="14" t="n">
        <f aca="false">ModeloDatosModificados!U21-ModeloDatosMinisterio!U21</f>
        <v>0</v>
      </c>
      <c r="V21" s="14" t="n">
        <f aca="false">ModeloDatosModificados!V21-ModeloDatosMinisterio!V21</f>
        <v>0</v>
      </c>
      <c r="W21" s="14" t="n">
        <f aca="false">ModeloDatosModificados!W21-ModeloDatosMinisterio!W21</f>
        <v>0</v>
      </c>
      <c r="X21" s="14" t="n">
        <f aca="false">ModeloDatosModificados!X21-ModeloDatosMinisterio!X21</f>
        <v>0</v>
      </c>
      <c r="Y21" s="14" t="n">
        <f aca="false">ModeloDatosModificados!Y21-ModeloDatosMinisterio!Y21</f>
        <v>0</v>
      </c>
      <c r="Z21" s="14" t="n">
        <f aca="false">ModeloDatosModificados!Z21-ModeloDatosMinisterio!Z21</f>
        <v>0</v>
      </c>
      <c r="AC21" s="49" t="n">
        <f aca="false">ModeloDatosModificados!AC21-ModeloDatosMinisterio!AC21</f>
        <v>0</v>
      </c>
      <c r="AD21" s="50" t="n">
        <f aca="false">ModeloDatosModificados!AD21-ModeloDatosMinisterio!AD21</f>
        <v>0</v>
      </c>
      <c r="AE21" s="51" t="n">
        <f aca="false">ModeloDatosModificados!AE21-ModeloDatosMinisterio!AE21</f>
        <v>0</v>
      </c>
      <c r="AF21" s="50" t="n">
        <f aca="false">ModeloDatosModificados!AF21-ModeloDatosMinisterio!AF21</f>
        <v>0</v>
      </c>
      <c r="AG21" s="50" t="n">
        <f aca="false">ModeloDatosModificados!AG21-ModeloDatosMinisterio!AG21</f>
        <v>0</v>
      </c>
      <c r="AH21" s="50" t="n">
        <f aca="false">ModeloDatosModificados!AH21-ModeloDatosMinisterio!AH21</f>
        <v>0</v>
      </c>
      <c r="AI21" s="50" t="n">
        <f aca="false">ModeloDatosModificados!AI21-ModeloDatosMinisterio!AI21</f>
        <v>0</v>
      </c>
      <c r="AJ21" s="50" t="n">
        <f aca="false">ModeloDatosModificados!AJ21-ModeloDatosMinisterio!AJ21</f>
        <v>0.00460747802935037</v>
      </c>
      <c r="AK21" s="50" t="n">
        <f aca="false">ModeloDatosModificados!AK21-ModeloDatosMinisterio!AK21</f>
        <v>0</v>
      </c>
      <c r="AL21" s="50" t="n">
        <f aca="false">ModeloDatosModificados!AL21-ModeloDatosMinisterio!AL21</f>
        <v>0</v>
      </c>
      <c r="AM21" s="50" t="n">
        <f aca="false">ModeloDatosModificados!AM21-ModeloDatosMinisterio!AM21</f>
        <v>0.00115186950733759</v>
      </c>
      <c r="AO21" s="44" t="n">
        <f aca="false">ModeloDatosModificados!AO21-ModeloDatosMinisterio!AO21</f>
        <v>5.76262449154385E-007</v>
      </c>
      <c r="AP21" s="43" t="n">
        <f aca="false">ModeloDatosModificados!AP21-ModeloDatosMinisterio!AP21</f>
        <v>6.74219458846346</v>
      </c>
      <c r="AQ21" s="44" t="n">
        <f aca="false">ModeloDatosModificados!AQ21-ModeloDatosMinisterio!AQ21</f>
        <v>2.98221040729695E-006</v>
      </c>
      <c r="AR21" s="43" t="n">
        <f aca="false">ModeloDatosModificados!AR21-ModeloDatosMinisterio!AR21</f>
        <v>34.8914681136011</v>
      </c>
      <c r="AS21" s="44" t="n">
        <f aca="false">ModeloDatosModificados!AS21-ModeloDatosMinisterio!AS21</f>
        <v>2.06012102242897E-006</v>
      </c>
      <c r="AT21" s="43" t="n">
        <f aca="false">ModeloDatosModificados!AT21-ModeloDatosMinisterio!AT21</f>
        <v>24.1031440264451</v>
      </c>
      <c r="AU21" s="44" t="n">
        <f aca="false">ModeloDatosModificados!AU21-ModeloDatosMinisterio!AU21</f>
        <v>0.000383493287277077</v>
      </c>
      <c r="AV21" s="43" t="n">
        <f aca="false">ModeloDatosModificados!AV21-ModeloDatosMinisterio!AV21</f>
        <v>4486.82084002788</v>
      </c>
      <c r="AW21" s="44" t="n">
        <f aca="false">ModeloDatosModificados!AW21-ModeloDatosMinisterio!AW21</f>
        <v>7.05418425191E-006</v>
      </c>
      <c r="AX21" s="43" t="n">
        <f aca="false">ModeloDatosModificados!AX21-ModeloDatosMinisterio!AX21</f>
        <v>82.5330245950318</v>
      </c>
    </row>
    <row r="22" customFormat="false" ht="13.8" hidden="false" customHeight="false" outlineLevel="0" collapsed="false">
      <c r="A22" s="13" t="s">
        <v>28</v>
      </c>
      <c r="B22" s="43" t="n">
        <f aca="false">ModeloDatosModificados!B22-ModeloDatosMinisterio!B22</f>
        <v>0</v>
      </c>
      <c r="C22" s="43" t="n">
        <f aca="false">ModeloDatosModificados!C22-ModeloDatosMinisterio!C22</f>
        <v>0</v>
      </c>
      <c r="D22" s="43" t="n">
        <f aca="false">ModeloDatosModificados!D22-ModeloDatosMinisterio!D22</f>
        <v>0</v>
      </c>
      <c r="E22" s="43" t="n">
        <f aca="false">ModeloDatosModificados!E22-ModeloDatosMinisterio!E22</f>
        <v>0</v>
      </c>
      <c r="F22" s="43" t="n">
        <f aca="false">ModeloDatosModificados!F22-ModeloDatosMinisterio!F22</f>
        <v>0</v>
      </c>
      <c r="G22" s="43" t="n">
        <f aca="false">ModeloDatosModificados!G22-ModeloDatosMinisterio!G22</f>
        <v>0</v>
      </c>
      <c r="H22" s="43" t="n">
        <f aca="false">ModeloDatosModificados!H22-ModeloDatosMinisterio!H22</f>
        <v>0</v>
      </c>
      <c r="I22" s="89" t="n">
        <f aca="false">ModeloDatosModificados!I22-ModeloDatosMinisterio!I22</f>
        <v>0.00050329600700327</v>
      </c>
      <c r="J22" s="43" t="n">
        <f aca="false">ModeloDatosModificados!J22-ModeloDatosMinisterio!J22</f>
        <v>5889</v>
      </c>
      <c r="K22" s="89" t="n">
        <f aca="false">ModeloDatosModificados!K22-ModeloDatosMinisterio!K22</f>
        <v>0.000503296007003252</v>
      </c>
      <c r="L22" s="43" t="n">
        <f aca="false">ModeloDatosModificados!L22-ModeloDatosMinisterio!L22</f>
        <v>5889</v>
      </c>
      <c r="M22" s="43" t="n">
        <f aca="false">ModeloDatosModificados!M22-ModeloDatosMinisterio!M22</f>
        <v>0.000148824533180908</v>
      </c>
      <c r="N22" s="43" t="n">
        <f aca="false">ModeloDatosModificados!N22-ModeloDatosMinisterio!N22</f>
        <v>32301</v>
      </c>
      <c r="O22" s="43" t="n">
        <f aca="false">ModeloDatosModificados!O22-ModeloDatosMinisterio!O22</f>
        <v>32301</v>
      </c>
      <c r="P22" s="43" t="n">
        <f aca="false">ModeloDatosModificados!P22-ModeloDatosMinisterio!P22</f>
        <v>38190</v>
      </c>
      <c r="Q22" s="43" t="n">
        <f aca="false">ModeloDatosModificados!Q22-ModeloDatosMinisterio!Q22</f>
        <v>38190</v>
      </c>
      <c r="S22" s="14" t="n">
        <f aca="false">ModeloDatosModificados!S22-ModeloDatosMinisterio!S22</f>
        <v>0</v>
      </c>
      <c r="T22" s="14" t="n">
        <f aca="false">ModeloDatosModificados!T22-ModeloDatosMinisterio!T22</f>
        <v>0</v>
      </c>
      <c r="U22" s="14" t="n">
        <f aca="false">ModeloDatosModificados!U22-ModeloDatosMinisterio!U22</f>
        <v>0</v>
      </c>
      <c r="V22" s="14" t="n">
        <f aca="false">ModeloDatosModificados!V22-ModeloDatosMinisterio!V22</f>
        <v>0</v>
      </c>
      <c r="W22" s="14" t="n">
        <f aca="false">ModeloDatosModificados!W22-ModeloDatosMinisterio!W22</f>
        <v>0</v>
      </c>
      <c r="X22" s="14" t="n">
        <f aca="false">ModeloDatosModificados!X22-ModeloDatosMinisterio!X22</f>
        <v>0</v>
      </c>
      <c r="Y22" s="14" t="n">
        <f aca="false">ModeloDatosModificados!Y22-ModeloDatosMinisterio!Y22</f>
        <v>0</v>
      </c>
      <c r="Z22" s="14" t="n">
        <f aca="false">ModeloDatosModificados!Z22-ModeloDatosMinisterio!Z22</f>
        <v>0</v>
      </c>
      <c r="AC22" s="49" t="n">
        <f aca="false">ModeloDatosModificados!AC22-ModeloDatosMinisterio!AC22</f>
        <v>0</v>
      </c>
      <c r="AD22" s="50" t="n">
        <f aca="false">ModeloDatosModificados!AD22-ModeloDatosMinisterio!AD22</f>
        <v>0</v>
      </c>
      <c r="AE22" s="51" t="n">
        <f aca="false">ModeloDatosModificados!AE22-ModeloDatosMinisterio!AE22</f>
        <v>0</v>
      </c>
      <c r="AF22" s="50" t="n">
        <f aca="false">ModeloDatosModificados!AF22-ModeloDatosMinisterio!AF22</f>
        <v>0</v>
      </c>
      <c r="AG22" s="50" t="n">
        <f aca="false">ModeloDatosModificados!AG22-ModeloDatosMinisterio!AG22</f>
        <v>0</v>
      </c>
      <c r="AH22" s="50" t="n">
        <f aca="false">ModeloDatosModificados!AH22-ModeloDatosMinisterio!AH22</f>
        <v>0</v>
      </c>
      <c r="AI22" s="50" t="n">
        <f aca="false">ModeloDatosModificados!AI22-ModeloDatosMinisterio!AI22</f>
        <v>0</v>
      </c>
      <c r="AJ22" s="50" t="n">
        <f aca="false">ModeloDatosModificados!AJ22-ModeloDatosMinisterio!AJ22</f>
        <v>0.00583799777834107</v>
      </c>
      <c r="AK22" s="50" t="n">
        <f aca="false">ModeloDatosModificados!AK22-ModeloDatosMinisterio!AK22</f>
        <v>0</v>
      </c>
      <c r="AL22" s="50" t="n">
        <f aca="false">ModeloDatosModificados!AL22-ModeloDatosMinisterio!AL22</f>
        <v>0</v>
      </c>
      <c r="AM22" s="50" t="n">
        <f aca="false">ModeloDatosModificados!AM22-ModeloDatosMinisterio!AM22</f>
        <v>0.00145949944458527</v>
      </c>
      <c r="AO22" s="44" t="n">
        <f aca="false">ModeloDatosModificados!AO22-ModeloDatosMinisterio!AO22</f>
        <v>2.91422701310723E-007</v>
      </c>
      <c r="AP22" s="43" t="n">
        <f aca="false">ModeloDatosModificados!AP22-ModeloDatosMinisterio!AP22</f>
        <v>3.40960713753884</v>
      </c>
      <c r="AQ22" s="44" t="n">
        <f aca="false">ModeloDatosModificados!AQ22-ModeloDatosMinisterio!AQ22</f>
        <v>1.77118195300108E-006</v>
      </c>
      <c r="AR22" s="43" t="n">
        <f aca="false">ModeloDatosModificados!AR22-ModeloDatosMinisterio!AR22</f>
        <v>20.722595054096</v>
      </c>
      <c r="AS22" s="44" t="n">
        <f aca="false">ModeloDatosModificados!AS22-ModeloDatosMinisterio!AS22</f>
        <v>5.25422372949988E-006</v>
      </c>
      <c r="AT22" s="43" t="n">
        <f aca="false">ModeloDatosModificados!AT22-ModeloDatosMinisterio!AT22</f>
        <v>61.4737240776158</v>
      </c>
      <c r="AU22" s="44" t="n">
        <f aca="false">ModeloDatosModificados!AU22-ModeloDatosMinisterio!AU22</f>
        <v>0.000485277499101638</v>
      </c>
      <c r="AV22" s="43" t="n">
        <f aca="false">ModeloDatosModificados!AV22-ModeloDatosMinisterio!AV22</f>
        <v>5677.68268285929</v>
      </c>
      <c r="AW22" s="44" t="n">
        <f aca="false">ModeloDatosModificados!AW22-ModeloDatosMinisterio!AW22</f>
        <v>1.07016795178171E-005</v>
      </c>
      <c r="AX22" s="43" t="n">
        <f aca="false">ModeloDatosModificados!AX22-ModeloDatosMinisterio!AX22</f>
        <v>125.208237736748</v>
      </c>
    </row>
    <row r="23" customFormat="false" ht="13.8" hidden="false" customHeight="false" outlineLevel="0" collapsed="false">
      <c r="A23" s="13" t="s">
        <v>29</v>
      </c>
      <c r="B23" s="43" t="n">
        <f aca="false">ModeloDatosModificados!B23-ModeloDatosMinisterio!B23</f>
        <v>0</v>
      </c>
      <c r="C23" s="43" t="n">
        <f aca="false">ModeloDatosModificados!C23-ModeloDatosMinisterio!C23</f>
        <v>0</v>
      </c>
      <c r="D23" s="43" t="n">
        <f aca="false">ModeloDatosModificados!D23-ModeloDatosMinisterio!D23</f>
        <v>0</v>
      </c>
      <c r="E23" s="43" t="n">
        <f aca="false">ModeloDatosModificados!E23-ModeloDatosMinisterio!E23</f>
        <v>0</v>
      </c>
      <c r="F23" s="43" t="n">
        <f aca="false">ModeloDatosModificados!F23-ModeloDatosMinisterio!F23</f>
        <v>0</v>
      </c>
      <c r="G23" s="43" t="n">
        <f aca="false">ModeloDatosModificados!G23-ModeloDatosMinisterio!G23</f>
        <v>0</v>
      </c>
      <c r="H23" s="43" t="n">
        <f aca="false">ModeloDatosModificados!H23-ModeloDatosMinisterio!H23</f>
        <v>0</v>
      </c>
      <c r="I23" s="89" t="n">
        <f aca="false">ModeloDatosModificados!I23-ModeloDatosMinisterio!I23</f>
        <v>6.74729368748406E-005</v>
      </c>
      <c r="J23" s="43" t="n">
        <f aca="false">ModeloDatosModificados!J23-ModeloDatosMinisterio!J23</f>
        <v>789</v>
      </c>
      <c r="K23" s="89" t="n">
        <f aca="false">ModeloDatosModificados!K23-ModeloDatosMinisterio!K23</f>
        <v>6.74729368748163E-005</v>
      </c>
      <c r="L23" s="43" t="n">
        <f aca="false">ModeloDatosModificados!L23-ModeloDatosMinisterio!L23</f>
        <v>789</v>
      </c>
      <c r="M23" s="43" t="n">
        <f aca="false">ModeloDatosModificados!M23-ModeloDatosMinisterio!M23</f>
        <v>3.54322741942456E-005</v>
      </c>
      <c r="N23" s="43" t="n">
        <f aca="false">ModeloDatosModificados!N23-ModeloDatosMinisterio!N23</f>
        <v>7690</v>
      </c>
      <c r="O23" s="43" t="n">
        <f aca="false">ModeloDatosModificados!O23-ModeloDatosMinisterio!O23</f>
        <v>7690</v>
      </c>
      <c r="P23" s="43" t="n">
        <f aca="false">ModeloDatosModificados!P23-ModeloDatosMinisterio!P23</f>
        <v>8479</v>
      </c>
      <c r="Q23" s="43" t="n">
        <f aca="false">ModeloDatosModificados!Q23-ModeloDatosMinisterio!Q23</f>
        <v>8479</v>
      </c>
      <c r="S23" s="14" t="n">
        <f aca="false">ModeloDatosModificados!S23-ModeloDatosMinisterio!S23</f>
        <v>0</v>
      </c>
      <c r="T23" s="14" t="n">
        <f aca="false">ModeloDatosModificados!T23-ModeloDatosMinisterio!T23</f>
        <v>0</v>
      </c>
      <c r="U23" s="14" t="n">
        <f aca="false">ModeloDatosModificados!U23-ModeloDatosMinisterio!U23</f>
        <v>0</v>
      </c>
      <c r="V23" s="14" t="n">
        <f aca="false">ModeloDatosModificados!V23-ModeloDatosMinisterio!V23</f>
        <v>0</v>
      </c>
      <c r="W23" s="14" t="n">
        <f aca="false">ModeloDatosModificados!W23-ModeloDatosMinisterio!W23</f>
        <v>0</v>
      </c>
      <c r="X23" s="14" t="n">
        <f aca="false">ModeloDatosModificados!X23-ModeloDatosMinisterio!X23</f>
        <v>0</v>
      </c>
      <c r="Y23" s="14" t="n">
        <f aca="false">ModeloDatosModificados!Y23-ModeloDatosMinisterio!Y23</f>
        <v>0</v>
      </c>
      <c r="Z23" s="14" t="n">
        <f aca="false">ModeloDatosModificados!Z23-ModeloDatosMinisterio!Z23</f>
        <v>0</v>
      </c>
      <c r="AC23" s="49" t="n">
        <f aca="false">ModeloDatosModificados!AC23-ModeloDatosMinisterio!AC23</f>
        <v>0</v>
      </c>
      <c r="AD23" s="50" t="n">
        <f aca="false">ModeloDatosModificados!AD23-ModeloDatosMinisterio!AD23</f>
        <v>0</v>
      </c>
      <c r="AE23" s="51" t="n">
        <f aca="false">ModeloDatosModificados!AE23-ModeloDatosMinisterio!AE23</f>
        <v>0</v>
      </c>
      <c r="AF23" s="50" t="n">
        <f aca="false">ModeloDatosModificados!AF23-ModeloDatosMinisterio!AF23</f>
        <v>0</v>
      </c>
      <c r="AG23" s="50" t="n">
        <f aca="false">ModeloDatosModificados!AG23-ModeloDatosMinisterio!AG23</f>
        <v>0</v>
      </c>
      <c r="AH23" s="50" t="n">
        <f aca="false">ModeloDatosModificados!AH23-ModeloDatosMinisterio!AH23</f>
        <v>0</v>
      </c>
      <c r="AI23" s="50" t="n">
        <f aca="false">ModeloDatosModificados!AI23-ModeloDatosMinisterio!AI23</f>
        <v>0</v>
      </c>
      <c r="AJ23" s="50" t="n">
        <f aca="false">ModeloDatosModificados!AJ23-ModeloDatosMinisterio!AJ23</f>
        <v>0.000611956529503424</v>
      </c>
      <c r="AK23" s="50" t="n">
        <f aca="false">ModeloDatosModificados!AK23-ModeloDatosMinisterio!AK23</f>
        <v>0</v>
      </c>
      <c r="AL23" s="50" t="n">
        <f aca="false">ModeloDatosModificados!AL23-ModeloDatosMinisterio!AL23</f>
        <v>0</v>
      </c>
      <c r="AM23" s="50" t="n">
        <f aca="false">ModeloDatosModificados!AM23-ModeloDatosMinisterio!AM23</f>
        <v>0.000152989132375859</v>
      </c>
      <c r="AO23" s="44" t="n">
        <f aca="false">ModeloDatosModificados!AO23-ModeloDatosMinisterio!AO23</f>
        <v>2.16273410389854E-007</v>
      </c>
      <c r="AP23" s="43" t="n">
        <f aca="false">ModeloDatosModificados!AP23-ModeloDatosMinisterio!AP23</f>
        <v>2.53037035347143</v>
      </c>
      <c r="AQ23" s="44" t="n">
        <f aca="false">ModeloDatosModificados!AQ23-ModeloDatosMinisterio!AQ23</f>
        <v>3.73936244262886E-006</v>
      </c>
      <c r="AR23" s="43" t="n">
        <f aca="false">ModeloDatosModificados!AR23-ModeloDatosMinisterio!AR23</f>
        <v>43.7500469829101</v>
      </c>
      <c r="AS23" s="44" t="n">
        <f aca="false">ModeloDatosModificados!AS23-ModeloDatosMinisterio!AS23</f>
        <v>1.89750219974517E-006</v>
      </c>
      <c r="AT23" s="43" t="n">
        <f aca="false">ModeloDatosModificados!AT23-ModeloDatosMinisterio!AT23</f>
        <v>22.2005252667295</v>
      </c>
      <c r="AU23" s="44" t="n">
        <f aca="false">ModeloDatosModificados!AU23-ModeloDatosMinisterio!AU23</f>
        <v>5.25038497211456E-005</v>
      </c>
      <c r="AV23" s="43" t="n">
        <f aca="false">ModeloDatosModificados!AV23-ModeloDatosMinisterio!AV23</f>
        <v>614.288111229245</v>
      </c>
      <c r="AW23" s="44" t="n">
        <f aca="false">ModeloDatosModificados!AW23-ModeloDatosMinisterio!AW23</f>
        <v>9.11594910093377E-006</v>
      </c>
      <c r="AX23" s="43" t="n">
        <f aca="false">ModeloDatosModificados!AX23-ModeloDatosMinisterio!AX23</f>
        <v>106.655401175653</v>
      </c>
    </row>
    <row r="24" customFormat="false" ht="13.8" hidden="false" customHeight="false" outlineLevel="0" collapsed="false">
      <c r="A24" s="13" t="s">
        <v>30</v>
      </c>
      <c r="B24" s="43" t="n">
        <f aca="false">ModeloDatosModificados!B24-ModeloDatosMinisterio!B24</f>
        <v>0</v>
      </c>
      <c r="C24" s="43" t="n">
        <f aca="false">ModeloDatosModificados!C24-ModeloDatosMinisterio!C24</f>
        <v>0</v>
      </c>
      <c r="D24" s="43" t="n">
        <f aca="false">ModeloDatosModificados!D24-ModeloDatosMinisterio!D24</f>
        <v>0</v>
      </c>
      <c r="E24" s="43" t="n">
        <f aca="false">ModeloDatosModificados!E24-ModeloDatosMinisterio!E24</f>
        <v>0</v>
      </c>
      <c r="F24" s="43" t="n">
        <f aca="false">ModeloDatosModificados!F24-ModeloDatosMinisterio!F24</f>
        <v>0</v>
      </c>
      <c r="G24" s="43" t="n">
        <f aca="false">ModeloDatosModificados!G24-ModeloDatosMinisterio!G24</f>
        <v>0</v>
      </c>
      <c r="H24" s="43" t="n">
        <f aca="false">ModeloDatosModificados!H24-ModeloDatosMinisterio!H24</f>
        <v>0</v>
      </c>
      <c r="I24" s="89" t="n">
        <f aca="false">ModeloDatosModificados!I24-ModeloDatosMinisterio!I24</f>
        <v>0.00015038650580132</v>
      </c>
      <c r="J24" s="43" t="n">
        <f aca="false">ModeloDatosModificados!J24-ModeloDatosMinisterio!J24</f>
        <v>1759</v>
      </c>
      <c r="K24" s="89" t="n">
        <f aca="false">ModeloDatosModificados!K24-ModeloDatosMinisterio!K24</f>
        <v>0.00015038650580132</v>
      </c>
      <c r="L24" s="43" t="n">
        <f aca="false">ModeloDatosModificados!L24-ModeloDatosMinisterio!L24</f>
        <v>1759</v>
      </c>
      <c r="M24" s="43" t="n">
        <f aca="false">ModeloDatosModificados!M24-ModeloDatosMinisterio!M24</f>
        <v>2.73892826756286E-005</v>
      </c>
      <c r="N24" s="43" t="n">
        <f aca="false">ModeloDatosModificados!N24-ModeloDatosMinisterio!N24</f>
        <v>5945</v>
      </c>
      <c r="O24" s="43" t="n">
        <f aca="false">ModeloDatosModificados!O24-ModeloDatosMinisterio!O24</f>
        <v>5945</v>
      </c>
      <c r="P24" s="43" t="n">
        <f aca="false">ModeloDatosModificados!P24-ModeloDatosMinisterio!P24</f>
        <v>7704</v>
      </c>
      <c r="Q24" s="43" t="n">
        <f aca="false">ModeloDatosModificados!Q24-ModeloDatosMinisterio!Q24</f>
        <v>7704</v>
      </c>
      <c r="S24" s="14" t="n">
        <f aca="false">ModeloDatosModificados!S24-ModeloDatosMinisterio!S24</f>
        <v>0</v>
      </c>
      <c r="T24" s="14" t="n">
        <f aca="false">ModeloDatosModificados!T24-ModeloDatosMinisterio!T24</f>
        <v>0</v>
      </c>
      <c r="U24" s="14" t="n">
        <f aca="false">ModeloDatosModificados!U24-ModeloDatosMinisterio!U24</f>
        <v>0</v>
      </c>
      <c r="V24" s="14" t="n">
        <f aca="false">ModeloDatosModificados!V24-ModeloDatosMinisterio!V24</f>
        <v>0</v>
      </c>
      <c r="W24" s="14" t="n">
        <f aca="false">ModeloDatosModificados!W24-ModeloDatosMinisterio!W24</f>
        <v>0</v>
      </c>
      <c r="X24" s="14" t="n">
        <f aca="false">ModeloDatosModificados!X24-ModeloDatosMinisterio!X24</f>
        <v>0</v>
      </c>
      <c r="Y24" s="14" t="n">
        <f aca="false">ModeloDatosModificados!Y24-ModeloDatosMinisterio!Y24</f>
        <v>0</v>
      </c>
      <c r="Z24" s="14" t="n">
        <f aca="false">ModeloDatosModificados!Z24-ModeloDatosMinisterio!Z24</f>
        <v>0</v>
      </c>
      <c r="AC24" s="49" t="n">
        <f aca="false">ModeloDatosModificados!AC24-ModeloDatosMinisterio!AC24</f>
        <v>0</v>
      </c>
      <c r="AD24" s="50" t="n">
        <f aca="false">ModeloDatosModificados!AD24-ModeloDatosMinisterio!AD24</f>
        <v>0</v>
      </c>
      <c r="AE24" s="51" t="n">
        <f aca="false">ModeloDatosModificados!AE24-ModeloDatosMinisterio!AE24</f>
        <v>0</v>
      </c>
      <c r="AF24" s="50" t="n">
        <f aca="false">ModeloDatosModificados!AF24-ModeloDatosMinisterio!AF24</f>
        <v>0</v>
      </c>
      <c r="AG24" s="50" t="n">
        <f aca="false">ModeloDatosModificados!AG24-ModeloDatosMinisterio!AG24</f>
        <v>0</v>
      </c>
      <c r="AH24" s="50" t="n">
        <f aca="false">ModeloDatosModificados!AH24-ModeloDatosMinisterio!AH24</f>
        <v>0</v>
      </c>
      <c r="AI24" s="50" t="n">
        <f aca="false">ModeloDatosModificados!AI24-ModeloDatosMinisterio!AI24</f>
        <v>0</v>
      </c>
      <c r="AJ24" s="50" t="n">
        <f aca="false">ModeloDatosModificados!AJ24-ModeloDatosMinisterio!AJ24</f>
        <v>0.00164441229709537</v>
      </c>
      <c r="AK24" s="50" t="n">
        <f aca="false">ModeloDatosModificados!AK24-ModeloDatosMinisterio!AK24</f>
        <v>0</v>
      </c>
      <c r="AL24" s="50" t="n">
        <f aca="false">ModeloDatosModificados!AL24-ModeloDatosMinisterio!AL24</f>
        <v>0</v>
      </c>
      <c r="AM24" s="50" t="n">
        <f aca="false">ModeloDatosModificados!AM24-ModeloDatosMinisterio!AM24</f>
        <v>0.000411103074273847</v>
      </c>
      <c r="AO24" s="44" t="n">
        <f aca="false">ModeloDatosModificados!AO24-ModeloDatosMinisterio!AO24</f>
        <v>4.09636767556695E-007</v>
      </c>
      <c r="AP24" s="43" t="n">
        <f aca="false">ModeloDatosModificados!AP24-ModeloDatosMinisterio!AP24</f>
        <v>4.79269610836036</v>
      </c>
      <c r="AQ24" s="44" t="n">
        <f aca="false">ModeloDatosModificados!AQ24-ModeloDatosMinisterio!AQ24</f>
        <v>3.17313665426687E-006</v>
      </c>
      <c r="AR24" s="43" t="n">
        <f aca="false">ModeloDatosModificados!AR24-ModeloDatosMinisterio!AR24</f>
        <v>37.1252800008879</v>
      </c>
      <c r="AS24" s="44" t="n">
        <f aca="false">ModeloDatosModificados!AS24-ModeloDatosMinisterio!AS24</f>
        <v>2.7318673546245E-006</v>
      </c>
      <c r="AT24" s="43" t="n">
        <f aca="false">ModeloDatosModificados!AT24-ModeloDatosMinisterio!AT24</f>
        <v>31.9624874426154</v>
      </c>
      <c r="AU24" s="44" t="n">
        <f aca="false">ModeloDatosModificados!AU24-ModeloDatosMinisterio!AU24</f>
        <v>0.000138191731075391</v>
      </c>
      <c r="AV24" s="43" t="n">
        <f aca="false">ModeloDatosModificados!AV24-ModeloDatosMinisterio!AV24</f>
        <v>1616.82501227357</v>
      </c>
      <c r="AW24" s="44" t="n">
        <f aca="false">ModeloDatosModificados!AW24-ModeloDatosMinisterio!AW24</f>
        <v>5.88013394948669E-006</v>
      </c>
      <c r="AX24" s="43" t="n">
        <f aca="false">ModeloDatosModificados!AX24-ModeloDatosMinisterio!AX24</f>
        <v>68.7967910313164</v>
      </c>
    </row>
    <row r="25" customFormat="false" ht="13.8" hidden="false" customHeight="false" outlineLevel="0" collapsed="false">
      <c r="A25" s="13" t="s">
        <v>31</v>
      </c>
      <c r="B25" s="43" t="n">
        <f aca="false">ModeloDatosModificados!B25-ModeloDatosMinisterio!B25</f>
        <v>0</v>
      </c>
      <c r="C25" s="43" t="n">
        <f aca="false">ModeloDatosModificados!C25-ModeloDatosMinisterio!C25</f>
        <v>0</v>
      </c>
      <c r="D25" s="43" t="n">
        <f aca="false">ModeloDatosModificados!D25-ModeloDatosMinisterio!D25</f>
        <v>0</v>
      </c>
      <c r="E25" s="43" t="n">
        <f aca="false">ModeloDatosModificados!E25-ModeloDatosMinisterio!E25</f>
        <v>0</v>
      </c>
      <c r="F25" s="43" t="n">
        <f aca="false">ModeloDatosModificados!F25-ModeloDatosMinisterio!F25</f>
        <v>0</v>
      </c>
      <c r="G25" s="43" t="n">
        <f aca="false">ModeloDatosModificados!G25-ModeloDatosMinisterio!G25</f>
        <v>0</v>
      </c>
      <c r="H25" s="43" t="n">
        <f aca="false">ModeloDatosModificados!H25-ModeloDatosMinisterio!H25</f>
        <v>0</v>
      </c>
      <c r="I25" s="89" t="n">
        <f aca="false">ModeloDatosModificados!I25-ModeloDatosMinisterio!I25</f>
        <v>4.78870330514955E-005</v>
      </c>
      <c r="J25" s="43" t="n">
        <f aca="false">ModeloDatosModificados!J25-ModeloDatosMinisterio!J25</f>
        <v>560</v>
      </c>
      <c r="K25" s="89" t="n">
        <f aca="false">ModeloDatosModificados!K25-ModeloDatosMinisterio!K25</f>
        <v>4.78870330515267E-005</v>
      </c>
      <c r="L25" s="43" t="n">
        <f aca="false">ModeloDatosModificados!L25-ModeloDatosMinisterio!L25</f>
        <v>560</v>
      </c>
      <c r="M25" s="43" t="n">
        <f aca="false">ModeloDatosModificados!M25-ModeloDatosMinisterio!M25</f>
        <v>1.78014619652729E-005</v>
      </c>
      <c r="N25" s="43" t="n">
        <f aca="false">ModeloDatosModificados!N25-ModeloDatosMinisterio!N25</f>
        <v>3864</v>
      </c>
      <c r="O25" s="43" t="n">
        <f aca="false">ModeloDatosModificados!O25-ModeloDatosMinisterio!O25</f>
        <v>3864</v>
      </c>
      <c r="P25" s="43" t="n">
        <f aca="false">ModeloDatosModificados!P25-ModeloDatosMinisterio!P25</f>
        <v>4424</v>
      </c>
      <c r="Q25" s="43" t="n">
        <f aca="false">ModeloDatosModificados!Q25-ModeloDatosMinisterio!Q25</f>
        <v>4424</v>
      </c>
      <c r="S25" s="14" t="n">
        <f aca="false">ModeloDatosModificados!S25-ModeloDatosMinisterio!S25</f>
        <v>0</v>
      </c>
      <c r="T25" s="14" t="n">
        <f aca="false">ModeloDatosModificados!T25-ModeloDatosMinisterio!T25</f>
        <v>0</v>
      </c>
      <c r="U25" s="14" t="n">
        <f aca="false">ModeloDatosModificados!U25-ModeloDatosMinisterio!U25</f>
        <v>0</v>
      </c>
      <c r="V25" s="14" t="n">
        <f aca="false">ModeloDatosModificados!V25-ModeloDatosMinisterio!V25</f>
        <v>0</v>
      </c>
      <c r="W25" s="14" t="n">
        <f aca="false">ModeloDatosModificados!W25-ModeloDatosMinisterio!W25</f>
        <v>0</v>
      </c>
      <c r="X25" s="14" t="n">
        <f aca="false">ModeloDatosModificados!X25-ModeloDatosMinisterio!X25</f>
        <v>0</v>
      </c>
      <c r="Y25" s="14" t="n">
        <f aca="false">ModeloDatosModificados!Y25-ModeloDatosMinisterio!Y25</f>
        <v>0</v>
      </c>
      <c r="Z25" s="14" t="n">
        <f aca="false">ModeloDatosModificados!Z25-ModeloDatosMinisterio!Z25</f>
        <v>0</v>
      </c>
      <c r="AC25" s="49" t="n">
        <f aca="false">ModeloDatosModificados!AC25-ModeloDatosMinisterio!AC25</f>
        <v>0</v>
      </c>
      <c r="AD25" s="50" t="n">
        <f aca="false">ModeloDatosModificados!AD25-ModeloDatosMinisterio!AD25</f>
        <v>0</v>
      </c>
      <c r="AE25" s="51" t="n">
        <f aca="false">ModeloDatosModificados!AE25-ModeloDatosMinisterio!AE25</f>
        <v>0</v>
      </c>
      <c r="AF25" s="50" t="n">
        <f aca="false">ModeloDatosModificados!AF25-ModeloDatosMinisterio!AF25</f>
        <v>0</v>
      </c>
      <c r="AG25" s="50" t="n">
        <f aca="false">ModeloDatosModificados!AG25-ModeloDatosMinisterio!AG25</f>
        <v>0</v>
      </c>
      <c r="AH25" s="50" t="n">
        <f aca="false">ModeloDatosModificados!AH25-ModeloDatosMinisterio!AH25</f>
        <v>0</v>
      </c>
      <c r="AI25" s="50" t="n">
        <f aca="false">ModeloDatosModificados!AI25-ModeloDatosMinisterio!AI25</f>
        <v>0</v>
      </c>
      <c r="AJ25" s="50" t="n">
        <f aca="false">ModeloDatosModificados!AJ25-ModeloDatosMinisterio!AJ25</f>
        <v>0.000403297050361753</v>
      </c>
      <c r="AK25" s="50" t="n">
        <f aca="false">ModeloDatosModificados!AK25-ModeloDatosMinisterio!AK25</f>
        <v>0</v>
      </c>
      <c r="AL25" s="50" t="n">
        <f aca="false">ModeloDatosModificados!AL25-ModeloDatosMinisterio!AL25</f>
        <v>0</v>
      </c>
      <c r="AM25" s="50" t="n">
        <f aca="false">ModeloDatosModificados!AM25-ModeloDatosMinisterio!AM25</f>
        <v>0.000100824262590435</v>
      </c>
      <c r="AO25" s="44" t="n">
        <f aca="false">ModeloDatosModificados!AO25-ModeloDatosMinisterio!AO25</f>
        <v>4.48146479655628E-008</v>
      </c>
      <c r="AP25" s="43" t="n">
        <f aca="false">ModeloDatosModificados!AP25-ModeloDatosMinisterio!AP25</f>
        <v>0.524325465663537</v>
      </c>
      <c r="AQ25" s="44" t="n">
        <f aca="false">ModeloDatosModificados!AQ25-ModeloDatosMinisterio!AQ25</f>
        <v>2.54038939931757E-006</v>
      </c>
      <c r="AR25" s="43" t="n">
        <f aca="false">ModeloDatosModificados!AR25-ModeloDatosMinisterio!AR25</f>
        <v>29.722220640615</v>
      </c>
      <c r="AS25" s="44" t="n">
        <f aca="false">ModeloDatosModificados!AS25-ModeloDatosMinisterio!AS25</f>
        <v>2.87287640397685E-006</v>
      </c>
      <c r="AT25" s="43" t="n">
        <f aca="false">ModeloDatosModificados!AT25-ModeloDatosMinisterio!AT25</f>
        <v>33.6122747068439</v>
      </c>
      <c r="AU25" s="44" t="n">
        <f aca="false">ModeloDatosModificados!AU25-ModeloDatosMinisterio!AU25</f>
        <v>3.514398661185E-005</v>
      </c>
      <c r="AV25" s="43" t="n">
        <f aca="false">ModeloDatosModificados!AV25-ModeloDatosMinisterio!AV25</f>
        <v>411.180004352413</v>
      </c>
      <c r="AW25" s="44" t="n">
        <f aca="false">ModeloDatosModificados!AW25-ModeloDatosMinisterio!AW25</f>
        <v>7.28496598838453E-006</v>
      </c>
      <c r="AX25" s="43" t="n">
        <f aca="false">ModeloDatosModificados!AX25-ModeloDatosMinisterio!AX25</f>
        <v>85.2331404485885</v>
      </c>
    </row>
    <row r="26" customFormat="false" ht="13.8" hidden="false" customHeight="false" outlineLevel="0" collapsed="false">
      <c r="A26" s="13" t="s">
        <v>32</v>
      </c>
      <c r="B26" s="43" t="n">
        <f aca="false">ModeloDatosModificados!B26-ModeloDatosMinisterio!B26</f>
        <v>0</v>
      </c>
      <c r="C26" s="43" t="n">
        <f aca="false">ModeloDatosModificados!C26-ModeloDatosMinisterio!C26</f>
        <v>0</v>
      </c>
      <c r="D26" s="43" t="n">
        <f aca="false">ModeloDatosModificados!D26-ModeloDatosMinisterio!D26</f>
        <v>0</v>
      </c>
      <c r="E26" s="43" t="n">
        <f aca="false">ModeloDatosModificados!E26-ModeloDatosMinisterio!E26</f>
        <v>0</v>
      </c>
      <c r="F26" s="43" t="n">
        <f aca="false">ModeloDatosModificados!F26-ModeloDatosMinisterio!F26</f>
        <v>0</v>
      </c>
      <c r="G26" s="43" t="n">
        <f aca="false">ModeloDatosModificados!G26-ModeloDatosMinisterio!G26</f>
        <v>0</v>
      </c>
      <c r="H26" s="43" t="n">
        <f aca="false">ModeloDatosModificados!H26-ModeloDatosMinisterio!H26</f>
        <v>0</v>
      </c>
      <c r="I26" s="89" t="n">
        <f aca="false">ModeloDatosModificados!I26-ModeloDatosMinisterio!I26</f>
        <v>1.61288478952304E-005</v>
      </c>
      <c r="J26" s="43" t="n">
        <f aca="false">ModeloDatosModificados!J26-ModeloDatosMinisterio!J26</f>
        <v>189</v>
      </c>
      <c r="K26" s="89" t="n">
        <f aca="false">ModeloDatosModificados!K26-ModeloDatosMinisterio!K26</f>
        <v>1.61288478952547E-005</v>
      </c>
      <c r="L26" s="43" t="n">
        <f aca="false">ModeloDatosModificados!L26-ModeloDatosMinisterio!L26</f>
        <v>189</v>
      </c>
      <c r="M26" s="43" t="n">
        <f aca="false">ModeloDatosModificados!M26-ModeloDatosMinisterio!M26</f>
        <v>4.95333313514298E-006</v>
      </c>
      <c r="N26" s="43" t="n">
        <f aca="false">ModeloDatosModificados!N26-ModeloDatosMinisterio!N26</f>
        <v>1075</v>
      </c>
      <c r="O26" s="43" t="n">
        <f aca="false">ModeloDatosModificados!O26-ModeloDatosMinisterio!O26</f>
        <v>1075</v>
      </c>
      <c r="P26" s="43" t="n">
        <f aca="false">ModeloDatosModificados!P26-ModeloDatosMinisterio!P26</f>
        <v>1264</v>
      </c>
      <c r="Q26" s="43" t="n">
        <f aca="false">ModeloDatosModificados!Q26-ModeloDatosMinisterio!Q26</f>
        <v>1264</v>
      </c>
      <c r="S26" s="14" t="n">
        <f aca="false">ModeloDatosModificados!S26-ModeloDatosMinisterio!S26</f>
        <v>0</v>
      </c>
      <c r="T26" s="14" t="n">
        <f aca="false">ModeloDatosModificados!T26-ModeloDatosMinisterio!T26</f>
        <v>0</v>
      </c>
      <c r="U26" s="14" t="n">
        <f aca="false">ModeloDatosModificados!U26-ModeloDatosMinisterio!U26</f>
        <v>0</v>
      </c>
      <c r="V26" s="14" t="n">
        <f aca="false">ModeloDatosModificados!V26-ModeloDatosMinisterio!V26</f>
        <v>0</v>
      </c>
      <c r="W26" s="14" t="n">
        <f aca="false">ModeloDatosModificados!W26-ModeloDatosMinisterio!W26</f>
        <v>0</v>
      </c>
      <c r="X26" s="14" t="n">
        <f aca="false">ModeloDatosModificados!X26-ModeloDatosMinisterio!X26</f>
        <v>0</v>
      </c>
      <c r="Y26" s="14" t="n">
        <f aca="false">ModeloDatosModificados!Y26-ModeloDatosMinisterio!Y26</f>
        <v>0</v>
      </c>
      <c r="Z26" s="14" t="n">
        <f aca="false">ModeloDatosModificados!Z26-ModeloDatosMinisterio!Z26</f>
        <v>0</v>
      </c>
      <c r="AC26" s="49" t="n">
        <f aca="false">ModeloDatosModificados!AC26-ModeloDatosMinisterio!AC26</f>
        <v>0</v>
      </c>
      <c r="AD26" s="50" t="n">
        <f aca="false">ModeloDatosModificados!AD26-ModeloDatosMinisterio!AD26</f>
        <v>0</v>
      </c>
      <c r="AE26" s="51" t="n">
        <f aca="false">ModeloDatosModificados!AE26-ModeloDatosMinisterio!AE26</f>
        <v>0</v>
      </c>
      <c r="AF26" s="50" t="n">
        <f aca="false">ModeloDatosModificados!AF26-ModeloDatosMinisterio!AF26</f>
        <v>0</v>
      </c>
      <c r="AG26" s="50" t="n">
        <f aca="false">ModeloDatosModificados!AG26-ModeloDatosMinisterio!AG26</f>
        <v>0</v>
      </c>
      <c r="AH26" s="50" t="n">
        <f aca="false">ModeloDatosModificados!AH26-ModeloDatosMinisterio!AH26</f>
        <v>0</v>
      </c>
      <c r="AI26" s="50" t="n">
        <f aca="false">ModeloDatosModificados!AI26-ModeloDatosMinisterio!AI26</f>
        <v>0</v>
      </c>
      <c r="AJ26" s="50" t="n">
        <f aca="false">ModeloDatosModificados!AJ26-ModeloDatosMinisterio!AJ26</f>
        <v>4.03854374955784E-005</v>
      </c>
      <c r="AK26" s="50" t="n">
        <f aca="false">ModeloDatosModificados!AK26-ModeloDatosMinisterio!AK26</f>
        <v>0</v>
      </c>
      <c r="AL26" s="50" t="n">
        <f aca="false">ModeloDatosModificados!AL26-ModeloDatosMinisterio!AL26</f>
        <v>0</v>
      </c>
      <c r="AM26" s="50" t="n">
        <f aca="false">ModeloDatosModificados!AM26-ModeloDatosMinisterio!AM26</f>
        <v>1.00963593738929E-005</v>
      </c>
      <c r="AO26" s="44" t="n">
        <f aca="false">ModeloDatosModificados!AO26-ModeloDatosMinisterio!AO26</f>
        <v>1.38623356851249E-007</v>
      </c>
      <c r="AP26" s="43" t="n">
        <f aca="false">ModeloDatosModificados!AP26-ModeloDatosMinisterio!AP26</f>
        <v>1.6218749768766</v>
      </c>
      <c r="AQ26" s="44" t="n">
        <f aca="false">ModeloDatosModificados!AQ26-ModeloDatosMinisterio!AQ26</f>
        <v>5.13033187267854E-006</v>
      </c>
      <c r="AR26" s="43" t="n">
        <f aca="false">ModeloDatosModificados!AR26-ModeloDatosMinisterio!AR26</f>
        <v>60.0242057065334</v>
      </c>
      <c r="AS26" s="44" t="n">
        <f aca="false">ModeloDatosModificados!AS26-ModeloDatosMinisterio!AS26</f>
        <v>8.7449682718236E-007</v>
      </c>
      <c r="AT26" s="43" t="n">
        <f aca="false">ModeloDatosModificados!AT26-ModeloDatosMinisterio!AT26</f>
        <v>10.2314974444525</v>
      </c>
      <c r="AU26" s="44" t="n">
        <f aca="false">ModeloDatosModificados!AU26-ModeloDatosMinisterio!AU26</f>
        <v>4.86530388543716E-006</v>
      </c>
      <c r="AV26" s="43" t="n">
        <f aca="false">ModeloDatosModificados!AV26-ModeloDatosMinisterio!AV26</f>
        <v>56.9234132395031</v>
      </c>
      <c r="AW26" s="44" t="n">
        <f aca="false">ModeloDatosModificados!AW26-ModeloDatosMinisterio!AW26</f>
        <v>5.12009195308139E-006</v>
      </c>
      <c r="AX26" s="43" t="n">
        <f aca="false">ModeloDatosModificados!AX26-ModeloDatosMinisterio!AX26</f>
        <v>59.9043999989226</v>
      </c>
    </row>
    <row r="27" customFormat="false" ht="13.8" hidden="false" customHeight="false" outlineLevel="0" collapsed="false">
      <c r="A27" s="13" t="s">
        <v>33</v>
      </c>
      <c r="B27" s="43" t="n">
        <f aca="false">ModeloDatosModificados!B27-ModeloDatosMinisterio!B27</f>
        <v>0</v>
      </c>
      <c r="C27" s="43" t="n">
        <f aca="false">ModeloDatosModificados!C27-ModeloDatosMinisterio!C27</f>
        <v>0</v>
      </c>
      <c r="D27" s="43" t="n">
        <f aca="false">ModeloDatosModificados!D27-ModeloDatosMinisterio!D27</f>
        <v>0</v>
      </c>
      <c r="E27" s="43" t="n">
        <f aca="false">ModeloDatosModificados!E27-ModeloDatosMinisterio!E27</f>
        <v>0</v>
      </c>
      <c r="F27" s="43" t="n">
        <f aca="false">ModeloDatosModificados!F27-ModeloDatosMinisterio!F27</f>
        <v>0</v>
      </c>
      <c r="G27" s="43" t="n">
        <f aca="false">ModeloDatosModificados!G27-ModeloDatosMinisterio!G27</f>
        <v>0</v>
      </c>
      <c r="H27" s="43" t="n">
        <f aca="false">ModeloDatosModificados!H27-ModeloDatosMinisterio!H27</f>
        <v>0</v>
      </c>
      <c r="I27" s="89" t="n">
        <f aca="false">ModeloDatosModificados!I27-ModeloDatosMinisterio!I27</f>
        <v>0.000158207077416497</v>
      </c>
      <c r="J27" s="43" t="n">
        <f aca="false">ModeloDatosModificados!J27-ModeloDatosMinisterio!J27</f>
        <v>1851</v>
      </c>
      <c r="K27" s="89" t="n">
        <f aca="false">ModeloDatosModificados!K27-ModeloDatosMinisterio!K27</f>
        <v>0.000158207077416497</v>
      </c>
      <c r="L27" s="43" t="n">
        <f aca="false">ModeloDatosModificados!L27-ModeloDatosMinisterio!L27</f>
        <v>1851</v>
      </c>
      <c r="M27" s="43" t="n">
        <f aca="false">ModeloDatosModificados!M27-ModeloDatosMinisterio!M27</f>
        <v>4.63403849696384E-005</v>
      </c>
      <c r="N27" s="43" t="n">
        <f aca="false">ModeloDatosModificados!N27-ModeloDatosMinisterio!N27</f>
        <v>10058</v>
      </c>
      <c r="O27" s="43" t="n">
        <f aca="false">ModeloDatosModificados!O27-ModeloDatosMinisterio!O27</f>
        <v>10058</v>
      </c>
      <c r="P27" s="43" t="n">
        <f aca="false">ModeloDatosModificados!P27-ModeloDatosMinisterio!P27</f>
        <v>11909</v>
      </c>
      <c r="Q27" s="43" t="n">
        <f aca="false">ModeloDatosModificados!Q27-ModeloDatosMinisterio!Q27</f>
        <v>11909</v>
      </c>
      <c r="S27" s="14" t="n">
        <f aca="false">ModeloDatosModificados!S27-ModeloDatosMinisterio!S27</f>
        <v>0</v>
      </c>
      <c r="T27" s="14" t="n">
        <f aca="false">ModeloDatosModificados!T27-ModeloDatosMinisterio!T27</f>
        <v>0</v>
      </c>
      <c r="U27" s="14" t="n">
        <f aca="false">ModeloDatosModificados!U27-ModeloDatosMinisterio!U27</f>
        <v>0</v>
      </c>
      <c r="V27" s="14" t="n">
        <f aca="false">ModeloDatosModificados!V27-ModeloDatosMinisterio!V27</f>
        <v>0</v>
      </c>
      <c r="W27" s="14" t="n">
        <f aca="false">ModeloDatosModificados!W27-ModeloDatosMinisterio!W27</f>
        <v>0</v>
      </c>
      <c r="X27" s="14" t="n">
        <f aca="false">ModeloDatosModificados!X27-ModeloDatosMinisterio!X27</f>
        <v>0</v>
      </c>
      <c r="Y27" s="14" t="n">
        <f aca="false">ModeloDatosModificados!Y27-ModeloDatosMinisterio!Y27</f>
        <v>0</v>
      </c>
      <c r="Z27" s="14" t="n">
        <f aca="false">ModeloDatosModificados!Z27-ModeloDatosMinisterio!Z27</f>
        <v>0</v>
      </c>
      <c r="AC27" s="49" t="n">
        <f aca="false">ModeloDatosModificados!AC27-ModeloDatosMinisterio!AC27</f>
        <v>0</v>
      </c>
      <c r="AD27" s="50" t="n">
        <f aca="false">ModeloDatosModificados!AD27-ModeloDatosMinisterio!AD27</f>
        <v>0</v>
      </c>
      <c r="AE27" s="51" t="n">
        <f aca="false">ModeloDatosModificados!AE27-ModeloDatosMinisterio!AE27</f>
        <v>0</v>
      </c>
      <c r="AF27" s="50" t="n">
        <f aca="false">ModeloDatosModificados!AF27-ModeloDatosMinisterio!AF27</f>
        <v>0</v>
      </c>
      <c r="AG27" s="50" t="n">
        <f aca="false">ModeloDatosModificados!AG27-ModeloDatosMinisterio!AG27</f>
        <v>0</v>
      </c>
      <c r="AH27" s="50" t="n">
        <f aca="false">ModeloDatosModificados!AH27-ModeloDatosMinisterio!AH27</f>
        <v>0</v>
      </c>
      <c r="AI27" s="50" t="n">
        <f aca="false">ModeloDatosModificados!AI27-ModeloDatosMinisterio!AI27</f>
        <v>0</v>
      </c>
      <c r="AJ27" s="50" t="n">
        <f aca="false">ModeloDatosModificados!AJ27-ModeloDatosMinisterio!AJ27</f>
        <v>0.00143609515473044</v>
      </c>
      <c r="AK27" s="50" t="n">
        <f aca="false">ModeloDatosModificados!AK27-ModeloDatosMinisterio!AK27</f>
        <v>0</v>
      </c>
      <c r="AL27" s="50" t="n">
        <f aca="false">ModeloDatosModificados!AL27-ModeloDatosMinisterio!AL27</f>
        <v>0</v>
      </c>
      <c r="AM27" s="50" t="n">
        <f aca="false">ModeloDatosModificados!AM27-ModeloDatosMinisterio!AM27</f>
        <v>0.000359023788682605</v>
      </c>
      <c r="AO27" s="44" t="n">
        <f aca="false">ModeloDatosModificados!AO27-ModeloDatosMinisterio!AO27</f>
        <v>1.51129861459658E-007</v>
      </c>
      <c r="AP27" s="43" t="n">
        <f aca="false">ModeloDatosModificados!AP27-ModeloDatosMinisterio!AP27</f>
        <v>1.7681994299362</v>
      </c>
      <c r="AQ27" s="44" t="n">
        <f aca="false">ModeloDatosModificados!AQ27-ModeloDatosMinisterio!AQ27</f>
        <v>8.82100194982138E-006</v>
      </c>
      <c r="AR27" s="43" t="n">
        <f aca="false">ModeloDatosModificados!AR27-ModeloDatosMinisterio!AR27</f>
        <v>103.204558440659</v>
      </c>
      <c r="AS27" s="44" t="n">
        <f aca="false">ModeloDatosModificados!AS27-ModeloDatosMinisterio!AS27</f>
        <v>2.4282232871202E-005</v>
      </c>
      <c r="AT27" s="43" t="n">
        <f aca="false">ModeloDatosModificados!AT27-ModeloDatosMinisterio!AT27</f>
        <v>284.098919338314</v>
      </c>
      <c r="AU27" s="44" t="n">
        <f aca="false">ModeloDatosModificados!AU27-ModeloDatosMinisterio!AU27</f>
        <v>0.000120920305090531</v>
      </c>
      <c r="AV27" s="43" t="n">
        <f aca="false">ModeloDatosModificados!AV27-ModeloDatosMinisterio!AV27</f>
        <v>1414.75160807894</v>
      </c>
      <c r="AW27" s="44" t="n">
        <f aca="false">ModeloDatosModificados!AW27-ModeloDatosMinisterio!AW27</f>
        <v>4.03240764347904E-006</v>
      </c>
      <c r="AX27" s="43" t="n">
        <f aca="false">ModeloDatosModificados!AX27-ModeloDatosMinisterio!AX27</f>
        <v>47.1786371508933</v>
      </c>
    </row>
    <row r="28" customFormat="false" ht="13.8" hidden="false" customHeight="false" outlineLevel="0" collapsed="false">
      <c r="A28" s="13" t="s">
        <v>34</v>
      </c>
      <c r="B28" s="43" t="n">
        <f aca="false">ModeloDatosModificados!B28-ModeloDatosMinisterio!B28</f>
        <v>0</v>
      </c>
      <c r="C28" s="43" t="n">
        <f aca="false">ModeloDatosModificados!C28-ModeloDatosMinisterio!C28</f>
        <v>0</v>
      </c>
      <c r="D28" s="43" t="n">
        <f aca="false">ModeloDatosModificados!D28-ModeloDatosMinisterio!D28</f>
        <v>0</v>
      </c>
      <c r="E28" s="43" t="n">
        <f aca="false">ModeloDatosModificados!E28-ModeloDatosMinisterio!E28</f>
        <v>0</v>
      </c>
      <c r="F28" s="43" t="n">
        <f aca="false">ModeloDatosModificados!F28-ModeloDatosMinisterio!F28</f>
        <v>0</v>
      </c>
      <c r="G28" s="43" t="n">
        <f aca="false">ModeloDatosModificados!G28-ModeloDatosMinisterio!G28</f>
        <v>0</v>
      </c>
      <c r="H28" s="43" t="n">
        <f aca="false">ModeloDatosModificados!H28-ModeloDatosMinisterio!H28</f>
        <v>0</v>
      </c>
      <c r="I28" s="89" t="n">
        <f aca="false">ModeloDatosModificados!I28-ModeloDatosMinisterio!I28</f>
        <v>0.00224104194598829</v>
      </c>
      <c r="J28" s="43" t="n">
        <f aca="false">ModeloDatosModificados!J28-ModeloDatosMinisterio!J28</f>
        <v>26220</v>
      </c>
      <c r="K28" s="89" t="n">
        <f aca="false">ModeloDatosModificados!K28-ModeloDatosMinisterio!K28</f>
        <v>0.0022410419459884</v>
      </c>
      <c r="L28" s="43" t="n">
        <f aca="false">ModeloDatosModificados!L28-ModeloDatosMinisterio!L28</f>
        <v>26220</v>
      </c>
      <c r="M28" s="43" t="n">
        <f aca="false">ModeloDatosModificados!M28-ModeloDatosMinisterio!M28</f>
        <v>0.00049262537164594</v>
      </c>
      <c r="N28" s="43" t="n">
        <f aca="false">ModeloDatosModificados!N28-ModeloDatosMinisterio!N28</f>
        <v>106922</v>
      </c>
      <c r="O28" s="43" t="n">
        <f aca="false">ModeloDatosModificados!O28-ModeloDatosMinisterio!O28</f>
        <v>106922</v>
      </c>
      <c r="P28" s="43" t="n">
        <f aca="false">ModeloDatosModificados!P28-ModeloDatosMinisterio!P28</f>
        <v>133142</v>
      </c>
      <c r="Q28" s="43" t="n">
        <f aca="false">ModeloDatosModificados!Q28-ModeloDatosMinisterio!Q28</f>
        <v>133142</v>
      </c>
      <c r="S28" s="14" t="n">
        <f aca="false">ModeloDatosModificados!S28-ModeloDatosMinisterio!S28</f>
        <v>0</v>
      </c>
      <c r="T28" s="14" t="n">
        <f aca="false">ModeloDatosModificados!T28-ModeloDatosMinisterio!T28</f>
        <v>0</v>
      </c>
      <c r="U28" s="14" t="n">
        <f aca="false">ModeloDatosModificados!U28-ModeloDatosMinisterio!U28</f>
        <v>0</v>
      </c>
      <c r="V28" s="14" t="n">
        <f aca="false">ModeloDatosModificados!V28-ModeloDatosMinisterio!V28</f>
        <v>0</v>
      </c>
      <c r="W28" s="14" t="n">
        <f aca="false">ModeloDatosModificados!W28-ModeloDatosMinisterio!W28</f>
        <v>0</v>
      </c>
      <c r="X28" s="14" t="n">
        <f aca="false">ModeloDatosModificados!X28-ModeloDatosMinisterio!X28</f>
        <v>0</v>
      </c>
      <c r="Y28" s="14" t="n">
        <f aca="false">ModeloDatosModificados!Y28-ModeloDatosMinisterio!Y28</f>
        <v>0</v>
      </c>
      <c r="Z28" s="14" t="n">
        <f aca="false">ModeloDatosModificados!Z28-ModeloDatosMinisterio!Z28</f>
        <v>0</v>
      </c>
      <c r="AC28" s="49" t="n">
        <f aca="false">ModeloDatosModificados!AC28-ModeloDatosMinisterio!AC28</f>
        <v>0</v>
      </c>
      <c r="AD28" s="50" t="n">
        <f aca="false">ModeloDatosModificados!AD28-ModeloDatosMinisterio!AD28</f>
        <v>0</v>
      </c>
      <c r="AE28" s="51" t="n">
        <f aca="false">ModeloDatosModificados!AE28-ModeloDatosMinisterio!AE28</f>
        <v>0</v>
      </c>
      <c r="AF28" s="50" t="n">
        <f aca="false">ModeloDatosModificados!AF28-ModeloDatosMinisterio!AF28</f>
        <v>0</v>
      </c>
      <c r="AG28" s="50" t="n">
        <f aca="false">ModeloDatosModificados!AG28-ModeloDatosMinisterio!AG28</f>
        <v>0</v>
      </c>
      <c r="AH28" s="50" t="n">
        <f aca="false">ModeloDatosModificados!AH28-ModeloDatosMinisterio!AH28</f>
        <v>0</v>
      </c>
      <c r="AI28" s="50" t="n">
        <f aca="false">ModeloDatosModificados!AI28-ModeloDatosMinisterio!AI28</f>
        <v>0</v>
      </c>
      <c r="AJ28" s="50" t="n">
        <f aca="false">ModeloDatosModificados!AJ28-ModeloDatosMinisterio!AJ28</f>
        <v>0.0262337076565435</v>
      </c>
      <c r="AK28" s="50" t="n">
        <f aca="false">ModeloDatosModificados!AK28-ModeloDatosMinisterio!AK28</f>
        <v>0</v>
      </c>
      <c r="AL28" s="50" t="n">
        <f aca="false">ModeloDatosModificados!AL28-ModeloDatosMinisterio!AL28</f>
        <v>0</v>
      </c>
      <c r="AM28" s="50" t="n">
        <f aca="false">ModeloDatosModificados!AM28-ModeloDatosMinisterio!AM28</f>
        <v>0.00655842691413588</v>
      </c>
      <c r="AO28" s="44" t="n">
        <f aca="false">ModeloDatosModificados!AO28-ModeloDatosMinisterio!AO28</f>
        <v>1.98751782070814E-007</v>
      </c>
      <c r="AP28" s="43" t="n">
        <f aca="false">ModeloDatosModificados!AP28-ModeloDatosMinisterio!AP28</f>
        <v>2.32536961499318</v>
      </c>
      <c r="AQ28" s="44" t="n">
        <f aca="false">ModeloDatosModificados!AQ28-ModeloDatosMinisterio!AQ28</f>
        <v>8.71989995029562E-006</v>
      </c>
      <c r="AR28" s="43" t="n">
        <f aca="false">ModeloDatosModificados!AR28-ModeloDatosMinisterio!AR28</f>
        <v>102.021678391669</v>
      </c>
      <c r="AS28" s="44" t="n">
        <f aca="false">ModeloDatosModificados!AS28-ModeloDatosMinisterio!AS28</f>
        <v>6.54376189488694E-006</v>
      </c>
      <c r="AT28" s="43" t="n">
        <f aca="false">ModeloDatosModificados!AT28-ModeloDatosMinisterio!AT28</f>
        <v>76.5611503936088</v>
      </c>
      <c r="AU28" s="44" t="n">
        <f aca="false">ModeloDatosModificados!AU28-ModeloDatosMinisterio!AU28</f>
        <v>0.00217666649115016</v>
      </c>
      <c r="AV28" s="43" t="n">
        <f aca="false">ModeloDatosModificados!AV28-ModeloDatosMinisterio!AV28</f>
        <v>25466.71062648</v>
      </c>
      <c r="AW28" s="44" t="n">
        <f aca="false">ModeloDatosModificados!AW28-ModeloDatosMinisterio!AW28</f>
        <v>4.89130412108726E-005</v>
      </c>
      <c r="AX28" s="43" t="n">
        <f aca="false">ModeloDatosModificados!AX28-ModeloDatosMinisterio!AX28</f>
        <v>572.276125645847</v>
      </c>
    </row>
    <row r="29" customFormat="false" ht="13.8" hidden="false" customHeight="false" outlineLevel="0" collapsed="false">
      <c r="A29" s="13" t="s">
        <v>35</v>
      </c>
      <c r="B29" s="43" t="n">
        <f aca="false">ModeloDatosModificados!B29-ModeloDatosMinisterio!B29</f>
        <v>0</v>
      </c>
      <c r="C29" s="43" t="n">
        <f aca="false">ModeloDatosModificados!C29-ModeloDatosMinisterio!C29</f>
        <v>0</v>
      </c>
      <c r="D29" s="43" t="n">
        <f aca="false">ModeloDatosModificados!D29-ModeloDatosMinisterio!D29</f>
        <v>0</v>
      </c>
      <c r="E29" s="43" t="n">
        <f aca="false">ModeloDatosModificados!E29-ModeloDatosMinisterio!E29</f>
        <v>0</v>
      </c>
      <c r="F29" s="43" t="n">
        <f aca="false">ModeloDatosModificados!F29-ModeloDatosMinisterio!F29</f>
        <v>0</v>
      </c>
      <c r="G29" s="43" t="n">
        <f aca="false">ModeloDatosModificados!G29-ModeloDatosMinisterio!G29</f>
        <v>0</v>
      </c>
      <c r="H29" s="43" t="n">
        <f aca="false">ModeloDatosModificados!H29-ModeloDatosMinisterio!H29</f>
        <v>0</v>
      </c>
      <c r="I29" s="89" t="n">
        <f aca="false">ModeloDatosModificados!I29-ModeloDatosMinisterio!I29</f>
        <v>4.57333177233642E-005</v>
      </c>
      <c r="J29" s="43" t="n">
        <f aca="false">ModeloDatosModificados!J29-ModeloDatosMinisterio!J29</f>
        <v>535</v>
      </c>
      <c r="K29" s="89" t="n">
        <f aca="false">ModeloDatosModificados!K29-ModeloDatosMinisterio!K29</f>
        <v>4.57333177233451E-005</v>
      </c>
      <c r="L29" s="43" t="n">
        <f aca="false">ModeloDatosModificados!L29-ModeloDatosMinisterio!L29</f>
        <v>535</v>
      </c>
      <c r="M29" s="43" t="n">
        <f aca="false">ModeloDatosModificados!M29-ModeloDatosMinisterio!M29</f>
        <v>4.77819261630874E-006</v>
      </c>
      <c r="N29" s="43" t="n">
        <f aca="false">ModeloDatosModificados!N29-ModeloDatosMinisterio!N29</f>
        <v>1037</v>
      </c>
      <c r="O29" s="43" t="n">
        <f aca="false">ModeloDatosModificados!O29-ModeloDatosMinisterio!O29</f>
        <v>1037</v>
      </c>
      <c r="P29" s="43" t="n">
        <f aca="false">ModeloDatosModificados!P29-ModeloDatosMinisterio!P29</f>
        <v>1572</v>
      </c>
      <c r="Q29" s="43" t="n">
        <f aca="false">ModeloDatosModificados!Q29-ModeloDatosMinisterio!Q29</f>
        <v>1572</v>
      </c>
      <c r="S29" s="14" t="n">
        <f aca="false">ModeloDatosModificados!S29-ModeloDatosMinisterio!S29</f>
        <v>0</v>
      </c>
      <c r="T29" s="14" t="n">
        <f aca="false">ModeloDatosModificados!T29-ModeloDatosMinisterio!T29</f>
        <v>0</v>
      </c>
      <c r="U29" s="14" t="n">
        <f aca="false">ModeloDatosModificados!U29-ModeloDatosMinisterio!U29</f>
        <v>0</v>
      </c>
      <c r="V29" s="14" t="n">
        <f aca="false">ModeloDatosModificados!V29-ModeloDatosMinisterio!V29</f>
        <v>0</v>
      </c>
      <c r="W29" s="14" t="n">
        <f aca="false">ModeloDatosModificados!W29-ModeloDatosMinisterio!W29</f>
        <v>0</v>
      </c>
      <c r="X29" s="14" t="n">
        <f aca="false">ModeloDatosModificados!X29-ModeloDatosMinisterio!X29</f>
        <v>0</v>
      </c>
      <c r="Y29" s="14" t="n">
        <f aca="false">ModeloDatosModificados!Y29-ModeloDatosMinisterio!Y29</f>
        <v>0</v>
      </c>
      <c r="Z29" s="14" t="n">
        <f aca="false">ModeloDatosModificados!Z29-ModeloDatosMinisterio!Z29</f>
        <v>0</v>
      </c>
      <c r="AC29" s="49" t="n">
        <f aca="false">ModeloDatosModificados!AC29-ModeloDatosMinisterio!AC29</f>
        <v>0</v>
      </c>
      <c r="AD29" s="50" t="n">
        <f aca="false">ModeloDatosModificados!AD29-ModeloDatosMinisterio!AD29</f>
        <v>0</v>
      </c>
      <c r="AE29" s="51" t="n">
        <f aca="false">ModeloDatosModificados!AE29-ModeloDatosMinisterio!AE29</f>
        <v>0</v>
      </c>
      <c r="AF29" s="50" t="n">
        <f aca="false">ModeloDatosModificados!AF29-ModeloDatosMinisterio!AF29</f>
        <v>0</v>
      </c>
      <c r="AG29" s="50" t="n">
        <f aca="false">ModeloDatosModificados!AG29-ModeloDatosMinisterio!AG29</f>
        <v>0</v>
      </c>
      <c r="AH29" s="50" t="n">
        <f aca="false">ModeloDatosModificados!AH29-ModeloDatosMinisterio!AH29</f>
        <v>0</v>
      </c>
      <c r="AI29" s="50" t="n">
        <f aca="false">ModeloDatosModificados!AI29-ModeloDatosMinisterio!AI29</f>
        <v>0</v>
      </c>
      <c r="AJ29" s="50" t="n">
        <f aca="false">ModeloDatosModificados!AJ29-ModeloDatosMinisterio!AJ29</f>
        <v>0.000471697775525332</v>
      </c>
      <c r="AK29" s="50" t="n">
        <f aca="false">ModeloDatosModificados!AK29-ModeloDatosMinisterio!AK29</f>
        <v>0</v>
      </c>
      <c r="AL29" s="50" t="n">
        <f aca="false">ModeloDatosModificados!AL29-ModeloDatosMinisterio!AL29</f>
        <v>0</v>
      </c>
      <c r="AM29" s="50" t="n">
        <f aca="false">ModeloDatosModificados!AM29-ModeloDatosMinisterio!AM29</f>
        <v>0.000117924443881333</v>
      </c>
      <c r="AO29" s="44" t="n">
        <f aca="false">ModeloDatosModificados!AO29-ModeloDatosMinisterio!AO29</f>
        <v>4.11244475666131E-008</v>
      </c>
      <c r="AP29" s="43" t="n">
        <f aca="false">ModeloDatosModificados!AP29-ModeloDatosMinisterio!AP29</f>
        <v>0.481150608102212</v>
      </c>
      <c r="AQ29" s="44" t="n">
        <f aca="false">ModeloDatosModificados!AQ29-ModeloDatosMinisterio!AQ29</f>
        <v>6.56807174746559E-007</v>
      </c>
      <c r="AR29" s="43" t="n">
        <f aca="false">ModeloDatosModificados!AR29-ModeloDatosMinisterio!AR29</f>
        <v>7.68455724598789</v>
      </c>
      <c r="AS29" s="44" t="n">
        <f aca="false">ModeloDatosModificados!AS29-ModeloDatosMinisterio!AS29</f>
        <v>1.74417690140452E-007</v>
      </c>
      <c r="AT29" s="43" t="n">
        <f aca="false">ModeloDatosModificados!AT29-ModeloDatosMinisterio!AT29</f>
        <v>2.04066395150812</v>
      </c>
      <c r="AU29" s="44" t="n">
        <f aca="false">ModeloDatosModificados!AU29-ModeloDatosMinisterio!AU29</f>
        <v>4.08374111001792E-005</v>
      </c>
      <c r="AV29" s="43" t="n">
        <f aca="false">ModeloDatosModificados!AV29-ModeloDatosMinisterio!AV29</f>
        <v>477.792319333832</v>
      </c>
      <c r="AW29" s="44" t="n">
        <f aca="false">ModeloDatosModificados!AW29-ModeloDatosMinisterio!AW29</f>
        <v>4.02355731073112E-006</v>
      </c>
      <c r="AX29" s="43" t="n">
        <f aca="false">ModeloDatosModificados!AX29-ModeloDatosMinisterio!AX29</f>
        <v>47.0750894259836</v>
      </c>
    </row>
    <row r="30" customFormat="false" ht="13.8" hidden="false" customHeight="false" outlineLevel="0" collapsed="false">
      <c r="A30" s="13" t="s">
        <v>36</v>
      </c>
      <c r="B30" s="43" t="n">
        <f aca="false">ModeloDatosModificados!B30-ModeloDatosMinisterio!B30</f>
        <v>0</v>
      </c>
      <c r="C30" s="43" t="n">
        <f aca="false">ModeloDatosModificados!C30-ModeloDatosMinisterio!C30</f>
        <v>0</v>
      </c>
      <c r="D30" s="43" t="n">
        <f aca="false">ModeloDatosModificados!D30-ModeloDatosMinisterio!D30</f>
        <v>0</v>
      </c>
      <c r="E30" s="43" t="n">
        <f aca="false">ModeloDatosModificados!E30-ModeloDatosMinisterio!E30</f>
        <v>0</v>
      </c>
      <c r="F30" s="43" t="n">
        <f aca="false">ModeloDatosModificados!F30-ModeloDatosMinisterio!F30</f>
        <v>0</v>
      </c>
      <c r="G30" s="43" t="n">
        <f aca="false">ModeloDatosModificados!G30-ModeloDatosMinisterio!G30</f>
        <v>0</v>
      </c>
      <c r="H30" s="43" t="n">
        <f aca="false">ModeloDatosModificados!H30-ModeloDatosMinisterio!H30</f>
        <v>0</v>
      </c>
      <c r="I30" s="89" t="n">
        <f aca="false">ModeloDatosModificados!I30-ModeloDatosMinisterio!I30</f>
        <v>0.00113145566672818</v>
      </c>
      <c r="J30" s="43" t="n">
        <f aca="false">ModeloDatosModificados!J30-ModeloDatosMinisterio!J30</f>
        <v>13238</v>
      </c>
      <c r="K30" s="89" t="n">
        <f aca="false">ModeloDatosModificados!K30-ModeloDatosMinisterio!K30</f>
        <v>0.00113145566672818</v>
      </c>
      <c r="L30" s="43" t="n">
        <f aca="false">ModeloDatosModificados!L30-ModeloDatosMinisterio!L30</f>
        <v>13238</v>
      </c>
      <c r="M30" s="43" t="n">
        <f aca="false">ModeloDatosModificados!M30-ModeloDatosMinisterio!M30</f>
        <v>0.000304901680154429</v>
      </c>
      <c r="N30" s="43" t="n">
        <f aca="false">ModeloDatosModificados!N30-ModeloDatosMinisterio!N30</f>
        <v>66178</v>
      </c>
      <c r="O30" s="43" t="n">
        <f aca="false">ModeloDatosModificados!O30-ModeloDatosMinisterio!O30</f>
        <v>66178</v>
      </c>
      <c r="P30" s="43" t="n">
        <f aca="false">ModeloDatosModificados!P30-ModeloDatosMinisterio!P30</f>
        <v>79416</v>
      </c>
      <c r="Q30" s="43" t="n">
        <f aca="false">ModeloDatosModificados!Q30-ModeloDatosMinisterio!Q30</f>
        <v>79416</v>
      </c>
      <c r="S30" s="14" t="n">
        <f aca="false">ModeloDatosModificados!S30-ModeloDatosMinisterio!S30</f>
        <v>0</v>
      </c>
      <c r="T30" s="14" t="n">
        <f aca="false">ModeloDatosModificados!T30-ModeloDatosMinisterio!T30</f>
        <v>0</v>
      </c>
      <c r="U30" s="14" t="n">
        <f aca="false">ModeloDatosModificados!U30-ModeloDatosMinisterio!U30</f>
        <v>0</v>
      </c>
      <c r="V30" s="14" t="n">
        <f aca="false">ModeloDatosModificados!V30-ModeloDatosMinisterio!V30</f>
        <v>0</v>
      </c>
      <c r="W30" s="14" t="n">
        <f aca="false">ModeloDatosModificados!W30-ModeloDatosMinisterio!W30</f>
        <v>0</v>
      </c>
      <c r="X30" s="14" t="n">
        <f aca="false">ModeloDatosModificados!X30-ModeloDatosMinisterio!X30</f>
        <v>0</v>
      </c>
      <c r="Y30" s="14" t="n">
        <f aca="false">ModeloDatosModificados!Y30-ModeloDatosMinisterio!Y30</f>
        <v>0</v>
      </c>
      <c r="Z30" s="14" t="n">
        <f aca="false">ModeloDatosModificados!Z30-ModeloDatosMinisterio!Z30</f>
        <v>0</v>
      </c>
      <c r="AC30" s="49" t="n">
        <f aca="false">ModeloDatosModificados!AC30-ModeloDatosMinisterio!AC30</f>
        <v>0</v>
      </c>
      <c r="AD30" s="50" t="n">
        <f aca="false">ModeloDatosModificados!AD30-ModeloDatosMinisterio!AD30</f>
        <v>0</v>
      </c>
      <c r="AE30" s="51" t="n">
        <f aca="false">ModeloDatosModificados!AE30-ModeloDatosMinisterio!AE30</f>
        <v>0</v>
      </c>
      <c r="AF30" s="50" t="n">
        <f aca="false">ModeloDatosModificados!AF30-ModeloDatosMinisterio!AF30</f>
        <v>0</v>
      </c>
      <c r="AG30" s="50" t="n">
        <f aca="false">ModeloDatosModificados!AG30-ModeloDatosMinisterio!AG30</f>
        <v>0</v>
      </c>
      <c r="AH30" s="50" t="n">
        <f aca="false">ModeloDatosModificados!AH30-ModeloDatosMinisterio!AH30</f>
        <v>0</v>
      </c>
      <c r="AI30" s="50" t="n">
        <f aca="false">ModeloDatosModificados!AI30-ModeloDatosMinisterio!AI30</f>
        <v>0</v>
      </c>
      <c r="AJ30" s="50" t="n">
        <f aca="false">ModeloDatosModificados!AJ30-ModeloDatosMinisterio!AJ30</f>
        <v>0.0129587956550145</v>
      </c>
      <c r="AK30" s="50" t="n">
        <f aca="false">ModeloDatosModificados!AK30-ModeloDatosMinisterio!AK30</f>
        <v>0</v>
      </c>
      <c r="AL30" s="50" t="n">
        <f aca="false">ModeloDatosModificados!AL30-ModeloDatosMinisterio!AL30</f>
        <v>0</v>
      </c>
      <c r="AM30" s="50" t="n">
        <f aca="false">ModeloDatosModificados!AM30-ModeloDatosMinisterio!AM30</f>
        <v>0.00323969891375359</v>
      </c>
      <c r="AO30" s="44" t="n">
        <f aca="false">ModeloDatosModificados!AO30-ModeloDatosMinisterio!AO30</f>
        <v>3.23838098302337E-007</v>
      </c>
      <c r="AP30" s="43" t="n">
        <f aca="false">ModeloDatosModificados!AP30-ModeloDatosMinisterio!AP30</f>
        <v>3.7888630035086</v>
      </c>
      <c r="AQ30" s="44" t="n">
        <f aca="false">ModeloDatosModificados!AQ30-ModeloDatosMinisterio!AQ30</f>
        <v>6.18419084262491E-006</v>
      </c>
      <c r="AR30" s="43" t="n">
        <f aca="false">ModeloDatosModificados!AR30-ModeloDatosMinisterio!AR30</f>
        <v>72.3542165455292</v>
      </c>
      <c r="AS30" s="44" t="n">
        <f aca="false">ModeloDatosModificados!AS30-ModeloDatosMinisterio!AS30</f>
        <v>3.50263578368648E-005</v>
      </c>
      <c r="AT30" s="43" t="n">
        <f aca="false">ModeloDatosModificados!AT30-ModeloDatosMinisterio!AT30</f>
        <v>409.803763212112</v>
      </c>
      <c r="AU30" s="44" t="n">
        <f aca="false">ModeloDatosModificados!AU30-ModeloDatosMinisterio!AU30</f>
        <v>0.0010742691822414</v>
      </c>
      <c r="AV30" s="43" t="n">
        <f aca="false">ModeloDatosModificados!AV30-ModeloDatosMinisterio!AV30</f>
        <v>12568.8076286923</v>
      </c>
      <c r="AW30" s="44" t="n">
        <f aca="false">ModeloDatosModificados!AW30-ModeloDatosMinisterio!AW30</f>
        <v>1.56520977089881E-005</v>
      </c>
      <c r="AX30" s="43" t="n">
        <f aca="false">ModeloDatosModificados!AX30-ModeloDatosMinisterio!AX30</f>
        <v>183.127477118251</v>
      </c>
    </row>
    <row r="31" customFormat="false" ht="13.8" hidden="false" customHeight="false" outlineLevel="0" collapsed="false">
      <c r="A31" s="13" t="s">
        <v>37</v>
      </c>
      <c r="B31" s="43" t="n">
        <f aca="false">ModeloDatosModificados!B31-ModeloDatosMinisterio!B31</f>
        <v>0</v>
      </c>
      <c r="C31" s="43" t="n">
        <f aca="false">ModeloDatosModificados!C31-ModeloDatosMinisterio!C31</f>
        <v>0</v>
      </c>
      <c r="D31" s="43" t="n">
        <f aca="false">ModeloDatosModificados!D31-ModeloDatosMinisterio!D31</f>
        <v>0</v>
      </c>
      <c r="E31" s="43" t="n">
        <f aca="false">ModeloDatosModificados!E31-ModeloDatosMinisterio!E31</f>
        <v>0</v>
      </c>
      <c r="F31" s="43" t="n">
        <f aca="false">ModeloDatosModificados!F31-ModeloDatosMinisterio!F31</f>
        <v>0</v>
      </c>
      <c r="G31" s="43" t="n">
        <f aca="false">ModeloDatosModificados!G31-ModeloDatosMinisterio!G31</f>
        <v>0</v>
      </c>
      <c r="H31" s="43" t="n">
        <f aca="false">ModeloDatosModificados!H31-ModeloDatosMinisterio!H31</f>
        <v>0</v>
      </c>
      <c r="I31" s="89" t="n">
        <f aca="false">ModeloDatosModificados!I31-ModeloDatosMinisterio!I31</f>
        <v>-1.37979240360433E-005</v>
      </c>
      <c r="J31" s="43" t="n">
        <f aca="false">ModeloDatosModificados!J31-ModeloDatosMinisterio!J31</f>
        <v>-161</v>
      </c>
      <c r="K31" s="89" t="n">
        <f aca="false">ModeloDatosModificados!K31-ModeloDatosMinisterio!K31</f>
        <v>-1.37979240360433E-005</v>
      </c>
      <c r="L31" s="43" t="n">
        <f aca="false">ModeloDatosModificados!L31-ModeloDatosMinisterio!L31</f>
        <v>-161</v>
      </c>
      <c r="M31" s="43" t="n">
        <f aca="false">ModeloDatosModificados!M31-ModeloDatosMinisterio!M31</f>
        <v>-5.74371086114588E-006</v>
      </c>
      <c r="N31" s="43" t="n">
        <f aca="false">ModeloDatosModificados!N31-ModeloDatosMinisterio!N31</f>
        <v>-1247</v>
      </c>
      <c r="O31" s="43" t="n">
        <f aca="false">ModeloDatosModificados!O31-ModeloDatosMinisterio!O31</f>
        <v>-1247</v>
      </c>
      <c r="P31" s="43" t="n">
        <f aca="false">ModeloDatosModificados!P31-ModeloDatosMinisterio!P31</f>
        <v>-1408</v>
      </c>
      <c r="Q31" s="43" t="n">
        <f aca="false">ModeloDatosModificados!Q31-ModeloDatosMinisterio!Q31</f>
        <v>-1408</v>
      </c>
      <c r="S31" s="14" t="n">
        <f aca="false">ModeloDatosModificados!S31-ModeloDatosMinisterio!S31</f>
        <v>0</v>
      </c>
      <c r="T31" s="14" t="n">
        <f aca="false">ModeloDatosModificados!T31-ModeloDatosMinisterio!T31</f>
        <v>0</v>
      </c>
      <c r="U31" s="14" t="n">
        <f aca="false">ModeloDatosModificados!U31-ModeloDatosMinisterio!U31</f>
        <v>0</v>
      </c>
      <c r="V31" s="14" t="n">
        <f aca="false">ModeloDatosModificados!V31-ModeloDatosMinisterio!V31</f>
        <v>0</v>
      </c>
      <c r="W31" s="14" t="n">
        <f aca="false">ModeloDatosModificados!W31-ModeloDatosMinisterio!W31</f>
        <v>0</v>
      </c>
      <c r="X31" s="14" t="n">
        <f aca="false">ModeloDatosModificados!X31-ModeloDatosMinisterio!X31</f>
        <v>0</v>
      </c>
      <c r="Y31" s="14" t="n">
        <f aca="false">ModeloDatosModificados!Y31-ModeloDatosMinisterio!Y31</f>
        <v>0</v>
      </c>
      <c r="Z31" s="14" t="n">
        <f aca="false">ModeloDatosModificados!Z31-ModeloDatosMinisterio!Z31</f>
        <v>0</v>
      </c>
      <c r="AC31" s="49" t="n">
        <f aca="false">ModeloDatosModificados!AC31-ModeloDatosMinisterio!AC31</f>
        <v>0</v>
      </c>
      <c r="AD31" s="50" t="n">
        <f aca="false">ModeloDatosModificados!AD31-ModeloDatosMinisterio!AD31</f>
        <v>0</v>
      </c>
      <c r="AE31" s="51" t="n">
        <f aca="false">ModeloDatosModificados!AE31-ModeloDatosMinisterio!AE31</f>
        <v>0</v>
      </c>
      <c r="AF31" s="50" t="n">
        <f aca="false">ModeloDatosModificados!AF31-ModeloDatosMinisterio!AF31</f>
        <v>0</v>
      </c>
      <c r="AG31" s="50" t="n">
        <f aca="false">ModeloDatosModificados!AG31-ModeloDatosMinisterio!AG31</f>
        <v>0</v>
      </c>
      <c r="AH31" s="50" t="n">
        <f aca="false">ModeloDatosModificados!AH31-ModeloDatosMinisterio!AH31</f>
        <v>0</v>
      </c>
      <c r="AI31" s="50" t="n">
        <f aca="false">ModeloDatosModificados!AI31-ModeloDatosMinisterio!AI31</f>
        <v>0</v>
      </c>
      <c r="AJ31" s="50" t="n">
        <f aca="false">ModeloDatosModificados!AJ31-ModeloDatosMinisterio!AJ31</f>
        <v>-0.000269148988835126</v>
      </c>
      <c r="AK31" s="50" t="n">
        <f aca="false">ModeloDatosModificados!AK31-ModeloDatosMinisterio!AK31</f>
        <v>0</v>
      </c>
      <c r="AL31" s="50" t="n">
        <f aca="false">ModeloDatosModificados!AL31-ModeloDatosMinisterio!AL31</f>
        <v>0</v>
      </c>
      <c r="AM31" s="50" t="n">
        <f aca="false">ModeloDatosModificados!AM31-ModeloDatosMinisterio!AM31</f>
        <v>-6.72872472087804E-005</v>
      </c>
      <c r="AO31" s="44" t="n">
        <f aca="false">ModeloDatosModificados!AO31-ModeloDatosMinisterio!AO31</f>
        <v>2.62880053890681E-008</v>
      </c>
      <c r="AP31" s="43" t="n">
        <f aca="false">ModeloDatosModificados!AP31-ModeloDatosMinisterio!AP31</f>
        <v>0.30756619303537</v>
      </c>
      <c r="AQ31" s="44" t="n">
        <f aca="false">ModeloDatosModificados!AQ31-ModeloDatosMinisterio!AQ31</f>
        <v>6.09613515979279E-006</v>
      </c>
      <c r="AR31" s="43" t="n">
        <f aca="false">ModeloDatosModificados!AR31-ModeloDatosMinisterio!AR31</f>
        <v>71.3239766797342</v>
      </c>
      <c r="AS31" s="44" t="n">
        <f aca="false">ModeloDatosModificados!AS31-ModeloDatosMinisterio!AS31</f>
        <v>6.04762474934234E-008</v>
      </c>
      <c r="AT31" s="43" t="n">
        <f aca="false">ModeloDatosModificados!AT31-ModeloDatosMinisterio!AT31</f>
        <v>0.707564112808313</v>
      </c>
      <c r="AU31" s="44" t="n">
        <f aca="false">ModeloDatosModificados!AU31-ModeloDatosMinisterio!AU31</f>
        <v>-2.14308351303476E-005</v>
      </c>
      <c r="AV31" s="43" t="n">
        <f aca="false">ModeloDatosModificados!AV31-ModeloDatosMinisterio!AV31</f>
        <v>-250.73794215483</v>
      </c>
      <c r="AW31" s="44" t="n">
        <f aca="false">ModeloDatosModificados!AW31-ModeloDatosMinisterio!AW31</f>
        <v>1.45001168162968E-006</v>
      </c>
      <c r="AX31" s="43" t="n">
        <f aca="false">ModeloDatosModificados!AX31-ModeloDatosMinisterio!AX31</f>
        <v>16.9649452735248</v>
      </c>
    </row>
    <row r="32" customFormat="false" ht="13.8" hidden="false" customHeight="false" outlineLevel="0" collapsed="false">
      <c r="A32" s="13" t="s">
        <v>38</v>
      </c>
      <c r="B32" s="43" t="n">
        <f aca="false">ModeloDatosModificados!B32-ModeloDatosMinisterio!B32</f>
        <v>0</v>
      </c>
      <c r="C32" s="43" t="n">
        <f aca="false">ModeloDatosModificados!C32-ModeloDatosMinisterio!C32</f>
        <v>0</v>
      </c>
      <c r="D32" s="43" t="n">
        <f aca="false">ModeloDatosModificados!D32-ModeloDatosMinisterio!D32</f>
        <v>0</v>
      </c>
      <c r="E32" s="43" t="n">
        <f aca="false">ModeloDatosModificados!E32-ModeloDatosMinisterio!E32</f>
        <v>0</v>
      </c>
      <c r="F32" s="43" t="n">
        <f aca="false">ModeloDatosModificados!F32-ModeloDatosMinisterio!F32</f>
        <v>0</v>
      </c>
      <c r="G32" s="43" t="n">
        <f aca="false">ModeloDatosModificados!G32-ModeloDatosMinisterio!G32</f>
        <v>0</v>
      </c>
      <c r="H32" s="43" t="n">
        <f aca="false">ModeloDatosModificados!H32-ModeloDatosMinisterio!H32</f>
        <v>0</v>
      </c>
      <c r="I32" s="89" t="n">
        <f aca="false">ModeloDatosModificados!I32-ModeloDatosMinisterio!I32</f>
        <v>9.25935154078572E-005</v>
      </c>
      <c r="J32" s="43" t="n">
        <f aca="false">ModeloDatosModificados!J32-ModeloDatosMinisterio!J32</f>
        <v>1083</v>
      </c>
      <c r="K32" s="89" t="n">
        <f aca="false">ModeloDatosModificados!K32-ModeloDatosMinisterio!K32</f>
        <v>9.25935154076768E-005</v>
      </c>
      <c r="L32" s="43" t="n">
        <f aca="false">ModeloDatosModificados!L32-ModeloDatosMinisterio!L32</f>
        <v>1083</v>
      </c>
      <c r="M32" s="43" t="n">
        <f aca="false">ModeloDatosModificados!M32-ModeloDatosMinisterio!M32</f>
        <v>2.57950548760155E-005</v>
      </c>
      <c r="N32" s="43" t="n">
        <f aca="false">ModeloDatosModificados!N32-ModeloDatosMinisterio!N32</f>
        <v>5599</v>
      </c>
      <c r="O32" s="43" t="n">
        <f aca="false">ModeloDatosModificados!O32-ModeloDatosMinisterio!O32</f>
        <v>5599</v>
      </c>
      <c r="P32" s="43" t="n">
        <f aca="false">ModeloDatosModificados!P32-ModeloDatosMinisterio!P32</f>
        <v>6682</v>
      </c>
      <c r="Q32" s="43" t="n">
        <f aca="false">ModeloDatosModificados!Q32-ModeloDatosMinisterio!Q32</f>
        <v>6682</v>
      </c>
      <c r="S32" s="14" t="n">
        <f aca="false">ModeloDatosModificados!S32-ModeloDatosMinisterio!S32</f>
        <v>0</v>
      </c>
      <c r="T32" s="14" t="n">
        <f aca="false">ModeloDatosModificados!T32-ModeloDatosMinisterio!T32</f>
        <v>0</v>
      </c>
      <c r="U32" s="14" t="n">
        <f aca="false">ModeloDatosModificados!U32-ModeloDatosMinisterio!U32</f>
        <v>0</v>
      </c>
      <c r="V32" s="14" t="n">
        <f aca="false">ModeloDatosModificados!V32-ModeloDatosMinisterio!V32</f>
        <v>0</v>
      </c>
      <c r="W32" s="14" t="n">
        <f aca="false">ModeloDatosModificados!W32-ModeloDatosMinisterio!W32</f>
        <v>0</v>
      </c>
      <c r="X32" s="14" t="n">
        <f aca="false">ModeloDatosModificados!X32-ModeloDatosMinisterio!X32</f>
        <v>0</v>
      </c>
      <c r="Y32" s="14" t="n">
        <f aca="false">ModeloDatosModificados!Y32-ModeloDatosMinisterio!Y32</f>
        <v>0</v>
      </c>
      <c r="Z32" s="14" t="n">
        <f aca="false">ModeloDatosModificados!Z32-ModeloDatosMinisterio!Z32</f>
        <v>0</v>
      </c>
      <c r="AC32" s="49" t="n">
        <f aca="false">ModeloDatosModificados!AC32-ModeloDatosMinisterio!AC32</f>
        <v>0</v>
      </c>
      <c r="AD32" s="50" t="n">
        <f aca="false">ModeloDatosModificados!AD32-ModeloDatosMinisterio!AD32</f>
        <v>0</v>
      </c>
      <c r="AE32" s="51" t="n">
        <f aca="false">ModeloDatosModificados!AE32-ModeloDatosMinisterio!AE32</f>
        <v>0</v>
      </c>
      <c r="AF32" s="50" t="n">
        <f aca="false">ModeloDatosModificados!AF32-ModeloDatosMinisterio!AF32</f>
        <v>0</v>
      </c>
      <c r="AG32" s="50" t="n">
        <f aca="false">ModeloDatosModificados!AG32-ModeloDatosMinisterio!AG32</f>
        <v>0</v>
      </c>
      <c r="AH32" s="50" t="n">
        <f aca="false">ModeloDatosModificados!AH32-ModeloDatosMinisterio!AH32</f>
        <v>0</v>
      </c>
      <c r="AI32" s="50" t="n">
        <f aca="false">ModeloDatosModificados!AI32-ModeloDatosMinisterio!AI32</f>
        <v>0</v>
      </c>
      <c r="AJ32" s="50" t="n">
        <f aca="false">ModeloDatosModificados!AJ32-ModeloDatosMinisterio!AJ32</f>
        <v>0.000466734646865127</v>
      </c>
      <c r="AK32" s="50" t="n">
        <f aca="false">ModeloDatosModificados!AK32-ModeloDatosMinisterio!AK32</f>
        <v>0</v>
      </c>
      <c r="AL32" s="50" t="n">
        <f aca="false">ModeloDatosModificados!AL32-ModeloDatosMinisterio!AL32</f>
        <v>0</v>
      </c>
      <c r="AM32" s="50" t="n">
        <f aca="false">ModeloDatosModificados!AM32-ModeloDatosMinisterio!AM32</f>
        <v>0.000116683661716299</v>
      </c>
      <c r="AO32" s="44" t="n">
        <f aca="false">ModeloDatosModificados!AO32-ModeloDatosMinisterio!AO32</f>
        <v>6.96306070322659E-008</v>
      </c>
      <c r="AP32" s="43" t="n">
        <f aca="false">ModeloDatosModificados!AP32-ModeloDatosMinisterio!AP32</f>
        <v>0.814668911037302</v>
      </c>
      <c r="AQ32" s="44" t="n">
        <f aca="false">ModeloDatosModificados!AQ32-ModeloDatosMinisterio!AQ32</f>
        <v>1.14346308662926E-005</v>
      </c>
      <c r="AR32" s="43" t="n">
        <f aca="false">ModeloDatosModificados!AR32-ModeloDatosMinisterio!AR32</f>
        <v>133.783671764337</v>
      </c>
      <c r="AS32" s="44" t="n">
        <f aca="false">ModeloDatosModificados!AS32-ModeloDatosMinisterio!AS32</f>
        <v>2.37480762394771E-005</v>
      </c>
      <c r="AT32" s="43" t="n">
        <f aca="false">ModeloDatosModificados!AT32-ModeloDatosMinisterio!AT32</f>
        <v>277.849357255851</v>
      </c>
      <c r="AU32" s="44" t="n">
        <f aca="false">ModeloDatosModificados!AU32-ModeloDatosMinisterio!AU32</f>
        <v>4.04243952735616E-005</v>
      </c>
      <c r="AV32" s="43" t="n">
        <f aca="false">ModeloDatosModificados!AV32-ModeloDatosMinisterio!AV32</f>
        <v>472.960088680495</v>
      </c>
      <c r="AW32" s="44" t="n">
        <f aca="false">ModeloDatosModificados!AW32-ModeloDatosMinisterio!AW32</f>
        <v>1.6916782421484E-005</v>
      </c>
      <c r="AX32" s="43" t="n">
        <f aca="false">ModeloDatosModificados!AX32-ModeloDatosMinisterio!AX32</f>
        <v>197.924121316086</v>
      </c>
    </row>
    <row r="33" customFormat="false" ht="13.8" hidden="false" customHeight="false" outlineLevel="0" collapsed="false">
      <c r="A33" s="13" t="s">
        <v>39</v>
      </c>
      <c r="B33" s="43" t="n">
        <f aca="false">ModeloDatosModificados!B33-ModeloDatosMinisterio!B33</f>
        <v>0</v>
      </c>
      <c r="C33" s="43" t="n">
        <f aca="false">ModeloDatosModificados!C33-ModeloDatosMinisterio!C33</f>
        <v>0</v>
      </c>
      <c r="D33" s="43" t="n">
        <f aca="false">ModeloDatosModificados!D33-ModeloDatosMinisterio!D33</f>
        <v>0</v>
      </c>
      <c r="E33" s="43" t="n">
        <f aca="false">ModeloDatosModificados!E33-ModeloDatosMinisterio!E33</f>
        <v>0</v>
      </c>
      <c r="F33" s="43" t="n">
        <f aca="false">ModeloDatosModificados!F33-ModeloDatosMinisterio!F33</f>
        <v>0</v>
      </c>
      <c r="G33" s="43" t="n">
        <f aca="false">ModeloDatosModificados!G33-ModeloDatosMinisterio!G33</f>
        <v>0</v>
      </c>
      <c r="H33" s="43" t="n">
        <f aca="false">ModeloDatosModificados!H33-ModeloDatosMinisterio!H33</f>
        <v>0</v>
      </c>
      <c r="I33" s="89" t="n">
        <f aca="false">ModeloDatosModificados!I33-ModeloDatosMinisterio!I33</f>
        <v>-1.7325083723597E-005</v>
      </c>
      <c r="J33" s="43" t="n">
        <f aca="false">ModeloDatosModificados!J33-ModeloDatosMinisterio!J33</f>
        <v>-202</v>
      </c>
      <c r="K33" s="89" t="n">
        <f aca="false">ModeloDatosModificados!K33-ModeloDatosMinisterio!K33</f>
        <v>-1.7325083723597E-005</v>
      </c>
      <c r="L33" s="43" t="n">
        <f aca="false">ModeloDatosModificados!L33-ModeloDatosMinisterio!L33</f>
        <v>-202</v>
      </c>
      <c r="M33" s="43" t="n">
        <f aca="false">ModeloDatosModificados!M33-ModeloDatosMinisterio!M33</f>
        <v>5.97274077038593E-007</v>
      </c>
      <c r="N33" s="43" t="n">
        <f aca="false">ModeloDatosModificados!N33-ModeloDatosMinisterio!N33</f>
        <v>130</v>
      </c>
      <c r="O33" s="43" t="n">
        <f aca="false">ModeloDatosModificados!O33-ModeloDatosMinisterio!O33</f>
        <v>130</v>
      </c>
      <c r="P33" s="43" t="n">
        <f aca="false">ModeloDatosModificados!P33-ModeloDatosMinisterio!P33</f>
        <v>-72</v>
      </c>
      <c r="Q33" s="43" t="n">
        <f aca="false">ModeloDatosModificados!Q33-ModeloDatosMinisterio!Q33</f>
        <v>-72</v>
      </c>
      <c r="S33" s="14" t="n">
        <f aca="false">ModeloDatosModificados!S33-ModeloDatosMinisterio!S33</f>
        <v>0</v>
      </c>
      <c r="T33" s="14" t="n">
        <f aca="false">ModeloDatosModificados!T33-ModeloDatosMinisterio!T33</f>
        <v>0</v>
      </c>
      <c r="U33" s="14" t="n">
        <f aca="false">ModeloDatosModificados!U33-ModeloDatosMinisterio!U33</f>
        <v>0</v>
      </c>
      <c r="V33" s="14" t="n">
        <f aca="false">ModeloDatosModificados!V33-ModeloDatosMinisterio!V33</f>
        <v>0</v>
      </c>
      <c r="W33" s="14" t="n">
        <f aca="false">ModeloDatosModificados!W33-ModeloDatosMinisterio!W33</f>
        <v>0</v>
      </c>
      <c r="X33" s="14" t="n">
        <f aca="false">ModeloDatosModificados!X33-ModeloDatosMinisterio!X33</f>
        <v>0</v>
      </c>
      <c r="Y33" s="14" t="n">
        <f aca="false">ModeloDatosModificados!Y33-ModeloDatosMinisterio!Y33</f>
        <v>0</v>
      </c>
      <c r="Z33" s="14" t="n">
        <f aca="false">ModeloDatosModificados!Z33-ModeloDatosMinisterio!Z33</f>
        <v>0</v>
      </c>
      <c r="AC33" s="49" t="n">
        <f aca="false">ModeloDatosModificados!AC33-ModeloDatosMinisterio!AC33</f>
        <v>0</v>
      </c>
      <c r="AD33" s="50" t="n">
        <f aca="false">ModeloDatosModificados!AD33-ModeloDatosMinisterio!AD33</f>
        <v>0</v>
      </c>
      <c r="AE33" s="51" t="n">
        <f aca="false">ModeloDatosModificados!AE33-ModeloDatosMinisterio!AE33</f>
        <v>0</v>
      </c>
      <c r="AF33" s="50" t="n">
        <f aca="false">ModeloDatosModificados!AF33-ModeloDatosMinisterio!AF33</f>
        <v>0</v>
      </c>
      <c r="AG33" s="50" t="n">
        <f aca="false">ModeloDatosModificados!AG33-ModeloDatosMinisterio!AG33</f>
        <v>0</v>
      </c>
      <c r="AH33" s="50" t="n">
        <f aca="false">ModeloDatosModificados!AH33-ModeloDatosMinisterio!AH33</f>
        <v>0</v>
      </c>
      <c r="AI33" s="50" t="n">
        <f aca="false">ModeloDatosModificados!AI33-ModeloDatosMinisterio!AI33</f>
        <v>0</v>
      </c>
      <c r="AJ33" s="50" t="n">
        <f aca="false">ModeloDatosModificados!AJ33-ModeloDatosMinisterio!AJ33</f>
        <v>-0.00023975880203678</v>
      </c>
      <c r="AK33" s="50" t="n">
        <f aca="false">ModeloDatosModificados!AK33-ModeloDatosMinisterio!AK33</f>
        <v>0</v>
      </c>
      <c r="AL33" s="50" t="n">
        <f aca="false">ModeloDatosModificados!AL33-ModeloDatosMinisterio!AL33</f>
        <v>0</v>
      </c>
      <c r="AM33" s="50" t="n">
        <f aca="false">ModeloDatosModificados!AM33-ModeloDatosMinisterio!AM33</f>
        <v>-5.99397005091942E-005</v>
      </c>
      <c r="AO33" s="44" t="n">
        <f aca="false">ModeloDatosModificados!AO33-ModeloDatosMinisterio!AO33</f>
        <v>4.22134106136478E-008</v>
      </c>
      <c r="AP33" s="43" t="n">
        <f aca="false">ModeloDatosModificados!AP33-ModeloDatosMinisterio!AP33</f>
        <v>0.493891332009525</v>
      </c>
      <c r="AQ33" s="44" t="n">
        <f aca="false">ModeloDatosModificados!AQ33-ModeloDatosMinisterio!AQ33</f>
        <v>4.39405519447856E-007</v>
      </c>
      <c r="AR33" s="43" t="n">
        <f aca="false">ModeloDatosModificados!AR33-ModeloDatosMinisterio!AR33</f>
        <v>5.14098657601153</v>
      </c>
      <c r="AS33" s="44" t="n">
        <f aca="false">ModeloDatosModificados!AS33-ModeloDatosMinisterio!AS33</f>
        <v>3.4631928585554E-007</v>
      </c>
      <c r="AT33" s="43" t="n">
        <f aca="false">ModeloDatosModificados!AT33-ModeloDatosMinisterio!AT33</f>
        <v>4.05188993036336</v>
      </c>
      <c r="AU33" s="44" t="n">
        <f aca="false">ModeloDatosModificados!AU33-ModeloDatosMinisterio!AU33</f>
        <v>-1.87774943185002E-005</v>
      </c>
      <c r="AV33" s="43" t="n">
        <f aca="false">ModeloDatosModificados!AV33-ModeloDatosMinisterio!AV33</f>
        <v>-219.694204897201</v>
      </c>
      <c r="AW33" s="44" t="n">
        <f aca="false">ModeloDatosModificados!AW33-ModeloDatosMinisterio!AW33</f>
        <v>6.24472378986255E-007</v>
      </c>
      <c r="AX33" s="43" t="n">
        <f aca="false">ModeloDatosModificados!AX33-ModeloDatosMinisterio!AX33</f>
        <v>7.30624440378597</v>
      </c>
    </row>
    <row r="34" customFormat="false" ht="13.8" hidden="false" customHeight="false" outlineLevel="0" collapsed="false">
      <c r="A34" s="13" t="s">
        <v>40</v>
      </c>
      <c r="B34" s="43" t="n">
        <f aca="false">ModeloDatosModificados!B34-ModeloDatosMinisterio!B34</f>
        <v>0</v>
      </c>
      <c r="C34" s="43" t="n">
        <f aca="false">ModeloDatosModificados!C34-ModeloDatosMinisterio!C34</f>
        <v>0</v>
      </c>
      <c r="D34" s="43" t="n">
        <f aca="false">ModeloDatosModificados!D34-ModeloDatosMinisterio!D34</f>
        <v>0</v>
      </c>
      <c r="E34" s="43" t="n">
        <f aca="false">ModeloDatosModificados!E34-ModeloDatosMinisterio!E34</f>
        <v>0</v>
      </c>
      <c r="F34" s="43" t="n">
        <f aca="false">ModeloDatosModificados!F34-ModeloDatosMinisterio!F34</f>
        <v>0</v>
      </c>
      <c r="G34" s="43" t="n">
        <f aca="false">ModeloDatosModificados!G34-ModeloDatosMinisterio!G34</f>
        <v>0</v>
      </c>
      <c r="H34" s="43" t="n">
        <f aca="false">ModeloDatosModificados!H34-ModeloDatosMinisterio!H34</f>
        <v>0</v>
      </c>
      <c r="I34" s="89" t="n">
        <f aca="false">ModeloDatosModificados!I34-ModeloDatosMinisterio!I34</f>
        <v>-1.58797471536002E-005</v>
      </c>
      <c r="J34" s="43" t="n">
        <f aca="false">ModeloDatosModificados!J34-ModeloDatosMinisterio!J34</f>
        <v>-186</v>
      </c>
      <c r="K34" s="89" t="n">
        <f aca="false">ModeloDatosModificados!K34-ModeloDatosMinisterio!K34</f>
        <v>-1.58797471536002E-005</v>
      </c>
      <c r="L34" s="43" t="n">
        <f aca="false">ModeloDatosModificados!L34-ModeloDatosMinisterio!L34</f>
        <v>-186</v>
      </c>
      <c r="M34" s="43" t="n">
        <f aca="false">ModeloDatosModificados!M34-ModeloDatosMinisterio!M34</f>
        <v>-4.59856131494393E-006</v>
      </c>
      <c r="N34" s="43" t="n">
        <f aca="false">ModeloDatosModificados!N34-ModeloDatosMinisterio!N34</f>
        <v>-998</v>
      </c>
      <c r="O34" s="43" t="n">
        <f aca="false">ModeloDatosModificados!O34-ModeloDatosMinisterio!O34</f>
        <v>-998</v>
      </c>
      <c r="P34" s="43" t="n">
        <f aca="false">ModeloDatosModificados!P34-ModeloDatosMinisterio!P34</f>
        <v>-1184</v>
      </c>
      <c r="Q34" s="43" t="n">
        <f aca="false">ModeloDatosModificados!Q34-ModeloDatosMinisterio!Q34</f>
        <v>-1184</v>
      </c>
      <c r="S34" s="14" t="n">
        <f aca="false">ModeloDatosModificados!S34-ModeloDatosMinisterio!S34</f>
        <v>0</v>
      </c>
      <c r="T34" s="14" t="n">
        <f aca="false">ModeloDatosModificados!T34-ModeloDatosMinisterio!T34</f>
        <v>0</v>
      </c>
      <c r="U34" s="14" t="n">
        <f aca="false">ModeloDatosModificados!U34-ModeloDatosMinisterio!U34</f>
        <v>0</v>
      </c>
      <c r="V34" s="14" t="n">
        <f aca="false">ModeloDatosModificados!V34-ModeloDatosMinisterio!V34</f>
        <v>0</v>
      </c>
      <c r="W34" s="14" t="n">
        <f aca="false">ModeloDatosModificados!W34-ModeloDatosMinisterio!W34</f>
        <v>0</v>
      </c>
      <c r="X34" s="14" t="n">
        <f aca="false">ModeloDatosModificados!X34-ModeloDatosMinisterio!X34</f>
        <v>0</v>
      </c>
      <c r="Y34" s="14" t="n">
        <f aca="false">ModeloDatosModificados!Y34-ModeloDatosMinisterio!Y34</f>
        <v>0</v>
      </c>
      <c r="Z34" s="14" t="n">
        <f aca="false">ModeloDatosModificados!Z34-ModeloDatosMinisterio!Z34</f>
        <v>0</v>
      </c>
      <c r="AC34" s="49" t="n">
        <f aca="false">ModeloDatosModificados!AC34-ModeloDatosMinisterio!AC34</f>
        <v>0</v>
      </c>
      <c r="AD34" s="50" t="n">
        <f aca="false">ModeloDatosModificados!AD34-ModeloDatosMinisterio!AD34</f>
        <v>0</v>
      </c>
      <c r="AE34" s="51" t="n">
        <f aca="false">ModeloDatosModificados!AE34-ModeloDatosMinisterio!AE34</f>
        <v>0</v>
      </c>
      <c r="AF34" s="50" t="n">
        <f aca="false">ModeloDatosModificados!AF34-ModeloDatosMinisterio!AF34</f>
        <v>0</v>
      </c>
      <c r="AG34" s="50" t="n">
        <f aca="false">ModeloDatosModificados!AG34-ModeloDatosMinisterio!AG34</f>
        <v>0</v>
      </c>
      <c r="AH34" s="50" t="n">
        <f aca="false">ModeloDatosModificados!AH34-ModeloDatosMinisterio!AH34</f>
        <v>0</v>
      </c>
      <c r="AI34" s="50" t="n">
        <f aca="false">ModeloDatosModificados!AI34-ModeloDatosMinisterio!AI34</f>
        <v>0</v>
      </c>
      <c r="AJ34" s="50" t="n">
        <f aca="false">ModeloDatosModificados!AJ34-ModeloDatosMinisterio!AJ34</f>
        <v>-0.000268478084246705</v>
      </c>
      <c r="AK34" s="50" t="n">
        <f aca="false">ModeloDatosModificados!AK34-ModeloDatosMinisterio!AK34</f>
        <v>0</v>
      </c>
      <c r="AL34" s="50" t="n">
        <f aca="false">ModeloDatosModificados!AL34-ModeloDatosMinisterio!AL34</f>
        <v>0</v>
      </c>
      <c r="AM34" s="50" t="n">
        <f aca="false">ModeloDatosModificados!AM34-ModeloDatosMinisterio!AM34</f>
        <v>-6.71195210616773E-005</v>
      </c>
      <c r="AO34" s="44" t="n">
        <f aca="false">ModeloDatosModificados!AO34-ModeloDatosMinisterio!AO34</f>
        <v>1.82954761358969E-007</v>
      </c>
      <c r="AP34" s="43" t="n">
        <f aca="false">ModeloDatosModificados!AP34-ModeloDatosMinisterio!AP34</f>
        <v>2.1405465578714</v>
      </c>
      <c r="AQ34" s="44" t="n">
        <f aca="false">ModeloDatosModificados!AQ34-ModeloDatosMinisterio!AQ34</f>
        <v>1.53155136780225E-006</v>
      </c>
      <c r="AR34" s="43" t="n">
        <f aca="false">ModeloDatosModificados!AR34-ModeloDatosMinisterio!AR34</f>
        <v>17.9189488385055</v>
      </c>
      <c r="AS34" s="44" t="n">
        <f aca="false">ModeloDatosModificados!AS34-ModeloDatosMinisterio!AS34</f>
        <v>3.3193493764439E-006</v>
      </c>
      <c r="AT34" s="43" t="n">
        <f aca="false">ModeloDatosModificados!AT34-ModeloDatosMinisterio!AT34</f>
        <v>38.8359495502736</v>
      </c>
      <c r="AU34" s="44" t="n">
        <f aca="false">ModeloDatosModificados!AU34-ModeloDatosMinisterio!AU34</f>
        <v>-2.14405645684499E-005</v>
      </c>
      <c r="AV34" s="43" t="n">
        <f aca="false">ModeloDatosModificados!AV34-ModeloDatosMinisterio!AV34</f>
        <v>-250.85177529634</v>
      </c>
      <c r="AW34" s="44" t="n">
        <f aca="false">ModeloDatosModificados!AW34-ModeloDatosMinisterio!AW34</f>
        <v>5.26961909243923E-007</v>
      </c>
      <c r="AX34" s="43" t="n">
        <f aca="false">ModeloDatosModificados!AX34-ModeloDatosMinisterio!AX34</f>
        <v>6.1653847791822</v>
      </c>
    </row>
    <row r="35" customFormat="false" ht="13.8" hidden="false" customHeight="false" outlineLevel="0" collapsed="false">
      <c r="A35" s="13" t="s">
        <v>41</v>
      </c>
      <c r="B35" s="43" t="n">
        <f aca="false">ModeloDatosModificados!B35-ModeloDatosMinisterio!B35</f>
        <v>0</v>
      </c>
      <c r="C35" s="43" t="n">
        <f aca="false">ModeloDatosModificados!C35-ModeloDatosMinisterio!C35</f>
        <v>0</v>
      </c>
      <c r="D35" s="43" t="n">
        <f aca="false">ModeloDatosModificados!D35-ModeloDatosMinisterio!D35</f>
        <v>0</v>
      </c>
      <c r="E35" s="43" t="n">
        <f aca="false">ModeloDatosModificados!E35-ModeloDatosMinisterio!E35</f>
        <v>0</v>
      </c>
      <c r="F35" s="43" t="n">
        <f aca="false">ModeloDatosModificados!F35-ModeloDatosMinisterio!F35</f>
        <v>0</v>
      </c>
      <c r="G35" s="43" t="n">
        <f aca="false">ModeloDatosModificados!G35-ModeloDatosMinisterio!G35</f>
        <v>0</v>
      </c>
      <c r="H35" s="43" t="n">
        <f aca="false">ModeloDatosModificados!H35-ModeloDatosMinisterio!H35</f>
        <v>0</v>
      </c>
      <c r="I35" s="89" t="n">
        <f aca="false">ModeloDatosModificados!I35-ModeloDatosMinisterio!I35</f>
        <v>1.43801797942399E-005</v>
      </c>
      <c r="J35" s="43" t="n">
        <f aca="false">ModeloDatosModificados!J35-ModeloDatosMinisterio!J35</f>
        <v>168</v>
      </c>
      <c r="K35" s="89" t="n">
        <f aca="false">ModeloDatosModificados!K35-ModeloDatosMinisterio!K35</f>
        <v>1.43801797942399E-005</v>
      </c>
      <c r="L35" s="43" t="n">
        <f aca="false">ModeloDatosModificados!L35-ModeloDatosMinisterio!L35</f>
        <v>168</v>
      </c>
      <c r="M35" s="43" t="n">
        <f aca="false">ModeloDatosModificados!M35-ModeloDatosMinisterio!M35</f>
        <v>-3.38605003073061E-006</v>
      </c>
      <c r="N35" s="43" t="n">
        <f aca="false">ModeloDatosModificados!N35-ModeloDatosMinisterio!N35</f>
        <v>-735</v>
      </c>
      <c r="O35" s="43" t="n">
        <f aca="false">ModeloDatosModificados!O35-ModeloDatosMinisterio!O35</f>
        <v>-735</v>
      </c>
      <c r="P35" s="43" t="n">
        <f aca="false">ModeloDatosModificados!P35-ModeloDatosMinisterio!P35</f>
        <v>-567</v>
      </c>
      <c r="Q35" s="43" t="n">
        <f aca="false">ModeloDatosModificados!Q35-ModeloDatosMinisterio!Q35</f>
        <v>-567</v>
      </c>
      <c r="S35" s="14" t="n">
        <f aca="false">ModeloDatosModificados!S35-ModeloDatosMinisterio!S35</f>
        <v>0</v>
      </c>
      <c r="T35" s="14" t="n">
        <f aca="false">ModeloDatosModificados!T35-ModeloDatosMinisterio!T35</f>
        <v>0</v>
      </c>
      <c r="U35" s="14" t="n">
        <f aca="false">ModeloDatosModificados!U35-ModeloDatosMinisterio!U35</f>
        <v>0</v>
      </c>
      <c r="V35" s="14" t="n">
        <f aca="false">ModeloDatosModificados!V35-ModeloDatosMinisterio!V35</f>
        <v>0</v>
      </c>
      <c r="W35" s="14" t="n">
        <f aca="false">ModeloDatosModificados!W35-ModeloDatosMinisterio!W35</f>
        <v>0</v>
      </c>
      <c r="X35" s="14" t="n">
        <f aca="false">ModeloDatosModificados!X35-ModeloDatosMinisterio!X35</f>
        <v>0</v>
      </c>
      <c r="Y35" s="14" t="n">
        <f aca="false">ModeloDatosModificados!Y35-ModeloDatosMinisterio!Y35</f>
        <v>0</v>
      </c>
      <c r="Z35" s="14" t="n">
        <f aca="false">ModeloDatosModificados!Z35-ModeloDatosMinisterio!Z35</f>
        <v>0</v>
      </c>
      <c r="AC35" s="49" t="n">
        <f aca="false">ModeloDatosModificados!AC35-ModeloDatosMinisterio!AC35</f>
        <v>0</v>
      </c>
      <c r="AD35" s="50" t="n">
        <f aca="false">ModeloDatosModificados!AD35-ModeloDatosMinisterio!AD35</f>
        <v>0</v>
      </c>
      <c r="AE35" s="51" t="n">
        <f aca="false">ModeloDatosModificados!AE35-ModeloDatosMinisterio!AE35</f>
        <v>0</v>
      </c>
      <c r="AF35" s="50" t="n">
        <f aca="false">ModeloDatosModificados!AF35-ModeloDatosMinisterio!AF35</f>
        <v>0</v>
      </c>
      <c r="AG35" s="50" t="n">
        <f aca="false">ModeloDatosModificados!AG35-ModeloDatosMinisterio!AG35</f>
        <v>0</v>
      </c>
      <c r="AH35" s="50" t="n">
        <f aca="false">ModeloDatosModificados!AH35-ModeloDatosMinisterio!AH35</f>
        <v>0</v>
      </c>
      <c r="AI35" s="50" t="n">
        <f aca="false">ModeloDatosModificados!AI35-ModeloDatosMinisterio!AI35</f>
        <v>0</v>
      </c>
      <c r="AJ35" s="50" t="n">
        <f aca="false">ModeloDatosModificados!AJ35-ModeloDatosMinisterio!AJ35</f>
        <v>-1.24211278415935E-005</v>
      </c>
      <c r="AK35" s="50" t="n">
        <f aca="false">ModeloDatosModificados!AK35-ModeloDatosMinisterio!AK35</f>
        <v>0</v>
      </c>
      <c r="AL35" s="50" t="n">
        <f aca="false">ModeloDatosModificados!AL35-ModeloDatosMinisterio!AL35</f>
        <v>0</v>
      </c>
      <c r="AM35" s="50" t="n">
        <f aca="false">ModeloDatosModificados!AM35-ModeloDatosMinisterio!AM35</f>
        <v>-3.10528196039578E-006</v>
      </c>
      <c r="AO35" s="44" t="n">
        <f aca="false">ModeloDatosModificados!AO35-ModeloDatosMinisterio!AO35</f>
        <v>9.04959855102657E-008</v>
      </c>
      <c r="AP35" s="43" t="n">
        <f aca="false">ModeloDatosModificados!AP35-ModeloDatosMinisterio!AP35</f>
        <v>1.05879108500017</v>
      </c>
      <c r="AQ35" s="44" t="n">
        <f aca="false">ModeloDatosModificados!AQ35-ModeloDatosMinisterio!AQ35</f>
        <v>4.38730523258466E-006</v>
      </c>
      <c r="AR35" s="43" t="n">
        <f aca="false">ModeloDatosModificados!AR35-ModeloDatosMinisterio!AR35</f>
        <v>51.3308920969503</v>
      </c>
      <c r="AS35" s="44" t="n">
        <f aca="false">ModeloDatosModificados!AS35-ModeloDatosMinisterio!AS35</f>
        <v>8.6375360417966E-006</v>
      </c>
      <c r="AT35" s="43" t="n">
        <f aca="false">ModeloDatosModificados!AT35-ModeloDatosMinisterio!AT35</f>
        <v>101.058031534252</v>
      </c>
      <c r="AU35" s="44" t="n">
        <f aca="false">ModeloDatosModificados!AU35-ModeloDatosMinisterio!AU35</f>
        <v>4.42627142199304E-007</v>
      </c>
      <c r="AV35" s="43" t="n">
        <f aca="false">ModeloDatosModificados!AV35-ModeloDatosMinisterio!AV35</f>
        <v>5.17867913694863</v>
      </c>
      <c r="AW35" s="44" t="n">
        <f aca="false">ModeloDatosModificados!AW35-ModeloDatosMinisterio!AW35</f>
        <v>8.22215392149578E-007</v>
      </c>
      <c r="AX35" s="43" t="n">
        <f aca="false">ModeloDatosModificados!AX35-ModeloDatosMinisterio!AX35</f>
        <v>9.61981155571812</v>
      </c>
    </row>
    <row r="36" customFormat="false" ht="13.8" hidden="false" customHeight="false" outlineLevel="0" collapsed="false">
      <c r="A36" s="13" t="s">
        <v>42</v>
      </c>
      <c r="B36" s="43" t="n">
        <f aca="false">ModeloDatosModificados!B36-ModeloDatosMinisterio!B36</f>
        <v>0</v>
      </c>
      <c r="C36" s="43" t="n">
        <f aca="false">ModeloDatosModificados!C36-ModeloDatosMinisterio!C36</f>
        <v>0</v>
      </c>
      <c r="D36" s="43" t="n">
        <f aca="false">ModeloDatosModificados!D36-ModeloDatosMinisterio!D36</f>
        <v>0</v>
      </c>
      <c r="E36" s="43" t="n">
        <f aca="false">ModeloDatosModificados!E36-ModeloDatosMinisterio!E36</f>
        <v>0</v>
      </c>
      <c r="F36" s="43" t="n">
        <f aca="false">ModeloDatosModificados!F36-ModeloDatosMinisterio!F36</f>
        <v>0</v>
      </c>
      <c r="G36" s="43" t="n">
        <f aca="false">ModeloDatosModificados!G36-ModeloDatosMinisterio!G36</f>
        <v>0</v>
      </c>
      <c r="H36" s="43" t="n">
        <f aca="false">ModeloDatosModificados!H36-ModeloDatosMinisterio!H36</f>
        <v>0</v>
      </c>
      <c r="I36" s="89" t="n">
        <f aca="false">ModeloDatosModificados!I36-ModeloDatosMinisterio!I36</f>
        <v>3.11185200600056E-006</v>
      </c>
      <c r="J36" s="43" t="n">
        <f aca="false">ModeloDatosModificados!J36-ModeloDatosMinisterio!J36</f>
        <v>37</v>
      </c>
      <c r="K36" s="89" t="n">
        <f aca="false">ModeloDatosModificados!K36-ModeloDatosMinisterio!K36</f>
        <v>3.11185200594158E-006</v>
      </c>
      <c r="L36" s="43" t="n">
        <f aca="false">ModeloDatosModificados!L36-ModeloDatosMinisterio!L36</f>
        <v>37</v>
      </c>
      <c r="M36" s="43" t="n">
        <f aca="false">ModeloDatosModificados!M36-ModeloDatosMinisterio!M36</f>
        <v>-1.94450883727465E-006</v>
      </c>
      <c r="N36" s="43" t="n">
        <f aca="false">ModeloDatosModificados!N36-ModeloDatosMinisterio!N36</f>
        <v>-422</v>
      </c>
      <c r="O36" s="43" t="n">
        <f aca="false">ModeloDatosModificados!O36-ModeloDatosMinisterio!O36</f>
        <v>-422</v>
      </c>
      <c r="P36" s="43" t="n">
        <f aca="false">ModeloDatosModificados!P36-ModeloDatosMinisterio!P36</f>
        <v>-385</v>
      </c>
      <c r="Q36" s="43" t="n">
        <f aca="false">ModeloDatosModificados!Q36-ModeloDatosMinisterio!Q36</f>
        <v>-385</v>
      </c>
      <c r="S36" s="14" t="n">
        <f aca="false">ModeloDatosModificados!S36-ModeloDatosMinisterio!S36</f>
        <v>0</v>
      </c>
      <c r="T36" s="14" t="n">
        <f aca="false">ModeloDatosModificados!T36-ModeloDatosMinisterio!T36</f>
        <v>0</v>
      </c>
      <c r="U36" s="14" t="n">
        <f aca="false">ModeloDatosModificados!U36-ModeloDatosMinisterio!U36</f>
        <v>0</v>
      </c>
      <c r="V36" s="14" t="n">
        <f aca="false">ModeloDatosModificados!V36-ModeloDatosMinisterio!V36</f>
        <v>0</v>
      </c>
      <c r="W36" s="14" t="n">
        <f aca="false">ModeloDatosModificados!W36-ModeloDatosMinisterio!W36</f>
        <v>0</v>
      </c>
      <c r="X36" s="14" t="n">
        <f aca="false">ModeloDatosModificados!X36-ModeloDatosMinisterio!X36</f>
        <v>0</v>
      </c>
      <c r="Y36" s="14" t="n">
        <f aca="false">ModeloDatosModificados!Y36-ModeloDatosMinisterio!Y36</f>
        <v>0</v>
      </c>
      <c r="Z36" s="14" t="n">
        <f aca="false">ModeloDatosModificados!Z36-ModeloDatosMinisterio!Z36</f>
        <v>0</v>
      </c>
      <c r="AC36" s="49" t="n">
        <f aca="false">ModeloDatosModificados!AC36-ModeloDatosMinisterio!AC36</f>
        <v>0</v>
      </c>
      <c r="AD36" s="50" t="n">
        <f aca="false">ModeloDatosModificados!AD36-ModeloDatosMinisterio!AD36</f>
        <v>0</v>
      </c>
      <c r="AE36" s="51" t="n">
        <f aca="false">ModeloDatosModificados!AE36-ModeloDatosMinisterio!AE36</f>
        <v>0</v>
      </c>
      <c r="AF36" s="50" t="n">
        <f aca="false">ModeloDatosModificados!AF36-ModeloDatosMinisterio!AF36</f>
        <v>0</v>
      </c>
      <c r="AG36" s="50" t="n">
        <f aca="false">ModeloDatosModificados!AG36-ModeloDatosMinisterio!AG36</f>
        <v>0</v>
      </c>
      <c r="AH36" s="50" t="n">
        <f aca="false">ModeloDatosModificados!AH36-ModeloDatosMinisterio!AH36</f>
        <v>0</v>
      </c>
      <c r="AI36" s="50" t="n">
        <f aca="false">ModeloDatosModificados!AI36-ModeloDatosMinisterio!AI36</f>
        <v>0</v>
      </c>
      <c r="AJ36" s="50" t="n">
        <f aca="false">ModeloDatosModificados!AJ36-ModeloDatosMinisterio!AJ36</f>
        <v>-0.000213473689451847</v>
      </c>
      <c r="AK36" s="50" t="n">
        <f aca="false">ModeloDatosModificados!AK36-ModeloDatosMinisterio!AK36</f>
        <v>0</v>
      </c>
      <c r="AL36" s="50" t="n">
        <f aca="false">ModeloDatosModificados!AL36-ModeloDatosMinisterio!AL36</f>
        <v>0</v>
      </c>
      <c r="AM36" s="50" t="n">
        <f aca="false">ModeloDatosModificados!AM36-ModeloDatosMinisterio!AM36</f>
        <v>-5.33684223629621E-005</v>
      </c>
      <c r="AO36" s="44" t="n">
        <f aca="false">ModeloDatosModificados!AO36-ModeloDatosMinisterio!AO36</f>
        <v>2.95948484855906E-007</v>
      </c>
      <c r="AP36" s="43" t="n">
        <f aca="false">ModeloDatosModificados!AP36-ModeloDatosMinisterio!AP36</f>
        <v>3.46255820761417</v>
      </c>
      <c r="AQ36" s="44" t="n">
        <f aca="false">ModeloDatosModificados!AQ36-ModeloDatosMinisterio!AQ36</f>
        <v>1.68835262984966E-005</v>
      </c>
      <c r="AR36" s="43" t="n">
        <f aca="false">ModeloDatosModificados!AR36-ModeloDatosMinisterio!AR36</f>
        <v>197.53502906693</v>
      </c>
      <c r="AS36" s="44" t="n">
        <f aca="false">ModeloDatosModificados!AS36-ModeloDatosMinisterio!AS36</f>
        <v>1.33273549407921E-006</v>
      </c>
      <c r="AT36" s="43" t="n">
        <f aca="false">ModeloDatosModificados!AT36-ModeloDatosMinisterio!AT36</f>
        <v>15.5928293596407</v>
      </c>
      <c r="AU36" s="44" t="n">
        <f aca="false">ModeloDatosModificados!AU36-ModeloDatosMinisterio!AU36</f>
        <v>-1.65172403887302E-005</v>
      </c>
      <c r="AV36" s="43" t="n">
        <f aca="false">ModeloDatosModificados!AV36-ModeloDatosMinisterio!AV36</f>
        <v>-193.249532272412</v>
      </c>
      <c r="AW36" s="44" t="n">
        <f aca="false">ModeloDatosModificados!AW36-ModeloDatosMinisterio!AW36</f>
        <v>1.11688211729827E-006</v>
      </c>
      <c r="AX36" s="43" t="n">
        <f aca="false">ModeloDatosModificados!AX36-ModeloDatosMinisterio!AX36</f>
        <v>13.0673733439507</v>
      </c>
    </row>
    <row r="37" customFormat="false" ht="13.8" hidden="false" customHeight="false" outlineLevel="0" collapsed="false">
      <c r="A37" s="13" t="s">
        <v>43</v>
      </c>
      <c r="B37" s="43" t="n">
        <f aca="false">ModeloDatosModificados!B37-ModeloDatosMinisterio!B37</f>
        <v>0</v>
      </c>
      <c r="C37" s="43" t="n">
        <f aca="false">ModeloDatosModificados!C37-ModeloDatosMinisterio!C37</f>
        <v>0</v>
      </c>
      <c r="D37" s="43" t="n">
        <f aca="false">ModeloDatosModificados!D37-ModeloDatosMinisterio!D37</f>
        <v>0</v>
      </c>
      <c r="E37" s="43" t="n">
        <f aca="false">ModeloDatosModificados!E37-ModeloDatosMinisterio!E37</f>
        <v>0</v>
      </c>
      <c r="F37" s="43" t="n">
        <f aca="false">ModeloDatosModificados!F37-ModeloDatosMinisterio!F37</f>
        <v>0</v>
      </c>
      <c r="G37" s="43" t="n">
        <f aca="false">ModeloDatosModificados!G37-ModeloDatosMinisterio!G37</f>
        <v>0</v>
      </c>
      <c r="H37" s="43" t="n">
        <f aca="false">ModeloDatosModificados!H37-ModeloDatosMinisterio!H37</f>
        <v>0</v>
      </c>
      <c r="I37" s="89" t="n">
        <f aca="false">ModeloDatosModificados!I37-ModeloDatosMinisterio!I37</f>
        <v>1.73021937426021E-005</v>
      </c>
      <c r="J37" s="43" t="n">
        <f aca="false">ModeloDatosModificados!J37-ModeloDatosMinisterio!J37</f>
        <v>202</v>
      </c>
      <c r="K37" s="89" t="n">
        <f aca="false">ModeloDatosModificados!K37-ModeloDatosMinisterio!K37</f>
        <v>1.73021937425952E-005</v>
      </c>
      <c r="L37" s="43" t="n">
        <f aca="false">ModeloDatosModificados!L37-ModeloDatosMinisterio!L37</f>
        <v>202</v>
      </c>
      <c r="M37" s="43" t="n">
        <f aca="false">ModeloDatosModificados!M37-ModeloDatosMinisterio!M37</f>
        <v>1.0863202950049E-005</v>
      </c>
      <c r="N37" s="43" t="n">
        <f aca="false">ModeloDatosModificados!N37-ModeloDatosMinisterio!N37</f>
        <v>2358</v>
      </c>
      <c r="O37" s="43" t="n">
        <f aca="false">ModeloDatosModificados!O37-ModeloDatosMinisterio!O37</f>
        <v>2358</v>
      </c>
      <c r="P37" s="43" t="n">
        <f aca="false">ModeloDatosModificados!P37-ModeloDatosMinisterio!P37</f>
        <v>2560</v>
      </c>
      <c r="Q37" s="43" t="n">
        <f aca="false">ModeloDatosModificados!Q37-ModeloDatosMinisterio!Q37</f>
        <v>2560</v>
      </c>
      <c r="S37" s="14" t="n">
        <f aca="false">ModeloDatosModificados!S37-ModeloDatosMinisterio!S37</f>
        <v>0</v>
      </c>
      <c r="T37" s="14" t="n">
        <f aca="false">ModeloDatosModificados!T37-ModeloDatosMinisterio!T37</f>
        <v>0</v>
      </c>
      <c r="U37" s="14" t="n">
        <f aca="false">ModeloDatosModificados!U37-ModeloDatosMinisterio!U37</f>
        <v>0</v>
      </c>
      <c r="V37" s="14" t="n">
        <f aca="false">ModeloDatosModificados!V37-ModeloDatosMinisterio!V37</f>
        <v>0</v>
      </c>
      <c r="W37" s="14" t="n">
        <f aca="false">ModeloDatosModificados!W37-ModeloDatosMinisterio!W37</f>
        <v>0</v>
      </c>
      <c r="X37" s="14" t="n">
        <f aca="false">ModeloDatosModificados!X37-ModeloDatosMinisterio!X37</f>
        <v>0</v>
      </c>
      <c r="Y37" s="14" t="n">
        <f aca="false">ModeloDatosModificados!Y37-ModeloDatosMinisterio!Y37</f>
        <v>0</v>
      </c>
      <c r="Z37" s="14" t="n">
        <f aca="false">ModeloDatosModificados!Z37-ModeloDatosMinisterio!Z37</f>
        <v>0</v>
      </c>
      <c r="AC37" s="49" t="n">
        <f aca="false">ModeloDatosModificados!AC37-ModeloDatosMinisterio!AC37</f>
        <v>0</v>
      </c>
      <c r="AD37" s="50" t="n">
        <f aca="false">ModeloDatosModificados!AD37-ModeloDatosMinisterio!AD37</f>
        <v>0</v>
      </c>
      <c r="AE37" s="51" t="n">
        <f aca="false">ModeloDatosModificados!AE37-ModeloDatosMinisterio!AE37</f>
        <v>0</v>
      </c>
      <c r="AF37" s="50" t="n">
        <f aca="false">ModeloDatosModificados!AF37-ModeloDatosMinisterio!AF37</f>
        <v>0</v>
      </c>
      <c r="AG37" s="50" t="n">
        <f aca="false">ModeloDatosModificados!AG37-ModeloDatosMinisterio!AG37</f>
        <v>0</v>
      </c>
      <c r="AH37" s="50" t="n">
        <f aca="false">ModeloDatosModificados!AH37-ModeloDatosMinisterio!AH37</f>
        <v>0</v>
      </c>
      <c r="AI37" s="50" t="n">
        <f aca="false">ModeloDatosModificados!AI37-ModeloDatosMinisterio!AI37</f>
        <v>0</v>
      </c>
      <c r="AJ37" s="50" t="n">
        <f aca="false">ModeloDatosModificados!AJ37-ModeloDatosMinisterio!AJ37</f>
        <v>0.000152232709836449</v>
      </c>
      <c r="AK37" s="50" t="n">
        <f aca="false">ModeloDatosModificados!AK37-ModeloDatosMinisterio!AK37</f>
        <v>0</v>
      </c>
      <c r="AL37" s="50" t="n">
        <f aca="false">ModeloDatosModificados!AL37-ModeloDatosMinisterio!AL37</f>
        <v>0</v>
      </c>
      <c r="AM37" s="50" t="n">
        <f aca="false">ModeloDatosModificados!AM37-ModeloDatosMinisterio!AM37</f>
        <v>3.80581774591104E-005</v>
      </c>
      <c r="AO37" s="44" t="n">
        <f aca="false">ModeloDatosModificados!AO37-ModeloDatosMinisterio!AO37</f>
        <v>3.07807773585836E-008</v>
      </c>
      <c r="AP37" s="43" t="n">
        <f aca="false">ModeloDatosModificados!AP37-ModeloDatosMinisterio!AP37</f>
        <v>0.360131032032825</v>
      </c>
      <c r="AQ37" s="44" t="n">
        <f aca="false">ModeloDatosModificados!AQ37-ModeloDatosMinisterio!AQ37</f>
        <v>4.15924331993679E-007</v>
      </c>
      <c r="AR37" s="43" t="n">
        <f aca="false">ModeloDatosModificados!AR37-ModeloDatosMinisterio!AR37</f>
        <v>4.86625978231405</v>
      </c>
      <c r="AS37" s="44" t="n">
        <f aca="false">ModeloDatosModificados!AS37-ModeloDatosMinisterio!AS37</f>
        <v>1.3298728909841E-006</v>
      </c>
      <c r="AT37" s="43" t="n">
        <f aca="false">ModeloDatosModificados!AT37-ModeloDatosMinisterio!AT37</f>
        <v>15.5593372812909</v>
      </c>
      <c r="AU37" s="44" t="n">
        <f aca="false">ModeloDatosModificados!AU37-ModeloDatosMinisterio!AU37</f>
        <v>1.42142233200684E-005</v>
      </c>
      <c r="AV37" s="43" t="n">
        <f aca="false">ModeloDatosModificados!AV37-ModeloDatosMinisterio!AV37</f>
        <v>166.304536567321</v>
      </c>
      <c r="AW37" s="44" t="n">
        <f aca="false">ModeloDatosModificados!AW37-ModeloDatosMinisterio!AW37</f>
        <v>1.31139242219797E-006</v>
      </c>
      <c r="AX37" s="43" t="n">
        <f aca="false">ModeloDatosModificados!AX37-ModeloDatosMinisterio!AX37</f>
        <v>15.3431182359163</v>
      </c>
    </row>
    <row r="38" customFormat="false" ht="13.8" hidden="false" customHeight="false" outlineLevel="0" collapsed="false">
      <c r="A38" s="13" t="s">
        <v>44</v>
      </c>
      <c r="B38" s="43" t="n">
        <f aca="false">ModeloDatosModificados!B38-ModeloDatosMinisterio!B38</f>
        <v>0</v>
      </c>
      <c r="C38" s="43" t="n">
        <f aca="false">ModeloDatosModificados!C38-ModeloDatosMinisterio!C38</f>
        <v>0</v>
      </c>
      <c r="D38" s="43" t="n">
        <f aca="false">ModeloDatosModificados!D38-ModeloDatosMinisterio!D38</f>
        <v>0</v>
      </c>
      <c r="E38" s="43" t="n">
        <f aca="false">ModeloDatosModificados!E38-ModeloDatosMinisterio!E38</f>
        <v>0</v>
      </c>
      <c r="F38" s="43" t="n">
        <f aca="false">ModeloDatosModificados!F38-ModeloDatosMinisterio!F38</f>
        <v>0</v>
      </c>
      <c r="G38" s="43" t="n">
        <f aca="false">ModeloDatosModificados!G38-ModeloDatosMinisterio!G38</f>
        <v>0</v>
      </c>
      <c r="H38" s="43" t="n">
        <f aca="false">ModeloDatosModificados!H38-ModeloDatosMinisterio!H38</f>
        <v>0</v>
      </c>
      <c r="I38" s="89" t="n">
        <f aca="false">ModeloDatosModificados!I38-ModeloDatosMinisterio!I38</f>
        <v>-8.98012098869694E-007</v>
      </c>
      <c r="J38" s="43" t="n">
        <f aca="false">ModeloDatosModificados!J38-ModeloDatosMinisterio!J38</f>
        <v>-11</v>
      </c>
      <c r="K38" s="89" t="n">
        <f aca="false">ModeloDatosModificados!K38-ModeloDatosMinisterio!K38</f>
        <v>-8.98012098869694E-007</v>
      </c>
      <c r="L38" s="43" t="n">
        <f aca="false">ModeloDatosModificados!L38-ModeloDatosMinisterio!L38</f>
        <v>-11</v>
      </c>
      <c r="M38" s="43" t="n">
        <f aca="false">ModeloDatosModificados!M38-ModeloDatosMinisterio!M38</f>
        <v>4.71532166083054E-006</v>
      </c>
      <c r="N38" s="43" t="n">
        <f aca="false">ModeloDatosModificados!N38-ModeloDatosMinisterio!N38</f>
        <v>1023</v>
      </c>
      <c r="O38" s="43" t="n">
        <f aca="false">ModeloDatosModificados!O38-ModeloDatosMinisterio!O38</f>
        <v>1023</v>
      </c>
      <c r="P38" s="43" t="n">
        <f aca="false">ModeloDatosModificados!P38-ModeloDatosMinisterio!P38</f>
        <v>1012</v>
      </c>
      <c r="Q38" s="43" t="n">
        <f aca="false">ModeloDatosModificados!Q38-ModeloDatosMinisterio!Q38</f>
        <v>1012</v>
      </c>
      <c r="S38" s="14" t="n">
        <f aca="false">ModeloDatosModificados!S38-ModeloDatosMinisterio!S38</f>
        <v>0</v>
      </c>
      <c r="T38" s="14" t="n">
        <f aca="false">ModeloDatosModificados!T38-ModeloDatosMinisterio!T38</f>
        <v>0</v>
      </c>
      <c r="U38" s="14" t="n">
        <f aca="false">ModeloDatosModificados!U38-ModeloDatosMinisterio!U38</f>
        <v>0</v>
      </c>
      <c r="V38" s="14" t="n">
        <f aca="false">ModeloDatosModificados!V38-ModeloDatosMinisterio!V38</f>
        <v>0</v>
      </c>
      <c r="W38" s="14" t="n">
        <f aca="false">ModeloDatosModificados!W38-ModeloDatosMinisterio!W38</f>
        <v>0</v>
      </c>
      <c r="X38" s="14" t="n">
        <f aca="false">ModeloDatosModificados!X38-ModeloDatosMinisterio!X38</f>
        <v>0</v>
      </c>
      <c r="Y38" s="14" t="n">
        <f aca="false">ModeloDatosModificados!Y38-ModeloDatosMinisterio!Y38</f>
        <v>0</v>
      </c>
      <c r="Z38" s="14" t="n">
        <f aca="false">ModeloDatosModificados!Z38-ModeloDatosMinisterio!Z38</f>
        <v>0</v>
      </c>
      <c r="AC38" s="49" t="n">
        <f aca="false">ModeloDatosModificados!AC38-ModeloDatosMinisterio!AC38</f>
        <v>0</v>
      </c>
      <c r="AD38" s="50" t="n">
        <f aca="false">ModeloDatosModificados!AD38-ModeloDatosMinisterio!AD38</f>
        <v>0</v>
      </c>
      <c r="AE38" s="51" t="n">
        <f aca="false">ModeloDatosModificados!AE38-ModeloDatosMinisterio!AE38</f>
        <v>0</v>
      </c>
      <c r="AF38" s="50" t="n">
        <f aca="false">ModeloDatosModificados!AF38-ModeloDatosMinisterio!AF38</f>
        <v>0</v>
      </c>
      <c r="AG38" s="50" t="n">
        <f aca="false">ModeloDatosModificados!AG38-ModeloDatosMinisterio!AG38</f>
        <v>0</v>
      </c>
      <c r="AH38" s="50" t="n">
        <f aca="false">ModeloDatosModificados!AH38-ModeloDatosMinisterio!AH38</f>
        <v>0</v>
      </c>
      <c r="AI38" s="50" t="n">
        <f aca="false">ModeloDatosModificados!AI38-ModeloDatosMinisterio!AI38</f>
        <v>0</v>
      </c>
      <c r="AJ38" s="50" t="n">
        <f aca="false">ModeloDatosModificados!AJ38-ModeloDatosMinisterio!AJ38</f>
        <v>-0.000158097293211656</v>
      </c>
      <c r="AK38" s="50" t="n">
        <f aca="false">ModeloDatosModificados!AK38-ModeloDatosMinisterio!AK38</f>
        <v>0</v>
      </c>
      <c r="AL38" s="50" t="n">
        <f aca="false">ModeloDatosModificados!AL38-ModeloDatosMinisterio!AL38</f>
        <v>0</v>
      </c>
      <c r="AM38" s="50" t="n">
        <f aca="false">ModeloDatosModificados!AM38-ModeloDatosMinisterio!AM38</f>
        <v>-3.95243233029113E-005</v>
      </c>
      <c r="AO38" s="44" t="n">
        <f aca="false">ModeloDatosModificados!AO38-ModeloDatosMinisterio!AO38</f>
        <v>4.24278052709825E-007</v>
      </c>
      <c r="AP38" s="43" t="n">
        <f aca="false">ModeloDatosModificados!AP38-ModeloDatosMinisterio!AP38</f>
        <v>4.96399721200214</v>
      </c>
      <c r="AQ38" s="44" t="n">
        <f aca="false">ModeloDatosModificados!AQ38-ModeloDatosMinisterio!AQ38</f>
        <v>3.36403535662871E-006</v>
      </c>
      <c r="AR38" s="43" t="n">
        <f aca="false">ModeloDatosModificados!AR38-ModeloDatosMinisterio!AR38</f>
        <v>39.3587696198883</v>
      </c>
      <c r="AS38" s="44" t="n">
        <f aca="false">ModeloDatosModificados!AS38-ModeloDatosMinisterio!AS38</f>
        <v>5.62662446445313E-006</v>
      </c>
      <c r="AT38" s="43" t="n">
        <f aca="false">ModeloDatosModificados!AT38-ModeloDatosMinisterio!AT38</f>
        <v>65.8307635196834</v>
      </c>
      <c r="AU38" s="44" t="n">
        <f aca="false">ModeloDatosModificados!AU38-ModeloDatosMinisterio!AU38</f>
        <v>-1.1812284055456E-005</v>
      </c>
      <c r="AV38" s="43" t="n">
        <f aca="false">ModeloDatosModificados!AV38-ModeloDatosMinisterio!AV38</f>
        <v>-138.202164227339</v>
      </c>
      <c r="AW38" s="44" t="n">
        <f aca="false">ModeloDatosModificados!AW38-ModeloDatosMinisterio!AW38</f>
        <v>1.49933408279471E-006</v>
      </c>
      <c r="AX38" s="43" t="n">
        <f aca="false">ModeloDatosModificados!AX38-ModeloDatosMinisterio!AX38</f>
        <v>17.5420108565995</v>
      </c>
    </row>
    <row r="39" customFormat="false" ht="13.8" hidden="false" customHeight="false" outlineLevel="0" collapsed="false">
      <c r="A39" s="13" t="s">
        <v>45</v>
      </c>
      <c r="B39" s="43" t="n">
        <f aca="false">ModeloDatosModificados!B39-ModeloDatosMinisterio!B39</f>
        <v>0</v>
      </c>
      <c r="C39" s="43" t="n">
        <f aca="false">ModeloDatosModificados!C39-ModeloDatosMinisterio!C39</f>
        <v>0</v>
      </c>
      <c r="D39" s="43" t="n">
        <f aca="false">ModeloDatosModificados!D39-ModeloDatosMinisterio!D39</f>
        <v>0</v>
      </c>
      <c r="E39" s="43" t="n">
        <f aca="false">ModeloDatosModificados!E39-ModeloDatosMinisterio!E39</f>
        <v>0</v>
      </c>
      <c r="F39" s="43" t="n">
        <f aca="false">ModeloDatosModificados!F39-ModeloDatosMinisterio!F39</f>
        <v>0</v>
      </c>
      <c r="G39" s="43" t="n">
        <f aca="false">ModeloDatosModificados!G39-ModeloDatosMinisterio!G39</f>
        <v>0</v>
      </c>
      <c r="H39" s="43" t="n">
        <f aca="false">ModeloDatosModificados!H39-ModeloDatosMinisterio!H39</f>
        <v>0</v>
      </c>
      <c r="I39" s="89" t="n">
        <f aca="false">ModeloDatosModificados!I39-ModeloDatosMinisterio!I39</f>
        <v>2.69150999668583E-005</v>
      </c>
      <c r="J39" s="43" t="n">
        <f aca="false">ModeloDatosModificados!J39-ModeloDatosMinisterio!J39</f>
        <v>315</v>
      </c>
      <c r="K39" s="89" t="n">
        <f aca="false">ModeloDatosModificados!K39-ModeloDatosMinisterio!K39</f>
        <v>2.69150999669E-005</v>
      </c>
      <c r="L39" s="43" t="n">
        <f aca="false">ModeloDatosModificados!L39-ModeloDatosMinisterio!L39</f>
        <v>315</v>
      </c>
      <c r="M39" s="43" t="n">
        <f aca="false">ModeloDatosModificados!M39-ModeloDatosMinisterio!M39</f>
        <v>1.25831726606185E-005</v>
      </c>
      <c r="N39" s="43" t="n">
        <f aca="false">ModeloDatosModificados!N39-ModeloDatosMinisterio!N39</f>
        <v>2731</v>
      </c>
      <c r="O39" s="43" t="n">
        <f aca="false">ModeloDatosModificados!O39-ModeloDatosMinisterio!O39</f>
        <v>2731</v>
      </c>
      <c r="P39" s="43" t="n">
        <f aca="false">ModeloDatosModificados!P39-ModeloDatosMinisterio!P39</f>
        <v>3046</v>
      </c>
      <c r="Q39" s="43" t="n">
        <f aca="false">ModeloDatosModificados!Q39-ModeloDatosMinisterio!Q39</f>
        <v>3046</v>
      </c>
      <c r="S39" s="14" t="n">
        <f aca="false">ModeloDatosModificados!S39-ModeloDatosMinisterio!S39</f>
        <v>0</v>
      </c>
      <c r="T39" s="14" t="n">
        <f aca="false">ModeloDatosModificados!T39-ModeloDatosMinisterio!T39</f>
        <v>0</v>
      </c>
      <c r="U39" s="14" t="n">
        <f aca="false">ModeloDatosModificados!U39-ModeloDatosMinisterio!U39</f>
        <v>0</v>
      </c>
      <c r="V39" s="14" t="n">
        <f aca="false">ModeloDatosModificados!V39-ModeloDatosMinisterio!V39</f>
        <v>0</v>
      </c>
      <c r="W39" s="14" t="n">
        <f aca="false">ModeloDatosModificados!W39-ModeloDatosMinisterio!W39</f>
        <v>0</v>
      </c>
      <c r="X39" s="14" t="n">
        <f aca="false">ModeloDatosModificados!X39-ModeloDatosMinisterio!X39</f>
        <v>0</v>
      </c>
      <c r="Y39" s="14" t="n">
        <f aca="false">ModeloDatosModificados!Y39-ModeloDatosMinisterio!Y39</f>
        <v>0</v>
      </c>
      <c r="Z39" s="14" t="n">
        <f aca="false">ModeloDatosModificados!Z39-ModeloDatosMinisterio!Z39</f>
        <v>0</v>
      </c>
      <c r="AC39" s="49" t="n">
        <f aca="false">ModeloDatosModificados!AC39-ModeloDatosMinisterio!AC39</f>
        <v>0</v>
      </c>
      <c r="AD39" s="50" t="n">
        <f aca="false">ModeloDatosModificados!AD39-ModeloDatosMinisterio!AD39</f>
        <v>0</v>
      </c>
      <c r="AE39" s="51" t="n">
        <f aca="false">ModeloDatosModificados!AE39-ModeloDatosMinisterio!AE39</f>
        <v>0</v>
      </c>
      <c r="AF39" s="50" t="n">
        <f aca="false">ModeloDatosModificados!AF39-ModeloDatosMinisterio!AF39</f>
        <v>0</v>
      </c>
      <c r="AG39" s="50" t="n">
        <f aca="false">ModeloDatosModificados!AG39-ModeloDatosMinisterio!AG39</f>
        <v>0</v>
      </c>
      <c r="AH39" s="50" t="n">
        <f aca="false">ModeloDatosModificados!AH39-ModeloDatosMinisterio!AH39</f>
        <v>0</v>
      </c>
      <c r="AI39" s="50" t="n">
        <f aca="false">ModeloDatosModificados!AI39-ModeloDatosMinisterio!AI39</f>
        <v>0</v>
      </c>
      <c r="AJ39" s="50" t="n">
        <f aca="false">ModeloDatosModificados!AJ39-ModeloDatosMinisterio!AJ39</f>
        <v>0.000178129896079744</v>
      </c>
      <c r="AK39" s="50" t="n">
        <f aca="false">ModeloDatosModificados!AK39-ModeloDatosMinisterio!AK39</f>
        <v>0</v>
      </c>
      <c r="AL39" s="50" t="n">
        <f aca="false">ModeloDatosModificados!AL39-ModeloDatosMinisterio!AL39</f>
        <v>0</v>
      </c>
      <c r="AM39" s="50" t="n">
        <f aca="false">ModeloDatosModificados!AM39-ModeloDatosMinisterio!AM39</f>
        <v>4.45324740199413E-005</v>
      </c>
      <c r="AO39" s="44" t="n">
        <f aca="false">ModeloDatosModificados!AO39-ModeloDatosMinisterio!AO39</f>
        <v>8.79143303722123E-008</v>
      </c>
      <c r="AP39" s="43" t="n">
        <f aca="false">ModeloDatosModificados!AP39-ModeloDatosMinisterio!AP39</f>
        <v>1.0285860606632</v>
      </c>
      <c r="AQ39" s="44" t="n">
        <f aca="false">ModeloDatosModificados!AQ39-ModeloDatosMinisterio!AQ39</f>
        <v>3.31542722033316E-006</v>
      </c>
      <c r="AR39" s="43" t="n">
        <f aca="false">ModeloDatosModificados!AR39-ModeloDatosMinisterio!AR39</f>
        <v>38.7900608415075</v>
      </c>
      <c r="AS39" s="44" t="n">
        <f aca="false">ModeloDatosModificados!AS39-ModeloDatosMinisterio!AS39</f>
        <v>5.44809010142276E-006</v>
      </c>
      <c r="AT39" s="43" t="n">
        <f aca="false">ModeloDatosModificados!AT39-ModeloDatosMinisterio!AT39</f>
        <v>63.7419350387499</v>
      </c>
      <c r="AU39" s="44" t="n">
        <f aca="false">ModeloDatosModificados!AU39-ModeloDatosMinisterio!AU39</f>
        <v>1.63761406939116E-005</v>
      </c>
      <c r="AV39" s="43" t="n">
        <f aca="false">ModeloDatosModificados!AV39-ModeloDatosMinisterio!AV39</f>
        <v>191.598684468194</v>
      </c>
      <c r="AW39" s="44" t="n">
        <f aca="false">ModeloDatosModificados!AW39-ModeloDatosMinisterio!AW39</f>
        <v>1.68752762081835E-006</v>
      </c>
      <c r="AX39" s="43" t="n">
        <f aca="false">ModeloDatosModificados!AX39-ModeloDatosMinisterio!AX39</f>
        <v>19.74385040993</v>
      </c>
    </row>
    <row r="40" customFormat="false" ht="13.8" hidden="false" customHeight="false" outlineLevel="0" collapsed="false">
      <c r="A40" s="13" t="s">
        <v>46</v>
      </c>
      <c r="B40" s="43" t="n">
        <f aca="false">ModeloDatosModificados!B40-ModeloDatosMinisterio!B40</f>
        <v>0</v>
      </c>
      <c r="C40" s="43" t="n">
        <f aca="false">ModeloDatosModificados!C40-ModeloDatosMinisterio!C40</f>
        <v>0</v>
      </c>
      <c r="D40" s="43" t="n">
        <f aca="false">ModeloDatosModificados!D40-ModeloDatosMinisterio!D40</f>
        <v>0</v>
      </c>
      <c r="E40" s="43" t="n">
        <f aca="false">ModeloDatosModificados!E40-ModeloDatosMinisterio!E40</f>
        <v>0</v>
      </c>
      <c r="F40" s="43" t="n">
        <f aca="false">ModeloDatosModificados!F40-ModeloDatosMinisterio!F40</f>
        <v>0</v>
      </c>
      <c r="G40" s="43" t="n">
        <f aca="false">ModeloDatosModificados!G40-ModeloDatosMinisterio!G40</f>
        <v>0</v>
      </c>
      <c r="H40" s="43" t="n">
        <f aca="false">ModeloDatosModificados!H40-ModeloDatosMinisterio!H40</f>
        <v>0</v>
      </c>
      <c r="I40" s="89" t="n">
        <f aca="false">ModeloDatosModificados!I40-ModeloDatosMinisterio!I40</f>
        <v>-7.99739540911781E-006</v>
      </c>
      <c r="J40" s="43" t="n">
        <f aca="false">ModeloDatosModificados!J40-ModeloDatosMinisterio!J40</f>
        <v>-94</v>
      </c>
      <c r="K40" s="89" t="n">
        <f aca="false">ModeloDatosModificados!K40-ModeloDatosMinisterio!K40</f>
        <v>-7.99739540911781E-006</v>
      </c>
      <c r="L40" s="43" t="n">
        <f aca="false">ModeloDatosModificados!L40-ModeloDatosMinisterio!L40</f>
        <v>-94</v>
      </c>
      <c r="M40" s="43" t="n">
        <f aca="false">ModeloDatosModificados!M40-ModeloDatosMinisterio!M40</f>
        <v>-7.09094562138368E-006</v>
      </c>
      <c r="N40" s="43" t="n">
        <f aca="false">ModeloDatosModificados!N40-ModeloDatosMinisterio!N40</f>
        <v>-1539</v>
      </c>
      <c r="O40" s="43" t="n">
        <f aca="false">ModeloDatosModificados!O40-ModeloDatosMinisterio!O40</f>
        <v>-1539</v>
      </c>
      <c r="P40" s="43" t="n">
        <f aca="false">ModeloDatosModificados!P40-ModeloDatosMinisterio!P40</f>
        <v>-1633</v>
      </c>
      <c r="Q40" s="43" t="n">
        <f aca="false">ModeloDatosModificados!Q40-ModeloDatosMinisterio!Q40</f>
        <v>-1633</v>
      </c>
      <c r="S40" s="14" t="n">
        <f aca="false">ModeloDatosModificados!S40-ModeloDatosMinisterio!S40</f>
        <v>0</v>
      </c>
      <c r="T40" s="14" t="n">
        <f aca="false">ModeloDatosModificados!T40-ModeloDatosMinisterio!T40</f>
        <v>0</v>
      </c>
      <c r="U40" s="14" t="n">
        <f aca="false">ModeloDatosModificados!U40-ModeloDatosMinisterio!U40</f>
        <v>0</v>
      </c>
      <c r="V40" s="14" t="n">
        <f aca="false">ModeloDatosModificados!V40-ModeloDatosMinisterio!V40</f>
        <v>0</v>
      </c>
      <c r="W40" s="14" t="n">
        <f aca="false">ModeloDatosModificados!W40-ModeloDatosMinisterio!W40</f>
        <v>0</v>
      </c>
      <c r="X40" s="14" t="n">
        <f aca="false">ModeloDatosModificados!X40-ModeloDatosMinisterio!X40</f>
        <v>0</v>
      </c>
      <c r="Y40" s="14" t="n">
        <f aca="false">ModeloDatosModificados!Y40-ModeloDatosMinisterio!Y40</f>
        <v>0</v>
      </c>
      <c r="Z40" s="14" t="n">
        <f aca="false">ModeloDatosModificados!Z40-ModeloDatosMinisterio!Z40</f>
        <v>0</v>
      </c>
      <c r="AC40" s="49" t="n">
        <f aca="false">ModeloDatosModificados!AC40-ModeloDatosMinisterio!AC40</f>
        <v>0</v>
      </c>
      <c r="AD40" s="50" t="n">
        <f aca="false">ModeloDatosModificados!AD40-ModeloDatosMinisterio!AD40</f>
        <v>0</v>
      </c>
      <c r="AE40" s="51" t="n">
        <f aca="false">ModeloDatosModificados!AE40-ModeloDatosMinisterio!AE40</f>
        <v>0</v>
      </c>
      <c r="AF40" s="50" t="n">
        <f aca="false">ModeloDatosModificados!AF40-ModeloDatosMinisterio!AF40</f>
        <v>0</v>
      </c>
      <c r="AG40" s="50" t="n">
        <f aca="false">ModeloDatosModificados!AG40-ModeloDatosMinisterio!AG40</f>
        <v>0</v>
      </c>
      <c r="AH40" s="50" t="n">
        <f aca="false">ModeloDatosModificados!AH40-ModeloDatosMinisterio!AH40</f>
        <v>0</v>
      </c>
      <c r="AI40" s="50" t="n">
        <f aca="false">ModeloDatosModificados!AI40-ModeloDatosMinisterio!AI40</f>
        <v>0</v>
      </c>
      <c r="AJ40" s="50" t="n">
        <f aca="false">ModeloDatosModificados!AJ40-ModeloDatosMinisterio!AJ40</f>
        <v>-0.000192559093780855</v>
      </c>
      <c r="AK40" s="50" t="n">
        <f aca="false">ModeloDatosModificados!AK40-ModeloDatosMinisterio!AK40</f>
        <v>0</v>
      </c>
      <c r="AL40" s="50" t="n">
        <f aca="false">ModeloDatosModificados!AL40-ModeloDatosMinisterio!AL40</f>
        <v>0</v>
      </c>
      <c r="AM40" s="50" t="n">
        <f aca="false">ModeloDatosModificados!AM40-ModeloDatosMinisterio!AM40</f>
        <v>-4.81397734452133E-005</v>
      </c>
      <c r="AO40" s="44" t="n">
        <f aca="false">ModeloDatosModificados!AO40-ModeloDatosMinisterio!AO40</f>
        <v>6.50288975819987E-007</v>
      </c>
      <c r="AP40" s="43" t="n">
        <f aca="false">ModeloDatosModificados!AP40-ModeloDatosMinisterio!AP40</f>
        <v>7.60829517894854</v>
      </c>
      <c r="AQ40" s="44" t="n">
        <f aca="false">ModeloDatosModificados!AQ40-ModeloDatosMinisterio!AQ40</f>
        <v>3.87022828422876E-006</v>
      </c>
      <c r="AR40" s="43" t="n">
        <f aca="false">ModeloDatosModificados!AR40-ModeloDatosMinisterio!AR40</f>
        <v>45.2811600553396</v>
      </c>
      <c r="AS40" s="44" t="n">
        <f aca="false">ModeloDatosModificados!AS40-ModeloDatosMinisterio!AS40</f>
        <v>1.00557855844518E-006</v>
      </c>
      <c r="AT40" s="43" t="n">
        <f aca="false">ModeloDatosModificados!AT40-ModeloDatosMinisterio!AT40</f>
        <v>11.7651363974401</v>
      </c>
      <c r="AU40" s="44" t="n">
        <f aca="false">ModeloDatosModificados!AU40-ModeloDatosMinisterio!AU40</f>
        <v>-1.47342928973645E-005</v>
      </c>
      <c r="AV40" s="43" t="n">
        <f aca="false">ModeloDatosModificados!AV40-ModeloDatosMinisterio!AV40</f>
        <v>-172.389281972502</v>
      </c>
      <c r="AW40" s="44" t="n">
        <f aca="false">ModeloDatosModificados!AW40-ModeloDatosMinisterio!AW40</f>
        <v>1.21080166975377E-006</v>
      </c>
      <c r="AX40" s="43" t="n">
        <f aca="false">ModeloDatosModificados!AX40-ModeloDatosMinisterio!AX40</f>
        <v>14.166219710296</v>
      </c>
    </row>
    <row r="41" customFormat="false" ht="13.8" hidden="false" customHeight="false" outlineLevel="0" collapsed="false">
      <c r="A41" s="13" t="s">
        <v>47</v>
      </c>
      <c r="B41" s="43" t="n">
        <f aca="false">ModeloDatosModificados!B41-ModeloDatosMinisterio!B41</f>
        <v>0</v>
      </c>
      <c r="C41" s="43" t="n">
        <f aca="false">ModeloDatosModificados!C41-ModeloDatosMinisterio!C41</f>
        <v>0</v>
      </c>
      <c r="D41" s="43" t="n">
        <f aca="false">ModeloDatosModificados!D41-ModeloDatosMinisterio!D41</f>
        <v>0</v>
      </c>
      <c r="E41" s="43" t="n">
        <f aca="false">ModeloDatosModificados!E41-ModeloDatosMinisterio!E41</f>
        <v>0</v>
      </c>
      <c r="F41" s="43" t="n">
        <f aca="false">ModeloDatosModificados!F41-ModeloDatosMinisterio!F41</f>
        <v>0</v>
      </c>
      <c r="G41" s="43" t="n">
        <f aca="false">ModeloDatosModificados!G41-ModeloDatosMinisterio!G41</f>
        <v>0</v>
      </c>
      <c r="H41" s="43" t="n">
        <f aca="false">ModeloDatosModificados!H41-ModeloDatosMinisterio!H41</f>
        <v>0</v>
      </c>
      <c r="I41" s="89" t="n">
        <f aca="false">ModeloDatosModificados!I41-ModeloDatosMinisterio!I41</f>
        <v>9.5379910876027E-005</v>
      </c>
      <c r="J41" s="43" t="n">
        <f aca="false">ModeloDatosModificados!J41-ModeloDatosMinisterio!J41</f>
        <v>1116</v>
      </c>
      <c r="K41" s="89" t="n">
        <f aca="false">ModeloDatosModificados!K41-ModeloDatosMinisterio!K41</f>
        <v>9.5379910875916E-005</v>
      </c>
      <c r="L41" s="43" t="n">
        <f aca="false">ModeloDatosModificados!L41-ModeloDatosMinisterio!L41</f>
        <v>1116</v>
      </c>
      <c r="M41" s="43" t="n">
        <f aca="false">ModeloDatosModificados!M41-ModeloDatosMinisterio!M41</f>
        <v>0</v>
      </c>
      <c r="N41" s="43" t="n">
        <f aca="false">ModeloDatosModificados!N41-ModeloDatosMinisterio!N41</f>
        <v>0</v>
      </c>
      <c r="O41" s="43" t="n">
        <f aca="false">ModeloDatosModificados!O41-ModeloDatosMinisterio!O41</f>
        <v>0</v>
      </c>
      <c r="P41" s="43" t="n">
        <f aca="false">ModeloDatosModificados!P41-ModeloDatosMinisterio!P41</f>
        <v>1116</v>
      </c>
      <c r="Q41" s="43" t="n">
        <f aca="false">ModeloDatosModificados!Q41-ModeloDatosMinisterio!Q41</f>
        <v>1116</v>
      </c>
      <c r="S41" s="14" t="n">
        <f aca="false">ModeloDatosModificados!S41-ModeloDatosMinisterio!S41</f>
        <v>0</v>
      </c>
      <c r="T41" s="14" t="n">
        <f aca="false">ModeloDatosModificados!T41-ModeloDatosMinisterio!T41</f>
        <v>0</v>
      </c>
      <c r="U41" s="14" t="n">
        <f aca="false">ModeloDatosModificados!U41-ModeloDatosMinisterio!U41</f>
        <v>0</v>
      </c>
      <c r="V41" s="14" t="n">
        <f aca="false">ModeloDatosModificados!V41-ModeloDatosMinisterio!V41</f>
        <v>0</v>
      </c>
      <c r="W41" s="14" t="n">
        <f aca="false">ModeloDatosModificados!W41-ModeloDatosMinisterio!W41</f>
        <v>0</v>
      </c>
      <c r="X41" s="14" t="n">
        <f aca="false">ModeloDatosModificados!X41-ModeloDatosMinisterio!X41</f>
        <v>0</v>
      </c>
      <c r="Y41" s="14" t="n">
        <f aca="false">ModeloDatosModificados!Y41-ModeloDatosMinisterio!Y41</f>
        <v>0</v>
      </c>
      <c r="Z41" s="14" t="n">
        <f aca="false">ModeloDatosModificados!Z41-ModeloDatosMinisterio!Z41</f>
        <v>0</v>
      </c>
      <c r="AC41" s="49" t="n">
        <f aca="false">ModeloDatosModificados!AC41-ModeloDatosMinisterio!AC41</f>
        <v>0</v>
      </c>
      <c r="AD41" s="50" t="n">
        <f aca="false">ModeloDatosModificados!AD41-ModeloDatosMinisterio!AD41</f>
        <v>0</v>
      </c>
      <c r="AE41" s="51" t="n">
        <f aca="false">ModeloDatosModificados!AE41-ModeloDatosMinisterio!AE41</f>
        <v>0</v>
      </c>
      <c r="AF41" s="50" t="n">
        <f aca="false">ModeloDatosModificados!AF41-ModeloDatosMinisterio!AF41</f>
        <v>0</v>
      </c>
      <c r="AG41" s="50" t="n">
        <f aca="false">ModeloDatosModificados!AG41-ModeloDatosMinisterio!AG41</f>
        <v>0</v>
      </c>
      <c r="AH41" s="50" t="n">
        <f aca="false">ModeloDatosModificados!AH41-ModeloDatosMinisterio!AH41</f>
        <v>0</v>
      </c>
      <c r="AI41" s="50" t="n">
        <f aca="false">ModeloDatosModificados!AI41-ModeloDatosMinisterio!AI41</f>
        <v>0</v>
      </c>
      <c r="AJ41" s="50" t="n">
        <f aca="false">ModeloDatosModificados!AJ41-ModeloDatosMinisterio!AJ41</f>
        <v>0.000833154512208979</v>
      </c>
      <c r="AK41" s="50" t="n">
        <f aca="false">ModeloDatosModificados!AK41-ModeloDatosMinisterio!AK41</f>
        <v>0</v>
      </c>
      <c r="AL41" s="50" t="n">
        <f aca="false">ModeloDatosModificados!AL41-ModeloDatosMinisterio!AL41</f>
        <v>0</v>
      </c>
      <c r="AM41" s="50" t="n">
        <f aca="false">ModeloDatosModificados!AM41-ModeloDatosMinisterio!AM41</f>
        <v>0.000208288628052236</v>
      </c>
      <c r="AO41" s="44" t="n">
        <f aca="false">ModeloDatosModificados!AO41-ModeloDatosMinisterio!AO41</f>
        <v>2.44858132524722E-009</v>
      </c>
      <c r="AP41" s="43" t="n">
        <f aca="false">ModeloDatosModificados!AP41-ModeloDatosMinisterio!AP41</f>
        <v>0.0286480782926546</v>
      </c>
      <c r="AQ41" s="44" t="n">
        <f aca="false">ModeloDatosModificados!AQ41-ModeloDatosMinisterio!AQ41</f>
        <v>7.14398618495092E-009</v>
      </c>
      <c r="AR41" s="43" t="n">
        <f aca="false">ModeloDatosModificados!AR41-ModeloDatosMinisterio!AR41</f>
        <v>0.0835836953577598</v>
      </c>
      <c r="AS41" s="44" t="n">
        <f aca="false">ModeloDatosModificados!AS41-ModeloDatosMinisterio!AS41</f>
        <v>2.07313282604531E-005</v>
      </c>
      <c r="AT41" s="43" t="n">
        <f aca="false">ModeloDatosModificados!AT41-ModeloDatosMinisterio!AT41</f>
        <v>242.553804111958</v>
      </c>
      <c r="AU41" s="44" t="n">
        <f aca="false">ModeloDatosModificados!AU41-ModeloDatosMinisterio!AU41</f>
        <v>7.088532478784E-005</v>
      </c>
      <c r="AV41" s="43" t="n">
        <f aca="false">ModeloDatosModificados!AV41-ModeloDatosMinisterio!AV41</f>
        <v>829.348943154852</v>
      </c>
      <c r="AW41" s="44" t="n">
        <f aca="false">ModeloDatosModificados!AW41-ModeloDatosMinisterio!AW41</f>
        <v>3.75366526022321E-006</v>
      </c>
      <c r="AX41" s="43" t="n">
        <f aca="false">ModeloDatosModificados!AX41-ModeloDatosMinisterio!AX41</f>
        <v>43.9173880607923</v>
      </c>
    </row>
    <row r="42" customFormat="false" ht="13.8" hidden="false" customHeight="false" outlineLevel="0" collapsed="false">
      <c r="A42" s="16" t="s">
        <v>48</v>
      </c>
      <c r="B42" s="52" t="n">
        <f aca="false">ModeloDatosModificados!B42-ModeloDatosMinisterio!B42</f>
        <v>0</v>
      </c>
      <c r="C42" s="52" t="n">
        <f aca="false">ModeloDatosModificados!C42-ModeloDatosMinisterio!C42</f>
        <v>0</v>
      </c>
      <c r="D42" s="52" t="n">
        <f aca="false">ModeloDatosModificados!D42-ModeloDatosMinisterio!D42</f>
        <v>0</v>
      </c>
      <c r="E42" s="52" t="n">
        <f aca="false">ModeloDatosModificados!E42-ModeloDatosMinisterio!E42</f>
        <v>0</v>
      </c>
      <c r="F42" s="52" t="n">
        <f aca="false">ModeloDatosModificados!F42-ModeloDatosMinisterio!F42</f>
        <v>0</v>
      </c>
      <c r="G42" s="52" t="n">
        <f aca="false">ModeloDatosModificados!G42-ModeloDatosMinisterio!G42</f>
        <v>0</v>
      </c>
      <c r="H42" s="52" t="n">
        <f aca="false">ModeloDatosModificados!H42-ModeloDatosMinisterio!H42</f>
        <v>0</v>
      </c>
      <c r="I42" s="90" t="n">
        <f aca="false">ModeloDatosModificados!I42-ModeloDatosMinisterio!I42</f>
        <v>5.20187940447267E-006</v>
      </c>
      <c r="J42" s="52" t="n">
        <f aca="false">ModeloDatosModificados!J42-ModeloDatosMinisterio!J42</f>
        <v>61</v>
      </c>
      <c r="K42" s="90" t="n">
        <f aca="false">ModeloDatosModificados!K42-ModeloDatosMinisterio!K42</f>
        <v>5.20187940447267E-006</v>
      </c>
      <c r="L42" s="52" t="n">
        <f aca="false">ModeloDatosModificados!L42-ModeloDatosMinisterio!L42</f>
        <v>61</v>
      </c>
      <c r="M42" s="52" t="n">
        <f aca="false">ModeloDatosModificados!M42-ModeloDatosMinisterio!M42</f>
        <v>0</v>
      </c>
      <c r="N42" s="52" t="n">
        <f aca="false">ModeloDatosModificados!N42-ModeloDatosMinisterio!N42</f>
        <v>0</v>
      </c>
      <c r="O42" s="52" t="n">
        <f aca="false">ModeloDatosModificados!O42-ModeloDatosMinisterio!O42</f>
        <v>0</v>
      </c>
      <c r="P42" s="52" t="n">
        <f aca="false">ModeloDatosModificados!P42-ModeloDatosMinisterio!P42</f>
        <v>61</v>
      </c>
      <c r="Q42" s="52" t="n">
        <f aca="false">ModeloDatosModificados!Q42-ModeloDatosMinisterio!Q42</f>
        <v>61</v>
      </c>
      <c r="S42" s="17" t="n">
        <f aca="false">ModeloDatosModificados!S42-ModeloDatosMinisterio!S42</f>
        <v>0</v>
      </c>
      <c r="T42" s="17" t="n">
        <f aca="false">ModeloDatosModificados!T42-ModeloDatosMinisterio!T42</f>
        <v>0</v>
      </c>
      <c r="U42" s="17" t="n">
        <f aca="false">ModeloDatosModificados!U42-ModeloDatosMinisterio!U42</f>
        <v>0</v>
      </c>
      <c r="V42" s="17" t="n">
        <f aca="false">ModeloDatosModificados!V42-ModeloDatosMinisterio!V42</f>
        <v>0</v>
      </c>
      <c r="W42" s="17" t="n">
        <f aca="false">ModeloDatosModificados!W42-ModeloDatosMinisterio!W42</f>
        <v>0</v>
      </c>
      <c r="X42" s="17" t="n">
        <f aca="false">ModeloDatosModificados!X42-ModeloDatosMinisterio!X42</f>
        <v>0</v>
      </c>
      <c r="Y42" s="17" t="n">
        <f aca="false">ModeloDatosModificados!Y42-ModeloDatosMinisterio!Y42</f>
        <v>0</v>
      </c>
      <c r="Z42" s="17" t="n">
        <f aca="false">ModeloDatosModificados!Z42-ModeloDatosMinisterio!Z42</f>
        <v>0</v>
      </c>
      <c r="AC42" s="54" t="n">
        <f aca="false">ModeloDatosModificados!AC42-ModeloDatosMinisterio!AC42</f>
        <v>0</v>
      </c>
      <c r="AD42" s="55" t="n">
        <f aca="false">ModeloDatosModificados!AD42-ModeloDatosMinisterio!AD42</f>
        <v>0</v>
      </c>
      <c r="AE42" s="56" t="n">
        <f aca="false">ModeloDatosModificados!AE42-ModeloDatosMinisterio!AE42</f>
        <v>0</v>
      </c>
      <c r="AF42" s="55" t="n">
        <f aca="false">ModeloDatosModificados!AF42-ModeloDatosMinisterio!AF42</f>
        <v>0</v>
      </c>
      <c r="AG42" s="55" t="n">
        <f aca="false">ModeloDatosModificados!AG42-ModeloDatosMinisterio!AG42</f>
        <v>0</v>
      </c>
      <c r="AH42" s="55" t="n">
        <f aca="false">ModeloDatosModificados!AH42-ModeloDatosMinisterio!AH42</f>
        <v>0</v>
      </c>
      <c r="AI42" s="55" t="n">
        <f aca="false">ModeloDatosModificados!AI42-ModeloDatosMinisterio!AI42</f>
        <v>0</v>
      </c>
      <c r="AJ42" s="55" t="n">
        <f aca="false">ModeloDatosModificados!AJ42-ModeloDatosMinisterio!AJ42</f>
        <v>-7.27616159759831E-005</v>
      </c>
      <c r="AK42" s="55" t="n">
        <f aca="false">ModeloDatosModificados!AK42-ModeloDatosMinisterio!AK42</f>
        <v>0</v>
      </c>
      <c r="AL42" s="55" t="n">
        <f aca="false">ModeloDatosModificados!AL42-ModeloDatosMinisterio!AL42</f>
        <v>0</v>
      </c>
      <c r="AM42" s="55" t="n">
        <f aca="false">ModeloDatosModificados!AM42-ModeloDatosMinisterio!AM42</f>
        <v>-1.81904039939992E-005</v>
      </c>
      <c r="AO42" s="53" t="n">
        <f aca="false">ModeloDatosModificados!AO42-ModeloDatosMinisterio!AO42</f>
        <v>2.44858132524722E-009</v>
      </c>
      <c r="AP42" s="52" t="n">
        <f aca="false">ModeloDatosModificados!AP42-ModeloDatosMinisterio!AP42</f>
        <v>0.0286480782926546</v>
      </c>
      <c r="AQ42" s="53" t="n">
        <f aca="false">ModeloDatosModificados!AQ42-ModeloDatosMinisterio!AQ42</f>
        <v>7.14398618495092E-009</v>
      </c>
      <c r="AR42" s="52" t="n">
        <f aca="false">ModeloDatosModificados!AR42-ModeloDatosMinisterio!AR42</f>
        <v>0.0835836953577598</v>
      </c>
      <c r="AS42" s="53" t="n">
        <f aca="false">ModeloDatosModificados!AS42-ModeloDatosMinisterio!AS42</f>
        <v>8.81140409383051E-006</v>
      </c>
      <c r="AT42" s="52" t="n">
        <f aca="false">ModeloDatosModificados!AT42-ModeloDatosMinisterio!AT42</f>
        <v>103.092264792474</v>
      </c>
      <c r="AU42" s="53" t="n">
        <f aca="false">ModeloDatosModificados!AU42-ModeloDatosMinisterio!AU42</f>
        <v>-4.62111709804503E-006</v>
      </c>
      <c r="AV42" s="52" t="n">
        <f aca="false">ModeloDatosModificados!AV42-ModeloDatosMinisterio!AV42</f>
        <v>-54.0664600596683</v>
      </c>
      <c r="AW42" s="53" t="n">
        <f aca="false">ModeloDatosModificados!AW42-ModeloDatosMinisterio!AW42</f>
        <v>1.00199984117777E-006</v>
      </c>
      <c r="AX42" s="52" t="n">
        <f aca="false">ModeloDatosModificados!AX42-ModeloDatosMinisterio!AX42</f>
        <v>11.7232658778012</v>
      </c>
    </row>
    <row r="43" customFormat="false" ht="13.8" hidden="false" customHeight="false" outlineLevel="0" collapsed="false">
      <c r="A43" s="19" t="s">
        <v>49</v>
      </c>
      <c r="B43" s="59"/>
      <c r="C43" s="59"/>
      <c r="D43" s="59"/>
      <c r="E43" s="59"/>
      <c r="F43" s="59"/>
      <c r="G43" s="59"/>
      <c r="H43" s="59"/>
      <c r="I43" s="91"/>
      <c r="J43" s="59" t="n">
        <f aca="false">ModeloDatosModificados!J43-ModeloDatosMinisterio!J43</f>
        <v>0</v>
      </c>
      <c r="K43" s="91"/>
      <c r="L43" s="59"/>
      <c r="M43" s="59"/>
      <c r="N43" s="59" t="n">
        <f aca="false">ModeloDatosModificados!N43-ModeloDatosMinisterio!N43</f>
        <v>0</v>
      </c>
      <c r="O43" s="59"/>
      <c r="P43" s="59" t="n">
        <f aca="false">ModeloDatosModificados!P43-ModeloDatosMinisterio!P43</f>
        <v>0</v>
      </c>
      <c r="Q43" s="59"/>
      <c r="S43" s="20"/>
      <c r="T43" s="20"/>
      <c r="U43" s="20"/>
      <c r="V43" s="20"/>
      <c r="W43" s="20"/>
      <c r="X43" s="20"/>
      <c r="Y43" s="20"/>
      <c r="Z43" s="20"/>
      <c r="AB43" s="62" t="s">
        <v>207</v>
      </c>
      <c r="AC43" s="62" t="n">
        <f aca="false">ModeloDatosModificados!AC43-ModeloDatosMinisterio!AC43</f>
        <v>0</v>
      </c>
      <c r="AD43" s="20"/>
      <c r="AE43" s="63" t="n">
        <f aca="false">ModeloDatosModificados!AE43-ModeloDatosMinisterio!AE43</f>
        <v>0</v>
      </c>
      <c r="AF43" s="20"/>
      <c r="AG43" s="64" t="n">
        <f aca="false">ModeloDatosModificados!AG43-ModeloDatosMinisterio!AG43</f>
        <v>0</v>
      </c>
      <c r="AH43" s="20"/>
      <c r="AI43" s="64" t="n">
        <f aca="false">ModeloDatosModificados!AI43-ModeloDatosMinisterio!AI43</f>
        <v>-0.00238884719828339</v>
      </c>
      <c r="AJ43" s="20"/>
      <c r="AK43" s="64" t="n">
        <f aca="false">ModeloDatosModificados!AK43-ModeloDatosMinisterio!AK43</f>
        <v>0</v>
      </c>
      <c r="AL43" s="65"/>
      <c r="AM43" s="64" t="n">
        <f aca="false">ModeloDatosModificados!AM43-ModeloDatosMinisterio!AM43</f>
        <v>-0.00264426399780104</v>
      </c>
      <c r="AO43" s="60" t="n">
        <f aca="false">ModeloDatosModificados!AO43-ModeloDatosMinisterio!AO43</f>
        <v>8.40162472778502E-006</v>
      </c>
      <c r="AP43" s="59" t="n">
        <f aca="false">ModeloDatosModificados!AP43-ModeloDatosMinisterio!AP43</f>
        <v>98.2979003006185</v>
      </c>
      <c r="AQ43" s="60" t="n">
        <f aca="false">ModeloDatosModificados!AQ43-ModeloDatosMinisterio!AQ43</f>
        <v>0.000119386004214628</v>
      </c>
      <c r="AR43" s="59" t="n">
        <f aca="false">ModeloDatosModificados!AR43-ModeloDatosMinisterio!AR43</f>
        <v>1396.80049035815</v>
      </c>
      <c r="AS43" s="60" t="n">
        <f aca="false">ModeloDatosModificados!AS43-ModeloDatosMinisterio!AS43</f>
        <v>0.000205781922907128</v>
      </c>
      <c r="AT43" s="59" t="n">
        <f aca="false">ModeloDatosModificados!AT43-ModeloDatosMinisterio!AT43</f>
        <v>2407.6213347991</v>
      </c>
      <c r="AU43" s="60" t="n">
        <f aca="false">ModeloDatosModificados!AU43-ModeloDatosMinisterio!AU43</f>
        <v>-0.000640871666792608</v>
      </c>
      <c r="AV43" s="59" t="n">
        <f aca="false">ModeloDatosModificados!AV43-ModeloDatosMinisterio!AV43</f>
        <v>-7498.11390641285</v>
      </c>
      <c r="AW43" s="60" t="n">
        <f aca="false">ModeloDatosModificados!AW43-ModeloDatosMinisterio!AW43</f>
        <v>0.00030730211494312</v>
      </c>
      <c r="AX43" s="59" t="n">
        <f aca="false">ModeloDatosModificados!AX43-ModeloDatosMinisterio!AX43</f>
        <v>3595.39418095537</v>
      </c>
    </row>
    <row r="44" customFormat="false" ht="13.8" hidden="false" customHeight="false" outlineLevel="0" collapsed="false">
      <c r="A44" s="23" t="s">
        <v>50</v>
      </c>
      <c r="AB44" s="62" t="s">
        <v>208</v>
      </c>
      <c r="AC44" s="62" t="n">
        <f aca="false">ModeloDatosModificados!AC44-ModeloDatosMinisterio!AC44</f>
        <v>0</v>
      </c>
      <c r="AD44" s="20"/>
      <c r="AE44" s="63" t="n">
        <f aca="false">ModeloDatosModificados!AE44-ModeloDatosMinisterio!AE44</f>
        <v>0</v>
      </c>
      <c r="AF44" s="20"/>
      <c r="AG44" s="64" t="n">
        <f aca="false">ModeloDatosModificados!AG44-ModeloDatosMinisterio!AG44</f>
        <v>0</v>
      </c>
      <c r="AH44" s="20"/>
      <c r="AI44" s="64" t="n">
        <f aca="false">ModeloDatosModificados!AI44-ModeloDatosMinisterio!AI44</f>
        <v>-0.00354060811515849</v>
      </c>
      <c r="AJ44" s="20"/>
      <c r="AK44" s="64" t="n">
        <f aca="false">ModeloDatosModificados!AK44-ModeloDatosMinisterio!AK44</f>
        <v>0</v>
      </c>
      <c r="AL44" s="20"/>
      <c r="AM44" s="64"/>
    </row>
    <row r="45" customFormat="false" ht="13.8" hidden="false" customHeight="false" outlineLevel="0" collapsed="false">
      <c r="A45" s="23" t="s">
        <v>51</v>
      </c>
    </row>
    <row r="47" customFormat="false" ht="13.8" hidden="false" customHeight="false" outlineLevel="0" collapsed="false">
      <c r="A47" s="6" t="s">
        <v>52</v>
      </c>
      <c r="B47" s="6"/>
      <c r="C47" s="6"/>
      <c r="D47" s="6"/>
      <c r="E47" s="6"/>
      <c r="F47" s="6"/>
      <c r="G47" s="6"/>
      <c r="H47" s="6"/>
      <c r="I47" s="6"/>
      <c r="J47" s="6"/>
    </row>
    <row r="48" customFormat="false" ht="13.8" hidden="false" customHeight="false" outlineLevel="0" collapsed="false">
      <c r="A48" s="6" t="s">
        <v>53</v>
      </c>
      <c r="B48" s="6"/>
      <c r="C48" s="6"/>
      <c r="D48" s="6"/>
      <c r="E48" s="6"/>
      <c r="F48" s="6"/>
      <c r="G48" s="6"/>
      <c r="H48" s="6"/>
      <c r="I48" s="6"/>
      <c r="J48" s="6"/>
    </row>
    <row r="49" customFormat="false" ht="9" hidden="false" customHeight="true" outlineLevel="0" collapsed="false">
      <c r="A49" s="24"/>
      <c r="B49" s="66"/>
      <c r="C49" s="66"/>
      <c r="D49" s="66"/>
      <c r="E49" s="66"/>
      <c r="F49" s="66"/>
      <c r="G49" s="66"/>
      <c r="H49" s="66"/>
      <c r="I49" s="66"/>
      <c r="J49" s="66"/>
    </row>
    <row r="50" customFormat="false" ht="12.75" hidden="false" customHeight="true" outlineLevel="0" collapsed="false">
      <c r="A50" s="7" t="s">
        <v>8</v>
      </c>
      <c r="B50" s="83" t="s">
        <v>188</v>
      </c>
      <c r="C50" s="83"/>
      <c r="D50" s="83"/>
      <c r="E50" s="83"/>
      <c r="F50" s="83"/>
      <c r="G50" s="83"/>
      <c r="H50" s="83"/>
      <c r="I50" s="37" t="s">
        <v>10</v>
      </c>
      <c r="J50" s="37" t="s">
        <v>11</v>
      </c>
      <c r="K50" s="37" t="s">
        <v>189</v>
      </c>
      <c r="L50" s="37" t="s">
        <v>190</v>
      </c>
      <c r="M50" s="37" t="s">
        <v>191</v>
      </c>
      <c r="N50" s="37" t="s">
        <v>12</v>
      </c>
      <c r="O50" s="37" t="s">
        <v>192</v>
      </c>
      <c r="P50" s="37" t="s">
        <v>193</v>
      </c>
      <c r="Q50" s="37" t="s">
        <v>194</v>
      </c>
      <c r="S50" s="8" t="s">
        <v>188</v>
      </c>
      <c r="T50" s="8"/>
      <c r="U50" s="8"/>
      <c r="V50" s="8"/>
      <c r="W50" s="8"/>
      <c r="X50" s="8"/>
      <c r="Y50" s="8"/>
      <c r="Z50" s="8"/>
      <c r="AC50" s="9" t="s">
        <v>196</v>
      </c>
      <c r="AD50" s="9"/>
      <c r="AE50" s="9" t="s">
        <v>197</v>
      </c>
      <c r="AF50" s="9"/>
      <c r="AG50" s="9" t="s">
        <v>198</v>
      </c>
      <c r="AH50" s="9"/>
      <c r="AI50" s="9" t="s">
        <v>199</v>
      </c>
      <c r="AJ50" s="9"/>
      <c r="AK50" s="9" t="s">
        <v>200</v>
      </c>
      <c r="AL50" s="9"/>
      <c r="AM50" s="39" t="s">
        <v>201</v>
      </c>
      <c r="AO50" s="9" t="s">
        <v>196</v>
      </c>
      <c r="AP50" s="9"/>
      <c r="AQ50" s="9" t="s">
        <v>197</v>
      </c>
      <c r="AR50" s="9"/>
      <c r="AS50" s="9" t="s">
        <v>198</v>
      </c>
      <c r="AT50" s="9"/>
      <c r="AU50" s="9" t="s">
        <v>199</v>
      </c>
      <c r="AV50" s="9"/>
      <c r="AW50" s="39" t="s">
        <v>200</v>
      </c>
      <c r="AX50" s="39"/>
    </row>
    <row r="51" customFormat="false" ht="55.8" hidden="false" customHeight="false" outlineLevel="0" collapsed="false">
      <c r="A51" s="7"/>
      <c r="B51" s="84" t="s">
        <v>54</v>
      </c>
      <c r="C51" s="84" t="s">
        <v>55</v>
      </c>
      <c r="D51" s="84" t="s">
        <v>56</v>
      </c>
      <c r="E51" s="84" t="s">
        <v>57</v>
      </c>
      <c r="F51" s="84" t="s">
        <v>58</v>
      </c>
      <c r="G51" s="84" t="s">
        <v>59</v>
      </c>
      <c r="H51" s="84" t="s">
        <v>60</v>
      </c>
      <c r="I51" s="37"/>
      <c r="J51" s="37"/>
      <c r="K51" s="37"/>
      <c r="L51" s="37"/>
      <c r="M51" s="37"/>
      <c r="N51" s="37"/>
      <c r="O51" s="37"/>
      <c r="P51" s="37"/>
      <c r="Q51" s="37"/>
      <c r="S51" s="9" t="s">
        <v>54</v>
      </c>
      <c r="T51" s="9" t="s">
        <v>55</v>
      </c>
      <c r="U51" s="9" t="s">
        <v>56</v>
      </c>
      <c r="V51" s="9" t="s">
        <v>57</v>
      </c>
      <c r="W51" s="9" t="s">
        <v>58</v>
      </c>
      <c r="X51" s="9" t="s">
        <v>59</v>
      </c>
      <c r="Y51" s="9" t="s">
        <v>60</v>
      </c>
      <c r="Z51" s="7" t="s">
        <v>21</v>
      </c>
      <c r="AC51" s="9" t="s">
        <v>202</v>
      </c>
      <c r="AD51" s="9" t="s">
        <v>203</v>
      </c>
      <c r="AE51" s="9" t="s">
        <v>202</v>
      </c>
      <c r="AF51" s="9" t="s">
        <v>203</v>
      </c>
      <c r="AG51" s="9" t="s">
        <v>202</v>
      </c>
      <c r="AH51" s="9" t="s">
        <v>203</v>
      </c>
      <c r="AI51" s="9" t="s">
        <v>202</v>
      </c>
      <c r="AJ51" s="9" t="s">
        <v>203</v>
      </c>
      <c r="AK51" s="9" t="s">
        <v>202</v>
      </c>
      <c r="AL51" s="9" t="s">
        <v>203</v>
      </c>
      <c r="AM51" s="40" t="s">
        <v>204</v>
      </c>
      <c r="AO51" s="9" t="s">
        <v>205</v>
      </c>
      <c r="AP51" s="9" t="s">
        <v>206</v>
      </c>
      <c r="AQ51" s="9" t="s">
        <v>205</v>
      </c>
      <c r="AR51" s="9" t="s">
        <v>206</v>
      </c>
      <c r="AS51" s="9" t="s">
        <v>205</v>
      </c>
      <c r="AT51" s="9" t="s">
        <v>206</v>
      </c>
      <c r="AU51" s="9" t="s">
        <v>205</v>
      </c>
      <c r="AV51" s="9" t="s">
        <v>206</v>
      </c>
      <c r="AW51" s="9" t="s">
        <v>205</v>
      </c>
      <c r="AX51" s="40" t="s">
        <v>206</v>
      </c>
    </row>
    <row r="52" customFormat="false" ht="13.8" hidden="false" customHeight="false" outlineLevel="0" collapsed="false">
      <c r="A52" s="10" t="s">
        <v>61</v>
      </c>
      <c r="B52" s="42"/>
      <c r="C52" s="42"/>
      <c r="D52" s="42"/>
      <c r="E52" s="42"/>
      <c r="F52" s="42"/>
      <c r="G52" s="42"/>
      <c r="H52" s="42"/>
      <c r="I52" s="88" t="n">
        <f aca="false">AO52+AQ52+AS52+AU52+AW52</f>
        <v>0.12736413685991</v>
      </c>
      <c r="J52" s="42" t="n">
        <f aca="false">ROUND(AP52+AR52+AT52+AV52+AX52,0)</f>
        <v>1418062</v>
      </c>
      <c r="K52" s="88" t="n">
        <f aca="false">I52-DatosMinisterio!J52</f>
        <v>0.00342826949137737</v>
      </c>
      <c r="L52" s="43" t="n">
        <f aca="false">J52-DatosMinisterio!K52</f>
        <v>38170</v>
      </c>
      <c r="M52" s="43" t="n">
        <f aca="false">P86/P$111</f>
        <v>0.0411970725460397</v>
      </c>
      <c r="N52" s="43" t="n">
        <f aca="false">ROUND(N$77*M52,0)</f>
        <v>8715011</v>
      </c>
      <c r="O52" s="43" t="n">
        <f aca="false">N52-DatosMinisterio!L52</f>
        <v>-30085565</v>
      </c>
      <c r="P52" s="43" t="n">
        <f aca="false">N52+J52</f>
        <v>10133073</v>
      </c>
      <c r="Q52" s="43" t="n">
        <f aca="false">P52-DatosMinisterio!M52</f>
        <v>-30047395</v>
      </c>
      <c r="S52" s="11" t="n">
        <f aca="false">B52+DatosMinisterio!B52</f>
        <v>29492</v>
      </c>
      <c r="T52" s="11" t="n">
        <f aca="false">C52+DatosMinisterio!C52</f>
        <v>72</v>
      </c>
      <c r="U52" s="11" t="n">
        <f aca="false">D52+DatosMinisterio!D52</f>
        <v>2170.0114342041</v>
      </c>
      <c r="V52" s="11" t="n">
        <f aca="false">E52+DatosMinisterio!E52</f>
        <v>1465.02392254146</v>
      </c>
      <c r="W52" s="11" t="n">
        <f aca="false">F52+DatosMinisterio!F52</f>
        <v>875.5</v>
      </c>
      <c r="X52" s="11" t="n">
        <f aca="false">G52+DatosMinisterio!G52</f>
        <v>2257</v>
      </c>
      <c r="Y52" s="11" t="n">
        <f aca="false">H52+DatosMinisterio!H52</f>
        <v>256</v>
      </c>
      <c r="Z52" s="11" t="n">
        <f aca="false">X52+0.33*Y52</f>
        <v>2341.48</v>
      </c>
      <c r="AC52" s="45" t="n">
        <f aca="false">IF(T52&gt;0,S52/T52,0)</f>
        <v>409.611111111111</v>
      </c>
      <c r="AD52" s="46" t="n">
        <f aca="false">EXP((((AC52-AC$77)/AC$78+2)/4-1.9)^3)</f>
        <v>0.666604438763057</v>
      </c>
      <c r="AE52" s="47" t="n">
        <f aca="false">S52/U52</f>
        <v>13.5907117977085</v>
      </c>
      <c r="AF52" s="46" t="n">
        <f aca="false">EXP((((AE52-AE$77)/AE$78+2)/4-1.9)^3)</f>
        <v>0.0161973846915818</v>
      </c>
      <c r="AG52" s="46" t="n">
        <f aca="false">V52/U52</f>
        <v>0.675122674217056</v>
      </c>
      <c r="AH52" s="46" t="n">
        <f aca="false">EXP((((AG52-AG$77)/AG$78+2)/4-1.9)^3)</f>
        <v>0.0835286098923528</v>
      </c>
      <c r="AI52" s="46" t="n">
        <f aca="false">W52/U52</f>
        <v>0.403454095310382</v>
      </c>
      <c r="AJ52" s="46" t="n">
        <f aca="false">EXP((((AI52-AI$77)/AI$78+2)/4-1.9)^3)</f>
        <v>0.60857753522195</v>
      </c>
      <c r="AK52" s="46" t="n">
        <f aca="false">Z52/U52</f>
        <v>1.07901735589646</v>
      </c>
      <c r="AL52" s="46" t="n">
        <f aca="false">EXP((((AK52-AK$77)/AK$78+2)/4-1.9)^3)</f>
        <v>0.524532227515222</v>
      </c>
      <c r="AM52" s="46" t="n">
        <f aca="false">0.01*AD52+0.15*AF52+0.24*AH52+0.25*AJ52+0.35*AL52</f>
        <v>0.364873181901348</v>
      </c>
      <c r="AO52" s="48" t="n">
        <f aca="false">0.01*AD52/$AM$77</f>
        <v>0.00232687693098247</v>
      </c>
      <c r="AP52" s="42" t="n">
        <f aca="false">AO52*$J$77</f>
        <v>25907.2546187736</v>
      </c>
      <c r="AQ52" s="48" t="n">
        <f aca="false">0.15*AF52/$AM$77</f>
        <v>0.000848088879764127</v>
      </c>
      <c r="AR52" s="42" t="n">
        <f aca="false">AQ52*$J$77</f>
        <v>9442.55119591677</v>
      </c>
      <c r="AS52" s="48" t="n">
        <f aca="false">0.24*AH52/$AM$77</f>
        <v>0.00699764180854974</v>
      </c>
      <c r="AT52" s="42" t="n">
        <f aca="false">AS52*$J$77</f>
        <v>77911.1630921227</v>
      </c>
      <c r="AU52" s="48" t="n">
        <f aca="false">0.25*AJ52/$AM$77</f>
        <v>0.053108145741191</v>
      </c>
      <c r="AV52" s="42" t="n">
        <f aca="false">AU52*$J$77</f>
        <v>591301.686706324</v>
      </c>
      <c r="AW52" s="48" t="n">
        <f aca="false">0.35*AL52/$AM$77</f>
        <v>0.0640833834994231</v>
      </c>
      <c r="AX52" s="42" t="n">
        <f aca="false">AW52*$J$77</f>
        <v>713499.072961746</v>
      </c>
    </row>
    <row r="53" customFormat="false" ht="13.8" hidden="false" customHeight="false" outlineLevel="0" collapsed="false">
      <c r="A53" s="13" t="s">
        <v>62</v>
      </c>
      <c r="B53" s="43"/>
      <c r="C53" s="43"/>
      <c r="D53" s="43"/>
      <c r="E53" s="43"/>
      <c r="F53" s="43" t="n">
        <v>-176</v>
      </c>
      <c r="G53" s="43"/>
      <c r="H53" s="43"/>
      <c r="I53" s="89" t="n">
        <f aca="false">AO53+AQ53+AS53+AU53+AW53</f>
        <v>0.0782066188577793</v>
      </c>
      <c r="J53" s="43" t="n">
        <f aca="false">ROUND(AP53+AR53+AT53+AV53+AX53,0)</f>
        <v>870746</v>
      </c>
      <c r="K53" s="89" t="n">
        <f aca="false">I53-DatosMinisterio!J53</f>
        <v>-0.0143827006977654</v>
      </c>
      <c r="L53" s="43" t="n">
        <f aca="false">J53-DatosMinisterio!K53</f>
        <v>-160136</v>
      </c>
      <c r="M53" s="43" t="n">
        <f aca="false">P87/P$111</f>
        <v>0.0267254664349778</v>
      </c>
      <c r="N53" s="43" t="n">
        <f aca="false">ROUND(N$77*M53,0)</f>
        <v>5653623</v>
      </c>
      <c r="O53" s="43" t="n">
        <f aca="false">N53-DatosMinisterio!L53</f>
        <v>-19410288</v>
      </c>
      <c r="P53" s="43" t="n">
        <f aca="false">N53+J53</f>
        <v>6524369</v>
      </c>
      <c r="Q53" s="43" t="n">
        <f aca="false">P53-DatosMinisterio!M53</f>
        <v>-19570424</v>
      </c>
      <c r="S53" s="14" t="n">
        <f aca="false">B53+DatosMinisterio!B53</f>
        <v>25271</v>
      </c>
      <c r="T53" s="14" t="n">
        <f aca="false">C53+DatosMinisterio!C53</f>
        <v>75</v>
      </c>
      <c r="U53" s="14" t="n">
        <f aca="false">D53+DatosMinisterio!D53</f>
        <v>2191.49447809381</v>
      </c>
      <c r="V53" s="14" t="n">
        <f aca="false">E53+DatosMinisterio!E53</f>
        <v>1495.96098270745</v>
      </c>
      <c r="W53" s="14" t="n">
        <f aca="false">F53+DatosMinisterio!F53</f>
        <v>582</v>
      </c>
      <c r="X53" s="14" t="n">
        <f aca="false">G53+DatosMinisterio!G53</f>
        <v>1984</v>
      </c>
      <c r="Y53" s="14" t="n">
        <f aca="false">H53+DatosMinisterio!H53</f>
        <v>188</v>
      </c>
      <c r="Z53" s="14" t="n">
        <f aca="false">X53+0.33*Y53</f>
        <v>2046.04</v>
      </c>
      <c r="AC53" s="49" t="n">
        <f aca="false">IF(T53&gt;0,S53/T53,0)</f>
        <v>336.946666666667</v>
      </c>
      <c r="AD53" s="50" t="n">
        <f aca="false">EXP((((AC53-AC$77)/AC$78+2)/4-1.9)^3)</f>
        <v>0.398935320685813</v>
      </c>
      <c r="AE53" s="51" t="n">
        <f aca="false">S53/U53</f>
        <v>11.531400262519</v>
      </c>
      <c r="AF53" s="50" t="n">
        <f aca="false">EXP((((AE53-AE$77)/AE$78+2)/4-1.9)^3)</f>
        <v>0.00611298791701088</v>
      </c>
      <c r="AG53" s="50" t="n">
        <f aca="false">V53/U53</f>
        <v>0.682621379000077</v>
      </c>
      <c r="AH53" s="50" t="n">
        <f aca="false">EXP((((AG53-AG$77)/AG$78+2)/4-1.9)^3)</f>
        <v>0.0910170612301064</v>
      </c>
      <c r="AI53" s="50" t="n">
        <f aca="false">W53/U53</f>
        <v>0.265572195512092</v>
      </c>
      <c r="AJ53" s="50" t="n">
        <f aca="false">EXP((((AI53-AI$77)/AI$78+2)/4-1.9)^3)</f>
        <v>0.257711627214454</v>
      </c>
      <c r="AK53" s="50" t="n">
        <f aca="false">Z53/U53</f>
        <v>0.933627723205432</v>
      </c>
      <c r="AL53" s="50" t="n">
        <f aca="false">EXP((((AK53-AK$77)/AK$78+2)/4-1.9)^3)</f>
        <v>0.379623617252123</v>
      </c>
      <c r="AM53" s="50" t="n">
        <f aca="false">0.01*AD53+0.15*AF53+0.24*AH53+0.25*AJ53+0.35*AL53</f>
        <v>0.224046568931492</v>
      </c>
      <c r="AO53" s="44" t="n">
        <f aca="false">0.01*AD53/$AM$77</f>
        <v>0.00139254007426114</v>
      </c>
      <c r="AP53" s="43" t="n">
        <f aca="false">AO53*$J$77</f>
        <v>15504.4256059974</v>
      </c>
      <c r="AQ53" s="44" t="n">
        <f aca="false">0.15*AF53/$AM$77</f>
        <v>0.000320073713952342</v>
      </c>
      <c r="AR53" s="43" t="n">
        <f aca="false">AQ53*$J$77</f>
        <v>3563.67416502712</v>
      </c>
      <c r="AS53" s="44" t="n">
        <f aca="false">0.24*AH53/$AM$77</f>
        <v>0.00762498973436686</v>
      </c>
      <c r="AT53" s="43" t="n">
        <f aca="false">AS53*$J$77</f>
        <v>84896.0028282926</v>
      </c>
      <c r="AU53" s="44" t="n">
        <f aca="false">0.25*AJ53/$AM$77</f>
        <v>0.0224894707168466</v>
      </c>
      <c r="AV53" s="43" t="n">
        <f aca="false">AU53*$J$77</f>
        <v>250395.9003353</v>
      </c>
      <c r="AW53" s="44" t="n">
        <f aca="false">0.35*AL53/$AM$77</f>
        <v>0.0463795446183524</v>
      </c>
      <c r="AX53" s="43" t="n">
        <f aca="false">AW53*$J$77</f>
        <v>516386.000278532</v>
      </c>
    </row>
    <row r="54" customFormat="false" ht="13.8" hidden="false" customHeight="false" outlineLevel="0" collapsed="false">
      <c r="A54" s="13" t="s">
        <v>63</v>
      </c>
      <c r="B54" s="43"/>
      <c r="C54" s="43"/>
      <c r="D54" s="43"/>
      <c r="E54" s="43"/>
      <c r="F54" s="43"/>
      <c r="G54" s="43"/>
      <c r="H54" s="43"/>
      <c r="I54" s="89" t="n">
        <f aca="false">AO54+AQ54+AS54+AU54+AW54</f>
        <v>0.0663634468161328</v>
      </c>
      <c r="J54" s="43" t="n">
        <f aca="false">ROUND(AP54+AR54+AT54+AV54+AX54,0)</f>
        <v>738885</v>
      </c>
      <c r="K54" s="89" t="n">
        <f aca="false">I54-DatosMinisterio!J54</f>
        <v>0.00128714045851828</v>
      </c>
      <c r="L54" s="43" t="n">
        <f aca="false">J54-DatosMinisterio!K54</f>
        <v>14331</v>
      </c>
      <c r="M54" s="43" t="n">
        <f aca="false">P88/P$111</f>
        <v>0.0206694386856648</v>
      </c>
      <c r="N54" s="43" t="n">
        <f aca="false">ROUND(N$77*M54,0)</f>
        <v>4372504</v>
      </c>
      <c r="O54" s="43" t="n">
        <f aca="false">N54-DatosMinisterio!L54</f>
        <v>-10993109</v>
      </c>
      <c r="P54" s="43" t="n">
        <f aca="false">N54+J54</f>
        <v>5111389</v>
      </c>
      <c r="Q54" s="43" t="n">
        <f aca="false">P54-DatosMinisterio!M54</f>
        <v>-10978778</v>
      </c>
      <c r="S54" s="14" t="n">
        <f aca="false">B54+DatosMinisterio!B54</f>
        <v>24210</v>
      </c>
      <c r="T54" s="14" t="n">
        <f aca="false">C54+DatosMinisterio!C54</f>
        <v>92</v>
      </c>
      <c r="U54" s="14" t="n">
        <f aca="false">D54+DatosMinisterio!D54</f>
        <v>1403.58364973843</v>
      </c>
      <c r="V54" s="14" t="n">
        <f aca="false">E54+DatosMinisterio!E54</f>
        <v>1103.6348107071</v>
      </c>
      <c r="W54" s="14" t="n">
        <f aca="false">F54+DatosMinisterio!F54</f>
        <v>337</v>
      </c>
      <c r="X54" s="14" t="n">
        <f aca="false">G54+DatosMinisterio!G54</f>
        <v>977</v>
      </c>
      <c r="Y54" s="14" t="n">
        <f aca="false">H54+DatosMinisterio!H54</f>
        <v>77</v>
      </c>
      <c r="Z54" s="14" t="n">
        <f aca="false">X54+0.33*Y54</f>
        <v>1002.41</v>
      </c>
      <c r="AC54" s="49" t="n">
        <f aca="false">IF(T54&gt;0,S54/T54,0)</f>
        <v>263.152173913043</v>
      </c>
      <c r="AD54" s="50" t="n">
        <f aca="false">EXP((((AC54-AC$77)/AC$78+2)/4-1.9)^3)</f>
        <v>0.171680849656123</v>
      </c>
      <c r="AE54" s="51" t="n">
        <f aca="false">S54/U54</f>
        <v>17.2487047740345</v>
      </c>
      <c r="AF54" s="50" t="n">
        <f aca="false">EXP((((AE54-AE$77)/AE$78+2)/4-1.9)^3)</f>
        <v>0.0663141074890967</v>
      </c>
      <c r="AG54" s="50" t="n">
        <f aca="false">V54/U54</f>
        <v>0.786297853293441</v>
      </c>
      <c r="AH54" s="50" t="n">
        <f aca="false">EXP((((AG54-AG$77)/AG$78+2)/4-1.9)^3)</f>
        <v>0.24547716321856</v>
      </c>
      <c r="AI54" s="50" t="n">
        <f aca="false">W54/U54</f>
        <v>0.240099690576192</v>
      </c>
      <c r="AJ54" s="50" t="n">
        <f aca="false">EXP((((AI54-AI$77)/AI$78+2)/4-1.9)^3)</f>
        <v>0.205737017345505</v>
      </c>
      <c r="AK54" s="50" t="n">
        <f aca="false">Z54/U54</f>
        <v>0.714179023235849</v>
      </c>
      <c r="AL54" s="50" t="n">
        <f aca="false">EXP((((AK54-AK$77)/AK$78+2)/4-1.9)^3)</f>
        <v>0.19458718314013</v>
      </c>
      <c r="AM54" s="50" t="n">
        <f aca="false">0.01*AD54+0.15*AF54+0.24*AH54+0.25*AJ54+0.35*AL54</f>
        <v>0.190118212227802</v>
      </c>
      <c r="AO54" s="44" t="n">
        <f aca="false">0.01*AD54/$AM$77</f>
        <v>0.000599276250391573</v>
      </c>
      <c r="AP54" s="43" t="n">
        <f aca="false">AO54*$J$77</f>
        <v>6672.29203193099</v>
      </c>
      <c r="AQ54" s="44" t="n">
        <f aca="false">0.15*AF54/$AM$77</f>
        <v>0.00347218135543915</v>
      </c>
      <c r="AR54" s="43" t="n">
        <f aca="false">AQ54*$J$77</f>
        <v>38658.979020407</v>
      </c>
      <c r="AS54" s="44" t="n">
        <f aca="false">0.24*AH54/$AM$77</f>
        <v>0.0205649449044602</v>
      </c>
      <c r="AT54" s="43" t="n">
        <f aca="false">AS54*$J$77</f>
        <v>228968.389675832</v>
      </c>
      <c r="AU54" s="44" t="n">
        <f aca="false">0.25*AJ54/$AM$77</f>
        <v>0.0179538528275747</v>
      </c>
      <c r="AV54" s="43" t="n">
        <f aca="false">AU54*$J$77</f>
        <v>199896.707212432</v>
      </c>
      <c r="AW54" s="44" t="n">
        <f aca="false">0.35*AL54/$AM$77</f>
        <v>0.0237731914782672</v>
      </c>
      <c r="AX54" s="43" t="n">
        <f aca="false">AW54*$J$77</f>
        <v>264688.740744135</v>
      </c>
    </row>
    <row r="55" customFormat="false" ht="13.8" hidden="false" customHeight="false" outlineLevel="0" collapsed="false">
      <c r="A55" s="13" t="s">
        <v>64</v>
      </c>
      <c r="B55" s="43"/>
      <c r="C55" s="43"/>
      <c r="D55" s="43"/>
      <c r="E55" s="43"/>
      <c r="F55" s="43"/>
      <c r="G55" s="43"/>
      <c r="H55" s="43"/>
      <c r="I55" s="89" t="n">
        <f aca="false">AO55+AQ55+AS55+AU55+AW55</f>
        <v>0.0993327205557932</v>
      </c>
      <c r="J55" s="43" t="n">
        <f aca="false">ROUND(AP55+AR55+AT55+AV55+AX55,0)</f>
        <v>1105962</v>
      </c>
      <c r="K55" s="89" t="n">
        <f aca="false">I55-DatosMinisterio!J55</f>
        <v>0.00252084669554808</v>
      </c>
      <c r="L55" s="43" t="n">
        <f aca="false">J55-DatosMinisterio!K55</f>
        <v>28067</v>
      </c>
      <c r="M55" s="43" t="n">
        <f aca="false">P89/P$111</f>
        <v>0.0198655151149032</v>
      </c>
      <c r="N55" s="43" t="n">
        <f aca="false">ROUND(N$77*M55,0)</f>
        <v>4202439</v>
      </c>
      <c r="O55" s="43" t="n">
        <f aca="false">N55-DatosMinisterio!L55</f>
        <v>-8303905</v>
      </c>
      <c r="P55" s="43" t="n">
        <f aca="false">N55+J55</f>
        <v>5308401</v>
      </c>
      <c r="Q55" s="43" t="n">
        <f aca="false">P55-DatosMinisterio!M55</f>
        <v>-8275838</v>
      </c>
      <c r="S55" s="14" t="n">
        <f aca="false">B55+DatosMinisterio!B55</f>
        <v>13806</v>
      </c>
      <c r="T55" s="14" t="n">
        <f aca="false">C55+DatosMinisterio!C55</f>
        <v>53</v>
      </c>
      <c r="U55" s="14" t="n">
        <f aca="false">D55+DatosMinisterio!D55</f>
        <v>623.992958044321</v>
      </c>
      <c r="V55" s="14" t="n">
        <f aca="false">E55+DatosMinisterio!E55</f>
        <v>506.390536731368</v>
      </c>
      <c r="W55" s="14" t="n">
        <f aca="false">F55+DatosMinisterio!F55</f>
        <v>201</v>
      </c>
      <c r="X55" s="14" t="n">
        <f aca="false">G55+DatosMinisterio!G55</f>
        <v>447</v>
      </c>
      <c r="Y55" s="14" t="n">
        <f aca="false">H55+DatosMinisterio!H55</f>
        <v>56</v>
      </c>
      <c r="Z55" s="14" t="n">
        <f aca="false">X55+0.33*Y55</f>
        <v>465.48</v>
      </c>
      <c r="AC55" s="49" t="n">
        <f aca="false">IF(T55&gt;0,S55/T55,0)</f>
        <v>260.490566037736</v>
      </c>
      <c r="AD55" s="50" t="n">
        <f aca="false">EXP((((AC55-AC$77)/AC$78+2)/4-1.9)^3)</f>
        <v>0.165369059103064</v>
      </c>
      <c r="AE55" s="51" t="n">
        <f aca="false">S55/U55</f>
        <v>22.1252496875444</v>
      </c>
      <c r="AF55" s="50" t="n">
        <f aca="false">EXP((((AE55-AE$77)/AE$78+2)/4-1.9)^3)</f>
        <v>0.248618901869866</v>
      </c>
      <c r="AG55" s="50" t="n">
        <f aca="false">V55/U55</f>
        <v>0.81153245433805</v>
      </c>
      <c r="AH55" s="50" t="n">
        <f aca="false">EXP((((AG55-AG$77)/AG$78+2)/4-1.9)^3)</f>
        <v>0.297029174719144</v>
      </c>
      <c r="AI55" s="50" t="n">
        <f aca="false">W55/U55</f>
        <v>0.322119019788238</v>
      </c>
      <c r="AJ55" s="50" t="n">
        <f aca="false">EXP((((AI55-AI$77)/AI$78+2)/4-1.9)^3)</f>
        <v>0.392779497981873</v>
      </c>
      <c r="AK55" s="50" t="n">
        <f aca="false">Z55/U55</f>
        <v>0.745969956870792</v>
      </c>
      <c r="AL55" s="50" t="n">
        <f aca="false">EXP((((AK55-AK$77)/AK$78+2)/4-1.9)^3)</f>
        <v>0.217543684458518</v>
      </c>
      <c r="AM55" s="50" t="n">
        <f aca="false">0.01*AD55+0.15*AF55+0.24*AH55+0.25*AJ55+0.35*AL55</f>
        <v>0.284568691860055</v>
      </c>
      <c r="AO55" s="44" t="n">
        <f aca="false">0.01*AD55/$AM$77</f>
        <v>0.000577244054118835</v>
      </c>
      <c r="AP55" s="43" t="n">
        <f aca="false">AO55*$J$77</f>
        <v>6426.98738730262</v>
      </c>
      <c r="AQ55" s="44" t="n">
        <f aca="false">0.15*AF55/$AM$77</f>
        <v>0.0130175908018402</v>
      </c>
      <c r="AR55" s="43" t="n">
        <f aca="false">AQ55*$J$77</f>
        <v>144936.775527652</v>
      </c>
      <c r="AS55" s="44" t="n">
        <f aca="false">0.24*AH55/$AM$77</f>
        <v>0.0248837347353484</v>
      </c>
      <c r="AT55" s="43" t="n">
        <f aca="false">AS55*$J$77</f>
        <v>277053.437193386</v>
      </c>
      <c r="AU55" s="44" t="n">
        <f aca="false">0.25*AJ55/$AM$77</f>
        <v>0.0342763076447859</v>
      </c>
      <c r="AV55" s="43" t="n">
        <f aca="false">AU55*$J$77</f>
        <v>381629.564383512</v>
      </c>
      <c r="AW55" s="44" t="n">
        <f aca="false">0.35*AL55/$AM$77</f>
        <v>0.0265778433196998</v>
      </c>
      <c r="AX55" s="43" t="n">
        <f aca="false">AW55*$J$77</f>
        <v>295915.501560542</v>
      </c>
    </row>
    <row r="56" customFormat="false" ht="13.8" hidden="false" customHeight="false" outlineLevel="0" collapsed="false">
      <c r="A56" s="13" t="s">
        <v>65</v>
      </c>
      <c r="B56" s="43"/>
      <c r="C56" s="43"/>
      <c r="D56" s="43"/>
      <c r="E56" s="43"/>
      <c r="F56" s="43"/>
      <c r="G56" s="43"/>
      <c r="H56" s="43"/>
      <c r="I56" s="89" t="n">
        <f aca="false">AO56+AQ56+AS56+AU56+AW56</f>
        <v>0.0492345780114854</v>
      </c>
      <c r="J56" s="43" t="n">
        <f aca="false">ROUND(AP56+AR56+AT56+AV56+AX56,0)</f>
        <v>548174</v>
      </c>
      <c r="K56" s="89" t="n">
        <f aca="false">I56-DatosMinisterio!J56</f>
        <v>0.000910843206896099</v>
      </c>
      <c r="L56" s="43" t="n">
        <f aca="false">J56-DatosMinisterio!K56</f>
        <v>10142</v>
      </c>
      <c r="M56" s="43" t="n">
        <f aca="false">P90/P$111</f>
        <v>0.0206831184053905</v>
      </c>
      <c r="N56" s="43" t="n">
        <f aca="false">ROUND(N$77*M56,0)</f>
        <v>4375398</v>
      </c>
      <c r="O56" s="43" t="n">
        <f aca="false">N56-DatosMinisterio!L56</f>
        <v>-7550239</v>
      </c>
      <c r="P56" s="43" t="n">
        <f aca="false">N56+J56</f>
        <v>4923572</v>
      </c>
      <c r="Q56" s="43" t="n">
        <f aca="false">P56-DatosMinisterio!M56</f>
        <v>-7540097</v>
      </c>
      <c r="S56" s="14" t="n">
        <f aca="false">B56+DatosMinisterio!B56</f>
        <v>14988</v>
      </c>
      <c r="T56" s="14" t="n">
        <f aca="false">C56+DatosMinisterio!C56</f>
        <v>80</v>
      </c>
      <c r="U56" s="14" t="n">
        <f aca="false">D56+DatosMinisterio!D56</f>
        <v>671.216677022115</v>
      </c>
      <c r="V56" s="14" t="n">
        <f aca="false">E56+DatosMinisterio!E56</f>
        <v>386.090462373489</v>
      </c>
      <c r="W56" s="14" t="n">
        <f aca="false">F56+DatosMinisterio!F56</f>
        <v>142</v>
      </c>
      <c r="X56" s="14" t="n">
        <f aca="false">G56+DatosMinisterio!G56</f>
        <v>446</v>
      </c>
      <c r="Y56" s="14" t="n">
        <f aca="false">H56+DatosMinisterio!H56</f>
        <v>9</v>
      </c>
      <c r="Z56" s="14" t="n">
        <f aca="false">X56+0.33*Y56</f>
        <v>448.97</v>
      </c>
      <c r="AC56" s="49" t="n">
        <f aca="false">IF(T56&gt;0,S56/T56,0)</f>
        <v>187.35</v>
      </c>
      <c r="AD56" s="50" t="n">
        <f aca="false">EXP((((AC56-AC$77)/AC$78+2)/4-1.9)^3)</f>
        <v>0.047459307160032</v>
      </c>
      <c r="AE56" s="51" t="n">
        <f aca="false">S56/U56</f>
        <v>22.3296001322479</v>
      </c>
      <c r="AF56" s="50" t="n">
        <f aca="false">EXP((((AE56-AE$77)/AE$78+2)/4-1.9)^3)</f>
        <v>0.259582504423635</v>
      </c>
      <c r="AG56" s="50" t="n">
        <f aca="false">V56/U56</f>
        <v>0.575209877213418</v>
      </c>
      <c r="AH56" s="50" t="n">
        <f aca="false">EXP((((AG56-AG$77)/AG$78+2)/4-1.9)^3)</f>
        <v>0.0217276460650409</v>
      </c>
      <c r="AI56" s="50" t="n">
        <f aca="false">W56/U56</f>
        <v>0.211556126152869</v>
      </c>
      <c r="AJ56" s="50" t="n">
        <f aca="false">EXP((((AI56-AI$77)/AI$78+2)/4-1.9)^3)</f>
        <v>0.155405198969981</v>
      </c>
      <c r="AK56" s="50" t="n">
        <f aca="false">Z56/U56</f>
        <v>0.668889816611645</v>
      </c>
      <c r="AL56" s="50" t="n">
        <f aca="false">EXP((((AK56-AK$77)/AK$78+2)/4-1.9)^3)</f>
        <v>0.164484203414304</v>
      </c>
      <c r="AM56" s="50" t="n">
        <f aca="false">0.01*AD56+0.15*AF56+0.24*AH56+0.25*AJ56+0.35*AL56</f>
        <v>0.141047374728257</v>
      </c>
      <c r="AO56" s="44" t="n">
        <f aca="false">0.01*AD56/$AM$77</f>
        <v>0.000165663413817055</v>
      </c>
      <c r="AP56" s="43" t="n">
        <f aca="false">AO56*$J$77</f>
        <v>1844.48269937574</v>
      </c>
      <c r="AQ56" s="44" t="n">
        <f aca="false">0.15*AF56/$AM$77</f>
        <v>0.0135916408466501</v>
      </c>
      <c r="AR56" s="43" t="n">
        <f aca="false">AQ56*$J$77</f>
        <v>151328.201080411</v>
      </c>
      <c r="AS56" s="44" t="n">
        <f aca="false">0.24*AH56/$AM$77</f>
        <v>0.00182024200692488</v>
      </c>
      <c r="AT56" s="43" t="n">
        <f aca="false">AS56*$J$77</f>
        <v>20266.4234250151</v>
      </c>
      <c r="AU56" s="44" t="n">
        <f aca="false">0.25*AJ56/$AM$77</f>
        <v>0.0135615948308485</v>
      </c>
      <c r="AV56" s="43" t="n">
        <f aca="false">AU56*$J$77</f>
        <v>150993.671234296</v>
      </c>
      <c r="AW56" s="44" t="n">
        <f aca="false">0.35*AL56/$AM$77</f>
        <v>0.0200954369132449</v>
      </c>
      <c r="AX56" s="43" t="n">
        <f aca="false">AW56*$J$77</f>
        <v>223740.926670805</v>
      </c>
    </row>
    <row r="57" customFormat="false" ht="13.8" hidden="false" customHeight="false" outlineLevel="0" collapsed="false">
      <c r="A57" s="13" t="s">
        <v>66</v>
      </c>
      <c r="B57" s="43"/>
      <c r="C57" s="43"/>
      <c r="D57" s="43"/>
      <c r="E57" s="43"/>
      <c r="F57" s="43"/>
      <c r="G57" s="43"/>
      <c r="H57" s="43"/>
      <c r="I57" s="89" t="n">
        <f aca="false">AO57+AQ57+AS57+AU57+AW57</f>
        <v>0.0291634256854366</v>
      </c>
      <c r="J57" s="43" t="n">
        <f aca="false">ROUND(AP57+AR57+AT57+AV57+AX57,0)</f>
        <v>324703</v>
      </c>
      <c r="K57" s="89" t="n">
        <f aca="false">I57-DatosMinisterio!J57</f>
        <v>0.000702434059253299</v>
      </c>
      <c r="L57" s="43" t="n">
        <f aca="false">J57-DatosMinisterio!K57</f>
        <v>7821</v>
      </c>
      <c r="M57" s="43" t="n">
        <f aca="false">P91/P$111</f>
        <v>0.0116469426542906</v>
      </c>
      <c r="N57" s="43" t="n">
        <f aca="false">ROUND(N$77*M57,0)</f>
        <v>2463846</v>
      </c>
      <c r="O57" s="43" t="n">
        <f aca="false">N57-DatosMinisterio!L57</f>
        <v>-9752305</v>
      </c>
      <c r="P57" s="43" t="n">
        <f aca="false">N57+J57</f>
        <v>2788549</v>
      </c>
      <c r="Q57" s="43" t="n">
        <f aca="false">P57-DatosMinisterio!M57</f>
        <v>-9744484</v>
      </c>
      <c r="S57" s="14" t="n">
        <f aca="false">B57+DatosMinisterio!B57</f>
        <v>19186</v>
      </c>
      <c r="T57" s="14" t="n">
        <f aca="false">C57+DatosMinisterio!C57</f>
        <v>66</v>
      </c>
      <c r="U57" s="14" t="n">
        <f aca="false">D57+DatosMinisterio!D57</f>
        <v>1054.52049654736</v>
      </c>
      <c r="V57" s="14" t="n">
        <f aca="false">E57+DatosMinisterio!E57</f>
        <v>650.250050858559</v>
      </c>
      <c r="W57" s="14" t="n">
        <f aca="false">F57+DatosMinisterio!F57</f>
        <v>205</v>
      </c>
      <c r="X57" s="14" t="n">
        <f aca="false">G57+DatosMinisterio!G57</f>
        <v>491</v>
      </c>
      <c r="Y57" s="14" t="n">
        <f aca="false">H57+DatosMinisterio!H57</f>
        <v>59</v>
      </c>
      <c r="Z57" s="14" t="n">
        <f aca="false">X57+0.33*Y57</f>
        <v>510.47</v>
      </c>
      <c r="AC57" s="49" t="n">
        <f aca="false">IF(T57&gt;0,S57/T57,0)</f>
        <v>290.69696969697</v>
      </c>
      <c r="AD57" s="50" t="n">
        <f aca="false">EXP((((AC57-AC$77)/AC$78+2)/4-1.9)^3)</f>
        <v>0.245480891709992</v>
      </c>
      <c r="AE57" s="51" t="n">
        <f aca="false">S57/U57</f>
        <v>18.1940512894889</v>
      </c>
      <c r="AF57" s="50" t="n">
        <f aca="false">EXP((((AE57-AE$77)/AE$78+2)/4-1.9)^3)</f>
        <v>0.0897652148583135</v>
      </c>
      <c r="AG57" s="50" t="n">
        <f aca="false">V57/U57</f>
        <v>0.616631021386084</v>
      </c>
      <c r="AH57" s="50" t="n">
        <f aca="false">EXP((((AG57-AG$77)/AG$78+2)/4-1.9)^3)</f>
        <v>0.039808918371946</v>
      </c>
      <c r="AI57" s="50" t="n">
        <f aca="false">W57/U57</f>
        <v>0.194401152629273</v>
      </c>
      <c r="AJ57" s="50" t="n">
        <f aca="false">EXP((((AI57-AI$77)/AI$78+2)/4-1.9)^3)</f>
        <v>0.129338049036459</v>
      </c>
      <c r="AK57" s="50" t="n">
        <f aca="false">Z57/U57</f>
        <v>0.484077836013</v>
      </c>
      <c r="AL57" s="50" t="n">
        <f aca="false">EXP((((AK57-AK$77)/AK$78+2)/4-1.9)^3)</f>
        <v>0.0735406579462575</v>
      </c>
      <c r="AM57" s="50" t="n">
        <f aca="false">0.01*AD57+0.15*AF57+0.24*AH57+0.25*AJ57+0.35*AL57</f>
        <v>0.0835474740954188</v>
      </c>
      <c r="AO57" s="44" t="n">
        <f aca="false">0.01*AD57/$AM$77</f>
        <v>0.000856885719178388</v>
      </c>
      <c r="AP57" s="43" t="n">
        <f aca="false">AO57*$J$77</f>
        <v>9540.49447581748</v>
      </c>
      <c r="AQ57" s="44" t="n">
        <f aca="false">0.15*AF57/$AM$77</f>
        <v>0.00470007238579321</v>
      </c>
      <c r="AR57" s="43" t="n">
        <f aca="false">AQ57*$J$77</f>
        <v>52330.2158374135</v>
      </c>
      <c r="AS57" s="44" t="n">
        <f aca="false">0.24*AH57/$AM$77</f>
        <v>0.00333500763285391</v>
      </c>
      <c r="AT57" s="43" t="n">
        <f aca="false">AS57*$J$77</f>
        <v>37131.6981785619</v>
      </c>
      <c r="AU57" s="44" t="n">
        <f aca="false">0.25*AJ57/$AM$77</f>
        <v>0.0112868181300916</v>
      </c>
      <c r="AV57" s="43" t="n">
        <f aca="false">AU57*$J$77</f>
        <v>125666.496254535</v>
      </c>
      <c r="AW57" s="44" t="n">
        <f aca="false">0.35*AL57/$AM$77</f>
        <v>0.0089846418175195</v>
      </c>
      <c r="AX57" s="43" t="n">
        <f aca="false">AW57*$J$77</f>
        <v>100034.256270991</v>
      </c>
    </row>
    <row r="58" customFormat="false" ht="13.8" hidden="false" customHeight="false" outlineLevel="0" collapsed="false">
      <c r="A58" s="13" t="s">
        <v>67</v>
      </c>
      <c r="B58" s="43"/>
      <c r="C58" s="43"/>
      <c r="D58" s="43"/>
      <c r="E58" s="43"/>
      <c r="F58" s="43"/>
      <c r="G58" s="43"/>
      <c r="H58" s="43"/>
      <c r="I58" s="89" t="n">
        <f aca="false">AO58+AQ58+AS58+AU58+AW58</f>
        <v>0.0248449882033186</v>
      </c>
      <c r="J58" s="43" t="n">
        <f aca="false">ROUND(AP58+AR58+AT58+AV58+AX58,0)</f>
        <v>276622</v>
      </c>
      <c r="K58" s="89" t="n">
        <f aca="false">I58-DatosMinisterio!J58</f>
        <v>0.00048593765585515</v>
      </c>
      <c r="L58" s="43" t="n">
        <f aca="false">J58-DatosMinisterio!K58</f>
        <v>5410</v>
      </c>
      <c r="M58" s="43" t="n">
        <f aca="false">P92/P$111</f>
        <v>0.0088228365478688</v>
      </c>
      <c r="N58" s="43" t="n">
        <f aca="false">ROUND(N$77*M58,0)</f>
        <v>1866422</v>
      </c>
      <c r="O58" s="43" t="n">
        <f aca="false">N58-DatosMinisterio!L58</f>
        <v>-7464714</v>
      </c>
      <c r="P58" s="43" t="n">
        <f aca="false">N58+J58</f>
        <v>2143044</v>
      </c>
      <c r="Q58" s="43" t="n">
        <f aca="false">P58-DatosMinisterio!M58</f>
        <v>-7459304</v>
      </c>
      <c r="S58" s="14" t="n">
        <f aca="false">B58+DatosMinisterio!B58</f>
        <v>12795</v>
      </c>
      <c r="T58" s="14" t="n">
        <f aca="false">C58+DatosMinisterio!C58</f>
        <v>61</v>
      </c>
      <c r="U58" s="14" t="n">
        <f aca="false">D58+DatosMinisterio!D58</f>
        <v>981.603232663224</v>
      </c>
      <c r="V58" s="14" t="n">
        <f aca="false">E58+DatosMinisterio!E58</f>
        <v>626.069518132141</v>
      </c>
      <c r="W58" s="14" t="n">
        <f aca="false">F58+DatosMinisterio!F58</f>
        <v>168</v>
      </c>
      <c r="X58" s="14" t="n">
        <f aca="false">G58+DatosMinisterio!G58</f>
        <v>503</v>
      </c>
      <c r="Y58" s="14" t="n">
        <f aca="false">H58+DatosMinisterio!H58</f>
        <v>34</v>
      </c>
      <c r="Z58" s="14" t="n">
        <f aca="false">X58+0.33*Y58</f>
        <v>514.22</v>
      </c>
      <c r="AC58" s="49" t="n">
        <f aca="false">IF(T58&gt;0,S58/T58,0)</f>
        <v>209.754098360656</v>
      </c>
      <c r="AD58" s="50" t="n">
        <f aca="false">EXP((((AC58-AC$77)/AC$78+2)/4-1.9)^3)</f>
        <v>0.0729023586413539</v>
      </c>
      <c r="AE58" s="51" t="n">
        <f aca="false">S58/U58</f>
        <v>13.0347981488258</v>
      </c>
      <c r="AF58" s="50" t="n">
        <f aca="false">EXP((((AE58-AE$77)/AE$78+2)/4-1.9)^3)</f>
        <v>0.012620169599007</v>
      </c>
      <c r="AG58" s="50" t="n">
        <f aca="false">V58/U58</f>
        <v>0.637803032120757</v>
      </c>
      <c r="AH58" s="50" t="n">
        <f aca="false">EXP((((AG58-AG$77)/AG$78+2)/4-1.9)^3)</f>
        <v>0.0528410156878323</v>
      </c>
      <c r="AI58" s="50" t="n">
        <f aca="false">W58/U58</f>
        <v>0.171148580617642</v>
      </c>
      <c r="AJ58" s="50" t="n">
        <f aca="false">EXP((((AI58-AI$77)/AI$78+2)/4-1.9)^3)</f>
        <v>0.0989713059429501</v>
      </c>
      <c r="AK58" s="50" t="n">
        <f aca="false">Z58/U58</f>
        <v>0.523857280507167</v>
      </c>
      <c r="AL58" s="50" t="n">
        <f aca="false">EXP((((AK58-AK$77)/AK$78+2)/4-1.9)^3)</f>
        <v>0.0889408041944793</v>
      </c>
      <c r="AM58" s="50" t="n">
        <f aca="false">0.01*AD58+0.15*AF58+0.24*AH58+0.25*AJ58+0.35*AL58</f>
        <v>0.0711760007451496</v>
      </c>
      <c r="AO58" s="44" t="n">
        <f aca="false">0.01*AD58/$AM$77</f>
        <v>0.000254475978065117</v>
      </c>
      <c r="AP58" s="43" t="n">
        <f aca="false">AO58*$J$77</f>
        <v>2833.31441827083</v>
      </c>
      <c r="AQ58" s="44" t="n">
        <f aca="false">0.15*AF58/$AM$77</f>
        <v>0.000660787262972012</v>
      </c>
      <c r="AR58" s="43" t="n">
        <f aca="false">AQ58*$J$77</f>
        <v>7357.15054058755</v>
      </c>
      <c r="AS58" s="44" t="n">
        <f aca="false">0.24*AH58/$AM$77</f>
        <v>0.00442677665844001</v>
      </c>
      <c r="AT58" s="43" t="n">
        <f aca="false">AS58*$J$77</f>
        <v>49287.3638926084</v>
      </c>
      <c r="AU58" s="44" t="n">
        <f aca="false">0.25*AJ58/$AM$77</f>
        <v>0.00863683300156199</v>
      </c>
      <c r="AV58" s="43" t="n">
        <f aca="false">AU58*$J$77</f>
        <v>96161.781782252</v>
      </c>
      <c r="AW58" s="44" t="n">
        <f aca="false">0.35*AL58/$AM$77</f>
        <v>0.0108661153022795</v>
      </c>
      <c r="AX58" s="43" t="n">
        <f aca="false">AW58*$J$77</f>
        <v>120982.42588801</v>
      </c>
    </row>
    <row r="59" customFormat="false" ht="13.8" hidden="false" customHeight="false" outlineLevel="0" collapsed="false">
      <c r="A59" s="13" t="s">
        <v>68</v>
      </c>
      <c r="B59" s="43"/>
      <c r="C59" s="43"/>
      <c r="D59" s="43"/>
      <c r="E59" s="43"/>
      <c r="F59" s="43"/>
      <c r="G59" s="43"/>
      <c r="H59" s="43"/>
      <c r="I59" s="89" t="n">
        <f aca="false">AO59+AQ59+AS59+AU59+AW59</f>
        <v>0.0205467014419034</v>
      </c>
      <c r="J59" s="43" t="n">
        <f aca="false">ROUND(AP59+AR59+AT59+AV59+AX59,0)</f>
        <v>228765</v>
      </c>
      <c r="K59" s="89" t="n">
        <f aca="false">I59-DatosMinisterio!J59</f>
        <v>7.17939439234989E-005</v>
      </c>
      <c r="L59" s="43" t="n">
        <f aca="false">J59-DatosMinisterio!K59</f>
        <v>799</v>
      </c>
      <c r="M59" s="43" t="n">
        <f aca="false">P93/P$111</f>
        <v>0.00938322020546184</v>
      </c>
      <c r="N59" s="43" t="n">
        <f aca="false">ROUND(N$77*M59,0)</f>
        <v>1984968</v>
      </c>
      <c r="O59" s="43" t="n">
        <f aca="false">N59-DatosMinisterio!L59</f>
        <v>-7242133</v>
      </c>
      <c r="P59" s="43" t="n">
        <f aca="false">N59+J59</f>
        <v>2213733</v>
      </c>
      <c r="Q59" s="43" t="n">
        <f aca="false">P59-DatosMinisterio!M59</f>
        <v>-7241334</v>
      </c>
      <c r="S59" s="14" t="n">
        <f aca="false">B59+DatosMinisterio!B59</f>
        <v>10131</v>
      </c>
      <c r="T59" s="14" t="n">
        <f aca="false">C59+DatosMinisterio!C59</f>
        <v>48</v>
      </c>
      <c r="U59" s="14" t="n">
        <f aca="false">D59+DatosMinisterio!D59</f>
        <v>568.195538220483</v>
      </c>
      <c r="V59" s="14" t="n">
        <f aca="false">E59+DatosMinisterio!E59</f>
        <v>348.597142929121</v>
      </c>
      <c r="W59" s="14" t="n">
        <f aca="false">F59+DatosMinisterio!F59</f>
        <v>51</v>
      </c>
      <c r="X59" s="14" t="n">
        <f aca="false">G59+DatosMinisterio!G59</f>
        <v>276</v>
      </c>
      <c r="Y59" s="14" t="n">
        <f aca="false">H59+DatosMinisterio!H59</f>
        <v>38</v>
      </c>
      <c r="Z59" s="14" t="n">
        <f aca="false">X59+0.33*Y59</f>
        <v>288.54</v>
      </c>
      <c r="AC59" s="49" t="n">
        <f aca="false">IF(T59&gt;0,S59/T59,0)</f>
        <v>211.0625</v>
      </c>
      <c r="AD59" s="50" t="n">
        <f aca="false">EXP((((AC59-AC$77)/AC$78+2)/4-1.9)^3)</f>
        <v>0.0746536840171687</v>
      </c>
      <c r="AE59" s="51" t="n">
        <f aca="false">S59/U59</f>
        <v>17.8301294510848</v>
      </c>
      <c r="AF59" s="50" t="n">
        <f aca="false">EXP((((AE59-AE$77)/AE$78+2)/4-1.9)^3)</f>
        <v>0.0801144224317766</v>
      </c>
      <c r="AG59" s="50" t="n">
        <f aca="false">V59/U59</f>
        <v>0.613516156816161</v>
      </c>
      <c r="AH59" s="50" t="n">
        <f aca="false">EXP((((AG59-AG$77)/AG$78+2)/4-1.9)^3)</f>
        <v>0.0381281252148823</v>
      </c>
      <c r="AI59" s="50" t="n">
        <f aca="false">W59/U59</f>
        <v>0.0897578325935568</v>
      </c>
      <c r="AJ59" s="50" t="n">
        <f aca="false">EXP((((AI59-AI$77)/AI$78+2)/4-1.9)^3)</f>
        <v>0.0323300885183691</v>
      </c>
      <c r="AK59" s="50" t="n">
        <f aca="false">Z59/U59</f>
        <v>0.507818137579311</v>
      </c>
      <c r="AL59" s="50" t="n">
        <f aca="false">EXP((((AK59-AK$77)/AK$78+2)/4-1.9)^3)</f>
        <v>0.0824722367347086</v>
      </c>
      <c r="AM59" s="50" t="n">
        <f aca="false">0.01*AD59+0.15*AF59+0.24*AH59+0.25*AJ59+0.35*AL59</f>
        <v>0.0588622552432502</v>
      </c>
      <c r="AO59" s="44" t="n">
        <f aca="false">0.01*AD59/$AM$77</f>
        <v>0.00026058922661052</v>
      </c>
      <c r="AP59" s="43" t="n">
        <f aca="false">AO59*$J$77</f>
        <v>2901.37882017572</v>
      </c>
      <c r="AQ59" s="44" t="n">
        <f aca="false">0.15*AF59/$AM$77</f>
        <v>0.00419476057813381</v>
      </c>
      <c r="AR59" s="43" t="n">
        <f aca="false">AQ59*$J$77</f>
        <v>46704.1161118139</v>
      </c>
      <c r="AS59" s="44" t="n">
        <f aca="false">0.24*AH59/$AM$77</f>
        <v>0.00319419853184588</v>
      </c>
      <c r="AT59" s="43" t="n">
        <f aca="false">AS59*$J$77</f>
        <v>35563.9413350938</v>
      </c>
      <c r="AU59" s="44" t="n">
        <f aca="false">0.25*AJ59/$AM$77</f>
        <v>0.00282131849022813</v>
      </c>
      <c r="AV59" s="43" t="n">
        <f aca="false">AU59*$J$77</f>
        <v>31412.3259007653</v>
      </c>
      <c r="AW59" s="44" t="n">
        <f aca="false">0.35*AL59/$AM$77</f>
        <v>0.0100758346150851</v>
      </c>
      <c r="AX59" s="43" t="n">
        <f aca="false">AW59*$J$77</f>
        <v>112183.506310084</v>
      </c>
    </row>
    <row r="60" customFormat="false" ht="13.8" hidden="false" customHeight="false" outlineLevel="0" collapsed="false">
      <c r="A60" s="13" t="s">
        <v>69</v>
      </c>
      <c r="B60" s="43"/>
      <c r="C60" s="43"/>
      <c r="D60" s="43"/>
      <c r="E60" s="43"/>
      <c r="F60" s="43"/>
      <c r="G60" s="43"/>
      <c r="H60" s="43"/>
      <c r="I60" s="89" t="n">
        <f aca="false">AO60+AQ60+AS60+AU60+AW60</f>
        <v>0.0142264385790571</v>
      </c>
      <c r="J60" s="43" t="n">
        <f aca="false">ROUND(AP60+AR60+AT60+AV60+AX60,0)</f>
        <v>158396</v>
      </c>
      <c r="K60" s="89" t="n">
        <f aca="false">I60-DatosMinisterio!J60</f>
        <v>0.000128804133554062</v>
      </c>
      <c r="L60" s="43" t="n">
        <f aca="false">J60-DatosMinisterio!K60</f>
        <v>1434</v>
      </c>
      <c r="M60" s="43" t="n">
        <f aca="false">P94/P$111</f>
        <v>0.0044632232678272</v>
      </c>
      <c r="N60" s="43" t="n">
        <f aca="false">ROUND(N$77*M60,0)</f>
        <v>944170</v>
      </c>
      <c r="O60" s="43" t="n">
        <f aca="false">N60-DatosMinisterio!L60</f>
        <v>-3100137</v>
      </c>
      <c r="P60" s="43" t="n">
        <f aca="false">N60+J60</f>
        <v>1102566</v>
      </c>
      <c r="Q60" s="43" t="n">
        <f aca="false">P60-DatosMinisterio!M60</f>
        <v>-3098703</v>
      </c>
      <c r="S60" s="14" t="n">
        <f aca="false">B60+DatosMinisterio!B60</f>
        <v>14158</v>
      </c>
      <c r="T60" s="14" t="n">
        <f aca="false">C60+DatosMinisterio!C60</f>
        <v>60</v>
      </c>
      <c r="U60" s="14" t="n">
        <f aca="false">D60+DatosMinisterio!D60</f>
        <v>916.558630722538</v>
      </c>
      <c r="V60" s="14" t="n">
        <f aca="false">E60+DatosMinisterio!E60</f>
        <v>535.788453426594</v>
      </c>
      <c r="W60" s="14" t="n">
        <f aca="false">F60+DatosMinisterio!F60</f>
        <v>102</v>
      </c>
      <c r="X60" s="14" t="n">
        <f aca="false">G60+DatosMinisterio!G60</f>
        <v>357</v>
      </c>
      <c r="Y60" s="14" t="n">
        <f aca="false">H60+DatosMinisterio!H60</f>
        <v>45</v>
      </c>
      <c r="Z60" s="14" t="n">
        <f aca="false">X60+0.33*Y60</f>
        <v>371.85</v>
      </c>
      <c r="AC60" s="49" t="n">
        <f aca="false">IF(T60&gt;0,S60/T60,0)</f>
        <v>235.966666666667</v>
      </c>
      <c r="AD60" s="50" t="n">
        <f aca="false">EXP((((AC60-AC$77)/AC$78+2)/4-1.9)^3)</f>
        <v>0.114179397977062</v>
      </c>
      <c r="AE60" s="51" t="n">
        <f aca="false">S60/U60</f>
        <v>15.4469114418125</v>
      </c>
      <c r="AF60" s="50" t="n">
        <f aca="false">EXP((((AE60-AE$77)/AE$78+2)/4-1.9)^3)</f>
        <v>0.0347807976491076</v>
      </c>
      <c r="AG60" s="50" t="n">
        <f aca="false">V60/U60</f>
        <v>0.584565390000445</v>
      </c>
      <c r="AH60" s="50" t="n">
        <f aca="false">EXP((((AG60-AG$77)/AG$78+2)/4-1.9)^3)</f>
        <v>0.0250644356562149</v>
      </c>
      <c r="AI60" s="50" t="n">
        <f aca="false">W60/U60</f>
        <v>0.111285843132143</v>
      </c>
      <c r="AJ60" s="50" t="n">
        <f aca="false">EXP((((AI60-AI$77)/AI$78+2)/4-1.9)^3)</f>
        <v>0.0447356122248478</v>
      </c>
      <c r="AK60" s="50" t="n">
        <f aca="false">Z60/U60</f>
        <v>0.405702360477327</v>
      </c>
      <c r="AL60" s="50" t="n">
        <f aca="false">EXP((((AK60-AK$77)/AK$78+2)/4-1.9)^3)</f>
        <v>0.0491361856378144</v>
      </c>
      <c r="AM60" s="50" t="n">
        <f aca="false">0.01*AD60+0.15*AF60+0.24*AH60+0.25*AJ60+0.35*AL60</f>
        <v>0.0407559462140753</v>
      </c>
      <c r="AO60" s="44" t="n">
        <f aca="false">0.01*AD60/$AM$77</f>
        <v>0.000398559312985205</v>
      </c>
      <c r="AP60" s="43" t="n">
        <f aca="false">AO60*$J$77</f>
        <v>4437.52631035429</v>
      </c>
      <c r="AQ60" s="44" t="n">
        <f aca="false">0.15*AF60/$AM$77</f>
        <v>0.00182110928876468</v>
      </c>
      <c r="AR60" s="43" t="n">
        <f aca="false">AQ60*$J$77</f>
        <v>20276.079669035</v>
      </c>
      <c r="AS60" s="44" t="n">
        <f aca="false">0.24*AH60/$AM$77</f>
        <v>0.00209978285382302</v>
      </c>
      <c r="AT60" s="43" t="n">
        <f aca="false">AS60*$J$77</f>
        <v>23378.8080124886</v>
      </c>
      <c r="AU60" s="44" t="n">
        <f aca="false">0.25*AJ60/$AM$77</f>
        <v>0.00390389930018063</v>
      </c>
      <c r="AV60" s="43" t="n">
        <f aca="false">AU60*$J$77</f>
        <v>43465.6907845692</v>
      </c>
      <c r="AW60" s="44" t="n">
        <f aca="false">0.35*AL60/$AM$77</f>
        <v>0.00600308782330354</v>
      </c>
      <c r="AX60" s="43" t="n">
        <f aca="false">AW60*$J$77</f>
        <v>66837.8815683723</v>
      </c>
    </row>
    <row r="61" customFormat="false" ht="13.8" hidden="false" customHeight="false" outlineLevel="0" collapsed="false">
      <c r="A61" s="13" t="s">
        <v>70</v>
      </c>
      <c r="B61" s="43"/>
      <c r="C61" s="43"/>
      <c r="D61" s="43"/>
      <c r="E61" s="43"/>
      <c r="F61" s="43"/>
      <c r="G61" s="43"/>
      <c r="H61" s="43"/>
      <c r="I61" s="89" t="n">
        <f aca="false">AO61+AQ61+AS61+AU61+AW61</f>
        <v>0.0185251306985374</v>
      </c>
      <c r="J61" s="43" t="n">
        <f aca="false">ROUND(AP61+AR61+AT61+AV61+AX61,0)</f>
        <v>206257</v>
      </c>
      <c r="K61" s="89" t="n">
        <f aca="false">I61-DatosMinisterio!J61</f>
        <v>5.72209661414379E-005</v>
      </c>
      <c r="L61" s="43" t="n">
        <f aca="false">J61-DatosMinisterio!K61</f>
        <v>637</v>
      </c>
      <c r="M61" s="43" t="n">
        <f aca="false">P95/P$111</f>
        <v>0.00413059083053928</v>
      </c>
      <c r="N61" s="43" t="n">
        <f aca="false">ROUND(N$77*M61,0)</f>
        <v>873803</v>
      </c>
      <c r="O61" s="43" t="n">
        <f aca="false">N61-DatosMinisterio!L61</f>
        <v>-2997257</v>
      </c>
      <c r="P61" s="43" t="n">
        <f aca="false">N61+J61</f>
        <v>1080060</v>
      </c>
      <c r="Q61" s="43" t="n">
        <f aca="false">P61-DatosMinisterio!M61</f>
        <v>-2996620</v>
      </c>
      <c r="S61" s="14" t="n">
        <f aca="false">B61+DatosMinisterio!B61</f>
        <v>6442</v>
      </c>
      <c r="T61" s="14" t="n">
        <f aca="false">C61+DatosMinisterio!C61</f>
        <v>58</v>
      </c>
      <c r="U61" s="14" t="n">
        <f aca="false">D61+DatosMinisterio!D61</f>
        <v>379.020137334597</v>
      </c>
      <c r="V61" s="14" t="n">
        <f aca="false">E61+DatosMinisterio!E61</f>
        <v>241.967637334597</v>
      </c>
      <c r="W61" s="14" t="n">
        <f aca="false">F61+DatosMinisterio!F61</f>
        <v>32</v>
      </c>
      <c r="X61" s="14" t="n">
        <f aca="false">G61+DatosMinisterio!G61</f>
        <v>174</v>
      </c>
      <c r="Y61" s="14" t="n">
        <f aca="false">H61+DatosMinisterio!H61</f>
        <v>9</v>
      </c>
      <c r="Z61" s="14" t="n">
        <f aca="false">X61+0.33*Y61</f>
        <v>176.97</v>
      </c>
      <c r="AC61" s="49" t="n">
        <f aca="false">IF(T61&gt;0,S61/T61,0)</f>
        <v>111.068965517241</v>
      </c>
      <c r="AD61" s="50" t="n">
        <f aca="false">EXP((((AC61-AC$77)/AC$78+2)/4-1.9)^3)</f>
        <v>0.0077783827467978</v>
      </c>
      <c r="AE61" s="51" t="n">
        <f aca="false">S61/U61</f>
        <v>16.9964584079949</v>
      </c>
      <c r="AF61" s="50" t="n">
        <f aca="false">EXP((((AE61-AE$77)/AE$78+2)/4-1.9)^3)</f>
        <v>0.0609181626064531</v>
      </c>
      <c r="AG61" s="50" t="n">
        <f aca="false">V61/U61</f>
        <v>0.638403117671263</v>
      </c>
      <c r="AH61" s="50" t="n">
        <f aca="false">EXP((((AG61-AG$77)/AG$78+2)/4-1.9)^3)</f>
        <v>0.0532534640712503</v>
      </c>
      <c r="AI61" s="50" t="n">
        <f aca="false">W61/U61</f>
        <v>0.0844282317689906</v>
      </c>
      <c r="AJ61" s="50" t="n">
        <f aca="false">EXP((((AI61-AI$77)/AI$78+2)/4-1.9)^3)</f>
        <v>0.0297326265017594</v>
      </c>
      <c r="AK61" s="50" t="n">
        <f aca="false">Z61/U61</f>
        <v>0.466914505504946</v>
      </c>
      <c r="AL61" s="50" t="n">
        <f aca="false">EXP((((AK61-AK$77)/AK$78+2)/4-1.9)^3)</f>
        <v>0.0675467336173293</v>
      </c>
      <c r="AM61" s="50" t="n">
        <f aca="false">0.01*AD61+0.15*AF61+0.24*AH61+0.25*AJ61+0.35*AL61</f>
        <v>0.0530708529870411</v>
      </c>
      <c r="AO61" s="44" t="n">
        <f aca="false">0.01*AD61/$AM$77</f>
        <v>2.71515434362555E-005</v>
      </c>
      <c r="AP61" s="43" t="n">
        <f aca="false">AO61*$J$77</f>
        <v>302.303031041164</v>
      </c>
      <c r="AQ61" s="44" t="n">
        <f aca="false">0.15*AF61/$AM$77</f>
        <v>0.00318965174106452</v>
      </c>
      <c r="AR61" s="43" t="n">
        <f aca="false">AQ61*$J$77</f>
        <v>35513.3177439179</v>
      </c>
      <c r="AS61" s="44" t="n">
        <f aca="false">0.24*AH61/$AM$77</f>
        <v>0.00446132968231283</v>
      </c>
      <c r="AT61" s="43" t="n">
        <f aca="false">AS61*$J$77</f>
        <v>49672.0743925075</v>
      </c>
      <c r="AU61" s="44" t="n">
        <f aca="false">0.25*AJ61/$AM$77</f>
        <v>0.00259464829070293</v>
      </c>
      <c r="AV61" s="43" t="n">
        <f aca="false">AU61*$J$77</f>
        <v>28888.5987128783</v>
      </c>
      <c r="AW61" s="44" t="n">
        <f aca="false">0.35*AL61/$AM$77</f>
        <v>0.0082523494410209</v>
      </c>
      <c r="AX61" s="43" t="n">
        <f aca="false">AW61*$J$77</f>
        <v>91880.9737313231</v>
      </c>
    </row>
    <row r="62" customFormat="false" ht="13.8" hidden="false" customHeight="false" outlineLevel="0" collapsed="false">
      <c r="A62" s="13" t="s">
        <v>71</v>
      </c>
      <c r="B62" s="43"/>
      <c r="C62" s="43"/>
      <c r="D62" s="43"/>
      <c r="E62" s="43"/>
      <c r="F62" s="43"/>
      <c r="G62" s="43"/>
      <c r="H62" s="43"/>
      <c r="I62" s="89" t="n">
        <f aca="false">AO62+AQ62+AS62+AU62+AW62</f>
        <v>0.0151247849360338</v>
      </c>
      <c r="J62" s="43" t="n">
        <f aca="false">ROUND(AP62+AR62+AT62+AV62+AX62,0)</f>
        <v>168398</v>
      </c>
      <c r="K62" s="89" t="n">
        <f aca="false">I62-DatosMinisterio!J62</f>
        <v>2.4610526646044E-005</v>
      </c>
      <c r="L62" s="43" t="n">
        <f aca="false">J62-DatosMinisterio!K62</f>
        <v>274</v>
      </c>
      <c r="M62" s="43" t="n">
        <f aca="false">P96/P$111</f>
        <v>0.00566700673700651</v>
      </c>
      <c r="N62" s="43" t="n">
        <f aca="false">ROUND(N$77*M62,0)</f>
        <v>1198824</v>
      </c>
      <c r="O62" s="43" t="n">
        <f aca="false">N62-DatosMinisterio!L62</f>
        <v>-3093243</v>
      </c>
      <c r="P62" s="43" t="n">
        <f aca="false">N62+J62</f>
        <v>1367222</v>
      </c>
      <c r="Q62" s="43" t="n">
        <f aca="false">P62-DatosMinisterio!M62</f>
        <v>-3092969</v>
      </c>
      <c r="S62" s="14" t="n">
        <f aca="false">B62+DatosMinisterio!B62</f>
        <v>6988</v>
      </c>
      <c r="T62" s="14" t="n">
        <f aca="false">C62+DatosMinisterio!C62</f>
        <v>41</v>
      </c>
      <c r="U62" s="14" t="n">
        <f aca="false">D62+DatosMinisterio!D62</f>
        <v>349.694373706004</v>
      </c>
      <c r="V62" s="14" t="n">
        <f aca="false">E62+DatosMinisterio!E62</f>
        <v>192.808668831169</v>
      </c>
      <c r="W62" s="14" t="n">
        <f aca="false">F62+DatosMinisterio!F62</f>
        <v>24</v>
      </c>
      <c r="X62" s="14" t="n">
        <f aca="false">G62+DatosMinisterio!G62</f>
        <v>111</v>
      </c>
      <c r="Y62" s="14" t="n">
        <f aca="false">H62+DatosMinisterio!H62</f>
        <v>14</v>
      </c>
      <c r="Z62" s="14" t="n">
        <f aca="false">X62+0.33*Y62</f>
        <v>115.62</v>
      </c>
      <c r="AC62" s="49" t="n">
        <f aca="false">IF(T62&gt;0,S62/T62,0)</f>
        <v>170.439024390244</v>
      </c>
      <c r="AD62" s="50" t="n">
        <f aca="false">EXP((((AC62-AC$77)/AC$78+2)/4-1.9)^3)</f>
        <v>0.0333315533886475</v>
      </c>
      <c r="AE62" s="51" t="n">
        <f aca="false">S62/U62</f>
        <v>19.9831639438242</v>
      </c>
      <c r="AF62" s="50" t="n">
        <f aca="false">EXP((((AE62-AE$77)/AE$78+2)/4-1.9)^3)</f>
        <v>0.149447453580032</v>
      </c>
      <c r="AG62" s="50" t="n">
        <f aca="false">V62/U62</f>
        <v>0.551363371357149</v>
      </c>
      <c r="AH62" s="50" t="n">
        <f aca="false">EXP((((AG62-AG$77)/AG$78+2)/4-1.9)^3)</f>
        <v>0.0148476894828431</v>
      </c>
      <c r="AI62" s="50" t="n">
        <f aca="false">W62/U62</f>
        <v>0.0686313587080396</v>
      </c>
      <c r="AJ62" s="50" t="n">
        <f aca="false">EXP((((AI62-AI$77)/AI$78+2)/4-1.9)^3)</f>
        <v>0.0230120639526134</v>
      </c>
      <c r="AK62" s="50" t="n">
        <f aca="false">Z62/U62</f>
        <v>0.330631570575981</v>
      </c>
      <c r="AL62" s="50" t="n">
        <f aca="false">EXP((((AK62-AK$77)/AK$78+2)/4-1.9)^3)</f>
        <v>0.0321789618927971</v>
      </c>
      <c r="AM62" s="50" t="n">
        <f aca="false">0.01*AD62+0.15*AF62+0.24*AH62+0.25*AJ62+0.35*AL62</f>
        <v>0.043329531697406</v>
      </c>
      <c r="AO62" s="44" t="n">
        <f aca="false">0.01*AD62/$AM$77</f>
        <v>0.000116348494165102</v>
      </c>
      <c r="AP62" s="43" t="n">
        <f aca="false">AO62*$J$77</f>
        <v>1295.41447710923</v>
      </c>
      <c r="AQ62" s="44" t="n">
        <f aca="false">0.15*AF62/$AM$77</f>
        <v>0.00782501162401625</v>
      </c>
      <c r="AR62" s="43" t="n">
        <f aca="false">AQ62*$J$77</f>
        <v>87123.0299458322</v>
      </c>
      <c r="AS62" s="44" t="n">
        <f aca="false">0.24*AH62/$AM$77</f>
        <v>0.00124387096612055</v>
      </c>
      <c r="AT62" s="43" t="n">
        <f aca="false">AS62*$J$77</f>
        <v>13849.156095496</v>
      </c>
      <c r="AU62" s="44" t="n">
        <f aca="false">0.25*AJ62/$AM$77</f>
        <v>0.00200817147441252</v>
      </c>
      <c r="AV62" s="43" t="n">
        <f aca="false">AU62*$J$77</f>
        <v>22358.8145178766</v>
      </c>
      <c r="AW62" s="44" t="n">
        <f aca="false">0.35*AL62/$AM$77</f>
        <v>0.00393138237731942</v>
      </c>
      <c r="AX62" s="43" t="n">
        <f aca="false">AW62*$J$77</f>
        <v>43771.6850843371</v>
      </c>
    </row>
    <row r="63" customFormat="false" ht="13.8" hidden="false" customHeight="false" outlineLevel="0" collapsed="false">
      <c r="A63" s="13" t="s">
        <v>72</v>
      </c>
      <c r="B63" s="43"/>
      <c r="C63" s="43"/>
      <c r="D63" s="43"/>
      <c r="E63" s="43"/>
      <c r="F63" s="43"/>
      <c r="G63" s="43"/>
      <c r="H63" s="43"/>
      <c r="I63" s="89" t="n">
        <f aca="false">AO63+AQ63+AS63+AU63+AW63</f>
        <v>0.0553108390888654</v>
      </c>
      <c r="J63" s="43" t="n">
        <f aca="false">ROUND(AP63+AR63+AT63+AV63+AX63,0)</f>
        <v>615826</v>
      </c>
      <c r="K63" s="89" t="n">
        <f aca="false">I63-DatosMinisterio!J63</f>
        <v>0.000295628035261161</v>
      </c>
      <c r="L63" s="43" t="n">
        <f aca="false">J63-DatosMinisterio!K63</f>
        <v>3291</v>
      </c>
      <c r="M63" s="43" t="n">
        <f aca="false">P97/P$111</f>
        <v>0.0130138885299501</v>
      </c>
      <c r="N63" s="43" t="n">
        <f aca="false">ROUND(N$77*M63,0)</f>
        <v>2753016</v>
      </c>
      <c r="O63" s="43" t="n">
        <f aca="false">N63-DatosMinisterio!L63</f>
        <v>-3096647</v>
      </c>
      <c r="P63" s="43" t="n">
        <f aca="false">N63+J63</f>
        <v>3368842</v>
      </c>
      <c r="Q63" s="43" t="n">
        <f aca="false">P63-DatosMinisterio!M63</f>
        <v>-3093356</v>
      </c>
      <c r="S63" s="14" t="n">
        <f aca="false">B63+DatosMinisterio!B63</f>
        <v>11149</v>
      </c>
      <c r="T63" s="14" t="n">
        <f aca="false">C63+DatosMinisterio!C63</f>
        <v>61</v>
      </c>
      <c r="U63" s="14" t="n">
        <f aca="false">D63+DatosMinisterio!D63</f>
        <v>494.311610045939</v>
      </c>
      <c r="V63" s="14" t="n">
        <f aca="false">E63+DatosMinisterio!E63</f>
        <v>416.186482956717</v>
      </c>
      <c r="W63" s="14" t="n">
        <f aca="false">F63+DatosMinisterio!F63</f>
        <v>68</v>
      </c>
      <c r="X63" s="14" t="n">
        <f aca="false">G63+DatosMinisterio!G63</f>
        <v>169</v>
      </c>
      <c r="Y63" s="14" t="n">
        <f aca="false">H63+DatosMinisterio!H63</f>
        <v>30</v>
      </c>
      <c r="Z63" s="14" t="n">
        <f aca="false">X63+0.33*Y63</f>
        <v>178.9</v>
      </c>
      <c r="AC63" s="49" t="n">
        <f aca="false">IF(T63&gt;0,S63/T63,0)</f>
        <v>182.770491803279</v>
      </c>
      <c r="AD63" s="50" t="n">
        <f aca="false">EXP((((AC63-AC$77)/AC$78+2)/4-1.9)^3)</f>
        <v>0.0432381849947308</v>
      </c>
      <c r="AE63" s="51" t="n">
        <f aca="false">S63/U63</f>
        <v>22.5545987053872</v>
      </c>
      <c r="AF63" s="50" t="n">
        <f aca="false">EXP((((AE63-AE$77)/AE$78+2)/4-1.9)^3)</f>
        <v>0.271930398488978</v>
      </c>
      <c r="AG63" s="50" t="n">
        <f aca="false">V63/U63</f>
        <v>0.841951664695957</v>
      </c>
      <c r="AH63" s="50" t="n">
        <f aca="false">EXP((((AG63-AG$77)/AG$78+2)/4-1.9)^3)</f>
        <v>0.364917867570381</v>
      </c>
      <c r="AI63" s="50" t="n">
        <f aca="false">W63/U63</f>
        <v>0.137565047265793</v>
      </c>
      <c r="AJ63" s="50" t="n">
        <f aca="false">EXP((((AI63-AI$77)/AI$78+2)/4-1.9)^3)</f>
        <v>0.0646250227250998</v>
      </c>
      <c r="AK63" s="50" t="n">
        <f aca="false">Z63/U63</f>
        <v>0.361917455233094</v>
      </c>
      <c r="AL63" s="50" t="n">
        <f aca="false">EXP((((AK63-AK$77)/AK$78+2)/4-1.9)^3)</f>
        <v>0.0385605175703601</v>
      </c>
      <c r="AM63" s="50" t="n">
        <f aca="false">0.01*AD63+0.15*AF63+0.24*AH63+0.25*AJ63+0.35*AL63</f>
        <v>0.158454666671086</v>
      </c>
      <c r="AO63" s="44" t="n">
        <f aca="false">0.01*AD63/$AM$77</f>
        <v>0.000150928990794724</v>
      </c>
      <c r="AP63" s="43" t="n">
        <f aca="false">AO63*$J$77</f>
        <v>1680.43085640222</v>
      </c>
      <c r="AQ63" s="44" t="n">
        <f aca="false">0.15*AF63/$AM$77</f>
        <v>0.0142381718666094</v>
      </c>
      <c r="AR63" s="43" t="n">
        <f aca="false">AQ63*$J$77</f>
        <v>158526.623794564</v>
      </c>
      <c r="AS63" s="44" t="n">
        <f aca="false">0.24*AH63/$AM$77</f>
        <v>0.0305711364056964</v>
      </c>
      <c r="AT63" s="43" t="n">
        <f aca="false">AS63*$J$77</f>
        <v>340376.495336702</v>
      </c>
      <c r="AU63" s="44" t="n">
        <f aca="false">0.25*AJ63/$AM$77</f>
        <v>0.00563956920322515</v>
      </c>
      <c r="AV63" s="43" t="n">
        <f aca="false">AU63*$J$77</f>
        <v>62790.4954244649</v>
      </c>
      <c r="AW63" s="44" t="n">
        <f aca="false">0.35*AL63/$AM$77</f>
        <v>0.00471103262253971</v>
      </c>
      <c r="AX63" s="43" t="n">
        <f aca="false">AW63*$J$77</f>
        <v>52452.2462036494</v>
      </c>
    </row>
    <row r="64" customFormat="false" ht="13.8" hidden="false" customHeight="false" outlineLevel="0" collapsed="false">
      <c r="A64" s="13" t="s">
        <v>73</v>
      </c>
      <c r="B64" s="43"/>
      <c r="C64" s="43"/>
      <c r="D64" s="43"/>
      <c r="E64" s="43"/>
      <c r="F64" s="43"/>
      <c r="G64" s="43"/>
      <c r="H64" s="43"/>
      <c r="I64" s="89" t="n">
        <f aca="false">AO64+AQ64+AS64+AU64+AW64</f>
        <v>0.130422053289521</v>
      </c>
      <c r="J64" s="43" t="n">
        <f aca="false">ROUND(AP64+AR64+AT64+AV64+AX64,0)</f>
        <v>1452108</v>
      </c>
      <c r="K64" s="89" t="n">
        <f aca="false">I64-DatosMinisterio!J64</f>
        <v>0.00272958393189948</v>
      </c>
      <c r="L64" s="43" t="n">
        <f aca="false">J64-DatosMinisterio!K64</f>
        <v>30391</v>
      </c>
      <c r="M64" s="43" t="n">
        <f aca="false">P98/P$111</f>
        <v>0.0317022377841585</v>
      </c>
      <c r="N64" s="43" t="n">
        <f aca="false">ROUND(N$77*M64,0)</f>
        <v>6706432</v>
      </c>
      <c r="O64" s="43" t="n">
        <f aca="false">N64-DatosMinisterio!L64</f>
        <v>-3157448</v>
      </c>
      <c r="P64" s="43" t="n">
        <f aca="false">N64+J64</f>
        <v>8158540</v>
      </c>
      <c r="Q64" s="43" t="n">
        <f aca="false">P64-DatosMinisterio!M64</f>
        <v>-3127057</v>
      </c>
      <c r="S64" s="14" t="n">
        <f aca="false">B64+DatosMinisterio!B64</f>
        <v>9143</v>
      </c>
      <c r="T64" s="14" t="n">
        <f aca="false">C64+DatosMinisterio!C64</f>
        <v>49</v>
      </c>
      <c r="U64" s="14" t="n">
        <f aca="false">D64+DatosMinisterio!D64</f>
        <v>388.672781507483</v>
      </c>
      <c r="V64" s="14" t="n">
        <f aca="false">E64+DatosMinisterio!E64</f>
        <v>276.063463325665</v>
      </c>
      <c r="W64" s="14" t="n">
        <f aca="false">F64+DatosMinisterio!F64</f>
        <v>130</v>
      </c>
      <c r="X64" s="14" t="n">
        <f aca="false">G64+DatosMinisterio!G64</f>
        <v>408</v>
      </c>
      <c r="Y64" s="14" t="n">
        <f aca="false">H64+DatosMinisterio!H64</f>
        <v>50</v>
      </c>
      <c r="Z64" s="14" t="n">
        <f aca="false">X64+0.33*Y64</f>
        <v>424.5</v>
      </c>
      <c r="AC64" s="49" t="n">
        <f aca="false">IF(T64&gt;0,S64/T64,0)</f>
        <v>186.591836734694</v>
      </c>
      <c r="AD64" s="50" t="n">
        <f aca="false">EXP((((AC64-AC$77)/AC$78+2)/4-1.9)^3)</f>
        <v>0.0467390664248652</v>
      </c>
      <c r="AE64" s="51" t="n">
        <f aca="false">S64/U64</f>
        <v>23.5236436277799</v>
      </c>
      <c r="AF64" s="50" t="n">
        <f aca="false">EXP((((AE64-AE$77)/AE$78+2)/4-1.9)^3)</f>
        <v>0.328163564768217</v>
      </c>
      <c r="AG64" s="50" t="n">
        <f aca="false">V64/U64</f>
        <v>0.710272178707605</v>
      </c>
      <c r="AH64" s="50" t="n">
        <f aca="false">EXP((((AG64-AG$77)/AG$78+2)/4-1.9)^3)</f>
        <v>0.122794809943508</v>
      </c>
      <c r="AI64" s="50" t="n">
        <f aca="false">W64/U64</f>
        <v>0.334471581714031</v>
      </c>
      <c r="AJ64" s="50" t="n">
        <f aca="false">EXP((((AI64-AI$77)/AI$78+2)/4-1.9)^3)</f>
        <v>0.424892067244164</v>
      </c>
      <c r="AK64" s="50" t="n">
        <f aca="false">Z64/U64</f>
        <v>1.09217835721236</v>
      </c>
      <c r="AL64" s="50" t="n">
        <f aca="false">EXP((((AK64-AK$77)/AK$78+2)/4-1.9)^3)</f>
        <v>0.537850897081867</v>
      </c>
      <c r="AM64" s="50" t="n">
        <f aca="false">0.01*AD64+0.15*AF64+0.24*AH64+0.25*AJ64+0.35*AL64</f>
        <v>0.373633510555618</v>
      </c>
      <c r="AO64" s="44" t="n">
        <f aca="false">0.01*AD64/$AM$77</f>
        <v>0.000163149311818989</v>
      </c>
      <c r="AP64" s="43" t="n">
        <f aca="false">AO64*$J$77</f>
        <v>1816.49089639974</v>
      </c>
      <c r="AQ64" s="44" t="n">
        <f aca="false">0.15*AF64/$AM$77</f>
        <v>0.0171825189882862</v>
      </c>
      <c r="AR64" s="43" t="n">
        <f aca="false">AQ64*$J$77</f>
        <v>191308.740266502</v>
      </c>
      <c r="AS64" s="44" t="n">
        <f aca="false">0.24*AH64/$AM$77</f>
        <v>0.0102871830028178</v>
      </c>
      <c r="AT64" s="43" t="n">
        <f aca="false">AS64*$J$77</f>
        <v>114536.641717184</v>
      </c>
      <c r="AU64" s="44" t="n">
        <f aca="false">0.25*AJ64/$AM$77</f>
        <v>0.0370786440929821</v>
      </c>
      <c r="AV64" s="43" t="n">
        <f aca="false">AU64*$J$77</f>
        <v>412830.545803803</v>
      </c>
      <c r="AW64" s="44" t="n">
        <f aca="false">0.35*AL64/$AM$77</f>
        <v>0.0657105578936154</v>
      </c>
      <c r="AX64" s="43" t="n">
        <f aca="false">AW64*$J$77</f>
        <v>731615.897611209</v>
      </c>
    </row>
    <row r="65" customFormat="false" ht="13.8" hidden="false" customHeight="false" outlineLevel="0" collapsed="false">
      <c r="A65" s="13" t="s">
        <v>74</v>
      </c>
      <c r="B65" s="43"/>
      <c r="C65" s="43"/>
      <c r="D65" s="43"/>
      <c r="E65" s="43"/>
      <c r="F65" s="43"/>
      <c r="G65" s="43"/>
      <c r="H65" s="43"/>
      <c r="I65" s="89" t="n">
        <f aca="false">AO65+AQ65+AS65+AU65+AW65</f>
        <v>0.012117483513705</v>
      </c>
      <c r="J65" s="43" t="n">
        <f aca="false">ROUND(AP65+AR65+AT65+AV65+AX65,0)</f>
        <v>134915</v>
      </c>
      <c r="K65" s="89" t="n">
        <f aca="false">I65-DatosMinisterio!J65</f>
        <v>6.76884631136427E-005</v>
      </c>
      <c r="L65" s="43" t="n">
        <f aca="false">J65-DatosMinisterio!K65</f>
        <v>754</v>
      </c>
      <c r="M65" s="43" t="n">
        <f aca="false">P99/P$111</f>
        <v>0.00221401961362122</v>
      </c>
      <c r="N65" s="43" t="n">
        <f aca="false">ROUND(N$77*M65,0)</f>
        <v>468364</v>
      </c>
      <c r="O65" s="43" t="n">
        <f aca="false">N65-DatosMinisterio!L65</f>
        <v>-1519533</v>
      </c>
      <c r="P65" s="43" t="n">
        <f aca="false">N65+J65</f>
        <v>603279</v>
      </c>
      <c r="Q65" s="43" t="n">
        <f aca="false">P65-DatosMinisterio!M65</f>
        <v>-1518779</v>
      </c>
      <c r="S65" s="14" t="n">
        <f aca="false">B65+DatosMinisterio!B65</f>
        <v>2783</v>
      </c>
      <c r="T65" s="14" t="n">
        <f aca="false">C65+DatosMinisterio!C65</f>
        <v>27</v>
      </c>
      <c r="U65" s="14" t="n">
        <f aca="false">D65+DatosMinisterio!D65</f>
        <v>260.478725330885</v>
      </c>
      <c r="V65" s="14" t="n">
        <f aca="false">E65+DatosMinisterio!E65</f>
        <v>120.081535160064</v>
      </c>
      <c r="W65" s="14" t="n">
        <f aca="false">F65+DatosMinisterio!F65</f>
        <v>24</v>
      </c>
      <c r="X65" s="14" t="n">
        <f aca="false">G65+DatosMinisterio!G65</f>
        <v>114</v>
      </c>
      <c r="Y65" s="14" t="n">
        <f aca="false">H65+DatosMinisterio!H65</f>
        <v>32</v>
      </c>
      <c r="Z65" s="14" t="n">
        <f aca="false">X65+0.33*Y65</f>
        <v>124.56</v>
      </c>
      <c r="AC65" s="49" t="n">
        <f aca="false">IF(T65&gt;0,S65/T65,0)</f>
        <v>103.074074074074</v>
      </c>
      <c r="AD65" s="50" t="n">
        <f aca="false">EXP((((AC65-AC$77)/AC$78+2)/4-1.9)^3)</f>
        <v>0.00622391609512031</v>
      </c>
      <c r="AE65" s="51" t="n">
        <f aca="false">S65/U65</f>
        <v>10.6841739050464</v>
      </c>
      <c r="AF65" s="50" t="n">
        <f aca="false">EXP((((AE65-AE$77)/AE$78+2)/4-1.9)^3)</f>
        <v>0.00393016185348549</v>
      </c>
      <c r="AG65" s="50" t="n">
        <f aca="false">V65/U65</f>
        <v>0.46100323551386</v>
      </c>
      <c r="AH65" s="50" t="n">
        <f aca="false">EXP((((AG65-AG$77)/AG$78+2)/4-1.9)^3)</f>
        <v>0.00279260187151957</v>
      </c>
      <c r="AI65" s="50" t="n">
        <f aca="false">W65/U65</f>
        <v>0.092138043018726</v>
      </c>
      <c r="AJ65" s="50" t="n">
        <f aca="false">EXP((((AI65-AI$77)/AI$78+2)/4-1.9)^3)</f>
        <v>0.0335477216379246</v>
      </c>
      <c r="AK65" s="50" t="n">
        <f aca="false">Z65/U65</f>
        <v>0.478196443267188</v>
      </c>
      <c r="AL65" s="50" t="n">
        <f aca="false">EXP((((AK65-AK$77)/AK$78+2)/4-1.9)^3)</f>
        <v>0.0714436765096579</v>
      </c>
      <c r="AM65" s="50" t="n">
        <f aca="false">0.01*AD65+0.15*AF65+0.24*AH65+0.25*AJ65+0.35*AL65</f>
        <v>0.0347142050760001</v>
      </c>
      <c r="AO65" s="44" t="n">
        <f aca="false">0.01*AD65/$AM$77</f>
        <v>2.17254580677247E-005</v>
      </c>
      <c r="AP65" s="43" t="n">
        <f aca="false">AO65*$J$77</f>
        <v>241.889446913027</v>
      </c>
      <c r="AQ65" s="44" t="n">
        <f aca="false">0.15*AF65/$AM$77</f>
        <v>0.000205781774470451</v>
      </c>
      <c r="AR65" s="43" t="n">
        <f aca="false">AQ65*$J$77</f>
        <v>2291.15719706672</v>
      </c>
      <c r="AS65" s="44" t="n">
        <f aca="false">0.24*AH65/$AM$77</f>
        <v>0.00023395130885051</v>
      </c>
      <c r="AT65" s="43" t="n">
        <f aca="false">AS65*$J$77</f>
        <v>2604.79445478295</v>
      </c>
      <c r="AU65" s="44" t="n">
        <f aca="false">0.25*AJ65/$AM$77</f>
        <v>0.00292757649915886</v>
      </c>
      <c r="AV65" s="43" t="n">
        <f aca="false">AU65*$J$77</f>
        <v>32595.3937527854</v>
      </c>
      <c r="AW65" s="44" t="n">
        <f aca="false">0.35*AL65/$AM$77</f>
        <v>0.00872844847315749</v>
      </c>
      <c r="AX65" s="43" t="n">
        <f aca="false">AW65*$J$77</f>
        <v>97181.8208389123</v>
      </c>
    </row>
    <row r="66" customFormat="false" ht="13.8" hidden="false" customHeight="false" outlineLevel="0" collapsed="false">
      <c r="A66" s="13" t="s">
        <v>75</v>
      </c>
      <c r="B66" s="43"/>
      <c r="C66" s="43"/>
      <c r="D66" s="43"/>
      <c r="E66" s="43"/>
      <c r="F66" s="43"/>
      <c r="G66" s="43"/>
      <c r="H66" s="43"/>
      <c r="I66" s="89" t="n">
        <f aca="false">AO66+AQ66+AS66+AU66+AW66</f>
        <v>0.0966189653035764</v>
      </c>
      <c r="J66" s="43" t="n">
        <f aca="false">ROUND(AP66+AR66+AT66+AV66+AX66,0)</f>
        <v>1075748</v>
      </c>
      <c r="K66" s="89" t="n">
        <f aca="false">I66-DatosMinisterio!J66</f>
        <v>0.00160551982933232</v>
      </c>
      <c r="L66" s="43" t="n">
        <f aca="false">J66-DatosMinisterio!K66</f>
        <v>17876</v>
      </c>
      <c r="M66" s="43" t="n">
        <f aca="false">P100/P$111</f>
        <v>0.029030425159548</v>
      </c>
      <c r="N66" s="43" t="n">
        <f aca="false">ROUND(N$77*M66,0)</f>
        <v>6141225</v>
      </c>
      <c r="O66" s="43" t="n">
        <f aca="false">N66-DatosMinisterio!L66</f>
        <v>-8334103</v>
      </c>
      <c r="P66" s="43" t="n">
        <f aca="false">N66+J66</f>
        <v>7216973</v>
      </c>
      <c r="Q66" s="43" t="n">
        <f aca="false">P66-DatosMinisterio!M66</f>
        <v>-8316227</v>
      </c>
      <c r="S66" s="14" t="n">
        <f aca="false">B66+DatosMinisterio!B66</f>
        <v>9069</v>
      </c>
      <c r="T66" s="14" t="n">
        <f aca="false">C66+DatosMinisterio!C66</f>
        <v>32</v>
      </c>
      <c r="U66" s="14" t="n">
        <f aca="false">D66+DatosMinisterio!D66</f>
        <v>449.37199890788</v>
      </c>
      <c r="V66" s="14" t="n">
        <f aca="false">E66+DatosMinisterio!E66</f>
        <v>413.712680726062</v>
      </c>
      <c r="W66" s="14" t="n">
        <f aca="false">F66+DatosMinisterio!F66</f>
        <v>117</v>
      </c>
      <c r="X66" s="14" t="n">
        <f aca="false">G66+DatosMinisterio!G66</f>
        <v>284</v>
      </c>
      <c r="Y66" s="14" t="n">
        <f aca="false">H66+DatosMinisterio!H66</f>
        <v>39</v>
      </c>
      <c r="Z66" s="14" t="n">
        <f aca="false">X66+0.33*Y66</f>
        <v>296.87</v>
      </c>
      <c r="AC66" s="49" t="n">
        <f aca="false">IF(T66&gt;0,S66/T66,0)</f>
        <v>283.40625</v>
      </c>
      <c r="AD66" s="50" t="n">
        <f aca="false">EXP((((AC66-AC$77)/AC$78+2)/4-1.9)^3)</f>
        <v>0.224482481379207</v>
      </c>
      <c r="AE66" s="51" t="n">
        <f aca="false">S66/U66</f>
        <v>20.1814977836639</v>
      </c>
      <c r="AF66" s="50" t="n">
        <f aca="false">EXP((((AE66-AE$77)/AE$78+2)/4-1.9)^3)</f>
        <v>0.157364924347524</v>
      </c>
      <c r="AG66" s="50" t="n">
        <f aca="false">V66/U66</f>
        <v>0.920646328056751</v>
      </c>
      <c r="AH66" s="50" t="n">
        <f aca="false">EXP((((AG66-AG$77)/AG$78+2)/4-1.9)^3)</f>
        <v>0.556400683676591</v>
      </c>
      <c r="AI66" s="50" t="n">
        <f aca="false">W66/U66</f>
        <v>0.260363352154447</v>
      </c>
      <c r="AJ66" s="50" t="n">
        <f aca="false">EXP((((AI66-AI$77)/AI$78+2)/4-1.9)^3)</f>
        <v>0.246570602140309</v>
      </c>
      <c r="AK66" s="50" t="n">
        <f aca="false">Z66/U66</f>
        <v>0.660633062855475</v>
      </c>
      <c r="AL66" s="50" t="n">
        <f aca="false">EXP((((AK66-AK$77)/AK$78+2)/4-1.9)^3)</f>
        <v>0.159331254718193</v>
      </c>
      <c r="AM66" s="50" t="n">
        <f aca="false">0.01*AD66+0.15*AF66+0.24*AH66+0.25*AJ66+0.35*AL66</f>
        <v>0.276794317234747</v>
      </c>
      <c r="AO66" s="44" t="n">
        <f aca="false">0.01*AD66/$AM$77</f>
        <v>0.000783587802535839</v>
      </c>
      <c r="AP66" s="43" t="n">
        <f aca="false">AO66*$J$77</f>
        <v>8724.40155564642</v>
      </c>
      <c r="AQ66" s="44" t="n">
        <f aca="false">0.15*AF66/$AM$77</f>
        <v>0.00823956737123248</v>
      </c>
      <c r="AR66" s="43" t="n">
        <f aca="false">AQ66*$J$77</f>
        <v>91738.6592272106</v>
      </c>
      <c r="AS66" s="44" t="n">
        <f aca="false">0.24*AH66/$AM$77</f>
        <v>0.0466126838626753</v>
      </c>
      <c r="AT66" s="43" t="n">
        <f aca="false">AS66*$J$77</f>
        <v>518981.753274267</v>
      </c>
      <c r="AU66" s="44" t="n">
        <f aca="false">0.25*AJ66/$AM$77</f>
        <v>0.0215172376830916</v>
      </c>
      <c r="AV66" s="43" t="n">
        <f aca="false">AU66*$J$77</f>
        <v>239571.138432814</v>
      </c>
      <c r="AW66" s="44" t="n">
        <f aca="false">0.35*AL66/$AM$77</f>
        <v>0.0194658885840412</v>
      </c>
      <c r="AX66" s="43" t="n">
        <f aca="false">AW66*$J$77</f>
        <v>216731.587825962</v>
      </c>
    </row>
    <row r="67" customFormat="false" ht="13.8" hidden="false" customHeight="false" outlineLevel="0" collapsed="false">
      <c r="A67" s="13" t="s">
        <v>76</v>
      </c>
      <c r="B67" s="43"/>
      <c r="C67" s="43"/>
      <c r="D67" s="43"/>
      <c r="E67" s="43"/>
      <c r="F67" s="43"/>
      <c r="G67" s="43"/>
      <c r="H67" s="43"/>
      <c r="I67" s="89" t="n">
        <f aca="false">AO67+AQ67+AS67+AU67+AW67</f>
        <v>0.00338739751508471</v>
      </c>
      <c r="J67" s="43" t="n">
        <f aca="false">ROUND(AP67+AR67+AT67+AV67+AX67,0)</f>
        <v>37715</v>
      </c>
      <c r="K67" s="89" t="n">
        <f aca="false">I67-DatosMinisterio!J67</f>
        <v>-2.42021758900474E-005</v>
      </c>
      <c r="L67" s="43" t="n">
        <f aca="false">J67-DatosMinisterio!K67</f>
        <v>-270</v>
      </c>
      <c r="M67" s="43" t="n">
        <f aca="false">P101/P$111</f>
        <v>0.00108600427421288</v>
      </c>
      <c r="N67" s="43" t="n">
        <f aca="false">ROUND(N$77*M67,0)</f>
        <v>229738</v>
      </c>
      <c r="O67" s="43" t="n">
        <f aca="false">N67-DatosMinisterio!L67</f>
        <v>-1440334</v>
      </c>
      <c r="P67" s="43" t="n">
        <f aca="false">N67+J67</f>
        <v>267453</v>
      </c>
      <c r="Q67" s="43" t="n">
        <f aca="false">P67-DatosMinisterio!M67</f>
        <v>-1440604</v>
      </c>
      <c r="S67" s="14" t="n">
        <f aca="false">B67+DatosMinisterio!B67</f>
        <v>3416</v>
      </c>
      <c r="T67" s="14" t="n">
        <f aca="false">C67+DatosMinisterio!C67</f>
        <v>30</v>
      </c>
      <c r="U67" s="14" t="n">
        <f aca="false">D67+DatosMinisterio!D67</f>
        <v>261.068181818182</v>
      </c>
      <c r="V67" s="14" t="n">
        <f aca="false">E67+DatosMinisterio!E67</f>
        <v>116.454545454545</v>
      </c>
      <c r="W67" s="14" t="n">
        <f aca="false">F67+DatosMinisterio!F67</f>
        <v>7</v>
      </c>
      <c r="X67" s="14" t="n">
        <f aca="false">G67+DatosMinisterio!G67</f>
        <v>46</v>
      </c>
      <c r="Y67" s="14" t="n">
        <f aca="false">H67+DatosMinisterio!H67</f>
        <v>7</v>
      </c>
      <c r="Z67" s="14" t="n">
        <f aca="false">X67+0.33*Y67</f>
        <v>48.31</v>
      </c>
      <c r="AC67" s="49" t="n">
        <f aca="false">IF(T67&gt;0,S67/T67,0)</f>
        <v>113.866666666667</v>
      </c>
      <c r="AD67" s="50" t="n">
        <f aca="false">EXP((((AC67-AC$77)/AC$78+2)/4-1.9)^3)</f>
        <v>0.00839635228138534</v>
      </c>
      <c r="AE67" s="51" t="n">
        <f aca="false">S67/U67</f>
        <v>13.084704448507</v>
      </c>
      <c r="AF67" s="50" t="n">
        <f aca="false">EXP((((AE67-AE$77)/AE$78+2)/4-1.9)^3)</f>
        <v>0.0129112637267664</v>
      </c>
      <c r="AG67" s="50" t="n">
        <f aca="false">V67/U67</f>
        <v>0.446069469835464</v>
      </c>
      <c r="AH67" s="50" t="n">
        <f aca="false">EXP((((AG67-AG$77)/AG$78+2)/4-1.9)^3)</f>
        <v>0.00204248909741161</v>
      </c>
      <c r="AI67" s="50" t="n">
        <f aca="false">W67/U67</f>
        <v>0.0268129189518586</v>
      </c>
      <c r="AJ67" s="50" t="n">
        <f aca="false">EXP((((AI67-AI$77)/AI$78+2)/4-1.9)^3)</f>
        <v>0.011004282508914</v>
      </c>
      <c r="AK67" s="50" t="n">
        <f aca="false">Z67/U67</f>
        <v>0.185047444937756</v>
      </c>
      <c r="AL67" s="50" t="n">
        <f aca="false">EXP((((AK67-AK$77)/AK$78+2)/4-1.9)^3)</f>
        <v>0.0126923029058894</v>
      </c>
      <c r="AM67" s="50" t="n">
        <f aca="false">0.01*AD67+0.15*AF67+0.24*AH67+0.25*AJ67+0.35*AL67</f>
        <v>0.00970422710949738</v>
      </c>
      <c r="AO67" s="44" t="n">
        <f aca="false">0.01*AD67/$AM$77</f>
        <v>2.93086533660213E-005</v>
      </c>
      <c r="AP67" s="43" t="n">
        <f aca="false">AO67*$J$77</f>
        <v>326.320113959052</v>
      </c>
      <c r="AQ67" s="44" t="n">
        <f aca="false">0.15*AF67/$AM$77</f>
        <v>0.000676028840388254</v>
      </c>
      <c r="AR67" s="43" t="n">
        <f aca="false">AQ67*$J$77</f>
        <v>7526.84899848907</v>
      </c>
      <c r="AS67" s="44" t="n">
        <f aca="false">0.24*AH67/$AM$77</f>
        <v>0.000171110319206486</v>
      </c>
      <c r="AT67" s="43" t="n">
        <f aca="false">AS67*$J$77</f>
        <v>1905.12809188852</v>
      </c>
      <c r="AU67" s="44" t="n">
        <f aca="false">0.25*AJ67/$AM$77</f>
        <v>0.000960300052888915</v>
      </c>
      <c r="AV67" s="43" t="n">
        <f aca="false">AU67*$J$77</f>
        <v>10691.9010839608</v>
      </c>
      <c r="AW67" s="44" t="n">
        <f aca="false">0.35*AL67/$AM$77</f>
        <v>0.00155064964923504</v>
      </c>
      <c r="AX67" s="43" t="n">
        <f aca="false">AW67*$J$77</f>
        <v>17264.804490662</v>
      </c>
    </row>
    <row r="68" customFormat="false" ht="13.8" hidden="false" customHeight="false" outlineLevel="0" collapsed="false">
      <c r="A68" s="13" t="s">
        <v>77</v>
      </c>
      <c r="B68" s="43"/>
      <c r="C68" s="43"/>
      <c r="D68" s="43"/>
      <c r="E68" s="43"/>
      <c r="F68" s="43"/>
      <c r="G68" s="43"/>
      <c r="H68" s="43"/>
      <c r="I68" s="89" t="n">
        <f aca="false">AO68+AQ68+AS68+AU68+AW68</f>
        <v>0.0620869960062984</v>
      </c>
      <c r="J68" s="43" t="n">
        <f aca="false">ROUND(AP68+AR68+AT68+AV68+AX68,0)</f>
        <v>691271</v>
      </c>
      <c r="K68" s="89" t="n">
        <f aca="false">I68-DatosMinisterio!J68</f>
        <v>0.000121650440029507</v>
      </c>
      <c r="L68" s="43" t="n">
        <f aca="false">J68-DatosMinisterio!K68</f>
        <v>1354</v>
      </c>
      <c r="M68" s="43" t="n">
        <f aca="false">P102/P$111</f>
        <v>0.0185059222532019</v>
      </c>
      <c r="N68" s="43" t="n">
        <f aca="false">ROUND(N$77*M68,0)</f>
        <v>3914825</v>
      </c>
      <c r="O68" s="43" t="n">
        <f aca="false">N68-DatosMinisterio!L68</f>
        <v>-5427920</v>
      </c>
      <c r="P68" s="43" t="n">
        <f aca="false">N68+J68</f>
        <v>4606096</v>
      </c>
      <c r="Q68" s="43" t="n">
        <f aca="false">P68-DatosMinisterio!M68</f>
        <v>-5426566</v>
      </c>
      <c r="S68" s="14" t="n">
        <f aca="false">B68+DatosMinisterio!B68</f>
        <v>8584</v>
      </c>
      <c r="T68" s="14" t="n">
        <f aca="false">C68+DatosMinisterio!C68</f>
        <v>76</v>
      </c>
      <c r="U68" s="14" t="n">
        <f aca="false">D68+DatosMinisterio!D68</f>
        <v>355.545454545455</v>
      </c>
      <c r="V68" s="14" t="n">
        <f aca="false">E68+DatosMinisterio!E68</f>
        <v>295.886363636364</v>
      </c>
      <c r="W68" s="14" t="n">
        <f aca="false">F68+DatosMinisterio!F68</f>
        <v>32</v>
      </c>
      <c r="X68" s="14" t="n">
        <f aca="false">G68+DatosMinisterio!G68</f>
        <v>179</v>
      </c>
      <c r="Y68" s="14" t="n">
        <f aca="false">H68+DatosMinisterio!H68</f>
        <v>32</v>
      </c>
      <c r="Z68" s="14" t="n">
        <f aca="false">X68+0.33*Y68</f>
        <v>189.56</v>
      </c>
      <c r="AC68" s="49" t="n">
        <f aca="false">IF(T68&gt;0,S68/T68,0)</f>
        <v>112.947368421053</v>
      </c>
      <c r="AD68" s="50" t="n">
        <f aca="false">EXP((((AC68-AC$77)/AC$78+2)/4-1.9)^3)</f>
        <v>0.00818878998029918</v>
      </c>
      <c r="AE68" s="51" t="n">
        <f aca="false">S68/U68</f>
        <v>24.1431858859626</v>
      </c>
      <c r="AF68" s="50" t="n">
        <f aca="false">EXP((((AE68-AE$77)/AE$78+2)/4-1.9)^3)</f>
        <v>0.366374028439977</v>
      </c>
      <c r="AG68" s="50" t="n">
        <f aca="false">V68/U68</f>
        <v>0.832204039887497</v>
      </c>
      <c r="AH68" s="50" t="n">
        <f aca="false">EXP((((AG68-AG$77)/AG$78+2)/4-1.9)^3)</f>
        <v>0.342569944935895</v>
      </c>
      <c r="AI68" s="50" t="n">
        <f aca="false">W68/U68</f>
        <v>0.0900025568908206</v>
      </c>
      <c r="AJ68" s="50" t="n">
        <f aca="false">EXP((((AI68-AI$77)/AI$78+2)/4-1.9)^3)</f>
        <v>0.0324536146788345</v>
      </c>
      <c r="AK68" s="50" t="n">
        <f aca="false">Z68/U68</f>
        <v>0.533152646381999</v>
      </c>
      <c r="AL68" s="50" t="n">
        <f aca="false">EXP((((AK68-AK$77)/AK$78+2)/4-1.9)^3)</f>
        <v>0.0928538280254174</v>
      </c>
      <c r="AM68" s="50" t="n">
        <f aca="false">0.01*AD68+0.15*AF68+0.24*AH68+0.25*AJ68+0.35*AL68</f>
        <v>0.177867022429019</v>
      </c>
      <c r="AO68" s="44" t="n">
        <f aca="false">0.01*AD68/$AM$77</f>
        <v>2.85841278422561E-005</v>
      </c>
      <c r="AP68" s="43" t="n">
        <f aca="false">AO68*$J$77</f>
        <v>318.253306913068</v>
      </c>
      <c r="AQ68" s="44" t="n">
        <f aca="false">0.15*AF68/$AM$77</f>
        <v>0.0191832042808626</v>
      </c>
      <c r="AR68" s="43" t="n">
        <f aca="false">AQ68*$J$77</f>
        <v>213584.204257169</v>
      </c>
      <c r="AS68" s="44" t="n">
        <f aca="false">0.24*AH68/$AM$77</f>
        <v>0.0286989304877139</v>
      </c>
      <c r="AT68" s="43" t="n">
        <f aca="false">AS68*$J$77</f>
        <v>319531.510038976</v>
      </c>
      <c r="AU68" s="44" t="n">
        <f aca="false">0.25*AJ68/$AM$77</f>
        <v>0.00283209812791301</v>
      </c>
      <c r="AV68" s="43" t="n">
        <f aca="false">AU68*$J$77</f>
        <v>31532.3454920388</v>
      </c>
      <c r="AW68" s="44" t="n">
        <f aca="false">0.35*AL68/$AM$77</f>
        <v>0.0113441789819666</v>
      </c>
      <c r="AX68" s="43" t="n">
        <f aca="false">AW68*$J$77</f>
        <v>126305.147218361</v>
      </c>
    </row>
    <row r="69" customFormat="false" ht="13.8" hidden="false" customHeight="false" outlineLevel="0" collapsed="false">
      <c r="A69" s="13" t="s">
        <v>78</v>
      </c>
      <c r="B69" s="43"/>
      <c r="C69" s="43"/>
      <c r="D69" s="43"/>
      <c r="E69" s="43"/>
      <c r="F69" s="43"/>
      <c r="G69" s="43"/>
      <c r="H69" s="43"/>
      <c r="I69" s="89" t="n">
        <f aca="false">AO69+AQ69+AS69+AU69+AW69</f>
        <v>0.00291286799642867</v>
      </c>
      <c r="J69" s="43" t="n">
        <f aca="false">ROUND(AP69+AR69+AT69+AV69+AX69,0)</f>
        <v>32432</v>
      </c>
      <c r="K69" s="89" t="n">
        <f aca="false">I69-DatosMinisterio!J69</f>
        <v>-2.12333135735832E-005</v>
      </c>
      <c r="L69" s="43" t="n">
        <f aca="false">J69-DatosMinisterio!K69</f>
        <v>-237</v>
      </c>
      <c r="M69" s="43" t="n">
        <f aca="false">P103/P$111</f>
        <v>0.00254433737866919</v>
      </c>
      <c r="N69" s="43" t="n">
        <f aca="false">ROUND(N$77*M69,0)</f>
        <v>538240</v>
      </c>
      <c r="O69" s="43" t="n">
        <f aca="false">N69-DatosMinisterio!L69</f>
        <v>-1922476</v>
      </c>
      <c r="P69" s="43" t="n">
        <f aca="false">N69+J69</f>
        <v>570672</v>
      </c>
      <c r="Q69" s="43" t="n">
        <f aca="false">P69-DatosMinisterio!M69</f>
        <v>-1922713</v>
      </c>
      <c r="S69" s="14" t="n">
        <f aca="false">B69+DatosMinisterio!B69</f>
        <v>4395</v>
      </c>
      <c r="T69" s="14" t="n">
        <f aca="false">C69+DatosMinisterio!C69</f>
        <v>41</v>
      </c>
      <c r="U69" s="14" t="n">
        <f aca="false">D69+DatosMinisterio!D69</f>
        <v>422.79666563415</v>
      </c>
      <c r="V69" s="14" t="n">
        <f aca="false">E69+DatosMinisterio!E69</f>
        <v>204.982160938066</v>
      </c>
      <c r="W69" s="14" t="n">
        <f aca="false">F69+DatosMinisterio!F69</f>
        <v>15</v>
      </c>
      <c r="X69" s="14" t="n">
        <f aca="false">G69+DatosMinisterio!G69</f>
        <v>56</v>
      </c>
      <c r="Y69" s="14" t="n">
        <f aca="false">H69+DatosMinisterio!H69</f>
        <v>22</v>
      </c>
      <c r="Z69" s="14" t="n">
        <f aca="false">X69+0.33*Y69</f>
        <v>63.26</v>
      </c>
      <c r="AC69" s="49" t="n">
        <f aca="false">IF(T69&gt;0,S69/T69,0)</f>
        <v>107.19512195122</v>
      </c>
      <c r="AD69" s="50" t="n">
        <f aca="false">EXP((((AC69-AC$77)/AC$78+2)/4-1.9)^3)</f>
        <v>0.00698771594183446</v>
      </c>
      <c r="AE69" s="51" t="n">
        <f aca="false">S69/U69</f>
        <v>10.3950677884556</v>
      </c>
      <c r="AF69" s="50" t="n">
        <f aca="false">EXP((((AE69-AE$77)/AE$78+2)/4-1.9)^3)</f>
        <v>0.00336120679155637</v>
      </c>
      <c r="AG69" s="50" t="n">
        <f aca="false">V69/U69</f>
        <v>0.48482445014228</v>
      </c>
      <c r="AH69" s="50" t="n">
        <f aca="false">EXP((((AG69-AG$77)/AG$78+2)/4-1.9)^3)</f>
        <v>0.00449892350110286</v>
      </c>
      <c r="AI69" s="50" t="n">
        <f aca="false">W69/U69</f>
        <v>0.0354780470595755</v>
      </c>
      <c r="AJ69" s="50" t="n">
        <f aca="false">EXP((((AI69-AI$77)/AI$78+2)/4-1.9)^3)</f>
        <v>0.0129151805860116</v>
      </c>
      <c r="AK69" s="50" t="n">
        <f aca="false">Z69/U69</f>
        <v>0.149622750465917</v>
      </c>
      <c r="AL69" s="50" t="n">
        <f aca="false">EXP((((AK69-AK$77)/AK$78+2)/4-1.9)^3)</f>
        <v>0.00989199565555312</v>
      </c>
      <c r="AM69" s="50" t="n">
        <f aca="false">0.01*AD69+0.15*AF69+0.24*AH69+0.25*AJ69+0.35*AL69</f>
        <v>0.00834479344436299</v>
      </c>
      <c r="AO69" s="44" t="n">
        <f aca="false">0.01*AD69/$AM$77</f>
        <v>2.43916092960378E-005</v>
      </c>
      <c r="AP69" s="43" t="n">
        <f aca="false">AO69*$J$77</f>
        <v>271.574153398514</v>
      </c>
      <c r="AQ69" s="44" t="n">
        <f aca="false">0.15*AF69/$AM$77</f>
        <v>0.000175991504603095</v>
      </c>
      <c r="AR69" s="43" t="n">
        <f aca="false">AQ69*$J$77</f>
        <v>1959.47480495598</v>
      </c>
      <c r="AS69" s="44" t="n">
        <f aca="false">0.24*AH69/$AM$77</f>
        <v>0.000376899067581234</v>
      </c>
      <c r="AT69" s="43" t="n">
        <f aca="false">AS69*$J$77</f>
        <v>4196.36293582685</v>
      </c>
      <c r="AU69" s="44" t="n">
        <f aca="false">0.25*AJ69/$AM$77</f>
        <v>0.00112705654273873</v>
      </c>
      <c r="AV69" s="43" t="n">
        <f aca="false">AU69*$J$77</f>
        <v>12548.5540011599</v>
      </c>
      <c r="AW69" s="44" t="n">
        <f aca="false">0.35*AL69/$AM$77</f>
        <v>0.00120852927220958</v>
      </c>
      <c r="AX69" s="43" t="n">
        <f aca="false">AW69*$J$77</f>
        <v>13455.6646088518</v>
      </c>
    </row>
    <row r="70" customFormat="false" ht="13.8" hidden="false" customHeight="false" outlineLevel="0" collapsed="false">
      <c r="A70" s="13" t="s">
        <v>79</v>
      </c>
      <c r="B70" s="43"/>
      <c r="C70" s="43"/>
      <c r="D70" s="43"/>
      <c r="E70" s="43"/>
      <c r="F70" s="43"/>
      <c r="G70" s="43"/>
      <c r="H70" s="43"/>
      <c r="I70" s="89" t="n">
        <f aca="false">AO70+AQ70+AS70+AU70+AW70</f>
        <v>0.0112881537718783</v>
      </c>
      <c r="J70" s="43" t="n">
        <f aca="false">ROUND(AP70+AR70+AT70+AV70+AX70,0)</f>
        <v>125681</v>
      </c>
      <c r="K70" s="89" t="n">
        <f aca="false">I70-DatosMinisterio!J70</f>
        <v>-1.72488768690523E-005</v>
      </c>
      <c r="L70" s="43" t="n">
        <f aca="false">J70-DatosMinisterio!K70</f>
        <v>-192</v>
      </c>
      <c r="M70" s="43" t="n">
        <f aca="false">P104/P$111</f>
        <v>0.0022005255078357</v>
      </c>
      <c r="N70" s="43" t="n">
        <f aca="false">ROUND(N$77*M70,0)</f>
        <v>465509</v>
      </c>
      <c r="O70" s="43" t="n">
        <f aca="false">N70-DatosMinisterio!L70</f>
        <v>-3845220</v>
      </c>
      <c r="P70" s="43" t="n">
        <f aca="false">N70+J70</f>
        <v>591190</v>
      </c>
      <c r="Q70" s="43" t="n">
        <f aca="false">P70-DatosMinisterio!M70</f>
        <v>-3845412</v>
      </c>
      <c r="S70" s="14" t="n">
        <f aca="false">B70+DatosMinisterio!B70</f>
        <v>4684</v>
      </c>
      <c r="T70" s="14" t="n">
        <f aca="false">C70+DatosMinisterio!C70</f>
        <v>25</v>
      </c>
      <c r="U70" s="14" t="n">
        <f aca="false">D70+DatosMinisterio!D70</f>
        <v>302.294940036645</v>
      </c>
      <c r="V70" s="14" t="n">
        <f aca="false">E70+DatosMinisterio!E70</f>
        <v>206.4416445821</v>
      </c>
      <c r="W70" s="14" t="n">
        <f aca="false">F70+DatosMinisterio!F70</f>
        <v>5</v>
      </c>
      <c r="X70" s="14" t="n">
        <f aca="false">G70+DatosMinisterio!G70</f>
        <v>28</v>
      </c>
      <c r="Y70" s="14" t="n">
        <f aca="false">H70+DatosMinisterio!H70</f>
        <v>5</v>
      </c>
      <c r="Z70" s="14" t="n">
        <f aca="false">X70+0.33*Y70</f>
        <v>29.65</v>
      </c>
      <c r="AC70" s="49" t="n">
        <f aca="false">IF(T70&gt;0,S70/T70,0)</f>
        <v>187.36</v>
      </c>
      <c r="AD70" s="50" t="n">
        <f aca="false">EXP((((AC70-AC$77)/AC$78+2)/4-1.9)^3)</f>
        <v>0.0474688645791085</v>
      </c>
      <c r="AE70" s="51" t="n">
        <f aca="false">S70/U70</f>
        <v>15.4948012012116</v>
      </c>
      <c r="AF70" s="50" t="n">
        <f aca="false">EXP((((AE70-AE$77)/AE$78+2)/4-1.9)^3)</f>
        <v>0.0354249941771114</v>
      </c>
      <c r="AG70" s="50" t="n">
        <f aca="false">V70/U70</f>
        <v>0.682914654664992</v>
      </c>
      <c r="AH70" s="50" t="n">
        <f aca="false">EXP((((AG70-AG$77)/AG$78+2)/4-1.9)^3)</f>
        <v>0.0913194718692259</v>
      </c>
      <c r="AI70" s="50" t="n">
        <f aca="false">W70/U70</f>
        <v>0.0165401379176042</v>
      </c>
      <c r="AJ70" s="50" t="n">
        <f aca="false">EXP((((AI70-AI$77)/AI$78+2)/4-1.9)^3)</f>
        <v>0.00905597915110703</v>
      </c>
      <c r="AK70" s="50" t="n">
        <f aca="false">Z70/U70</f>
        <v>0.0980830178513929</v>
      </c>
      <c r="AL70" s="50" t="n">
        <f aca="false">EXP((((AK70-AK$77)/AK$78+2)/4-1.9)^3)</f>
        <v>0.00676923657479685</v>
      </c>
      <c r="AM70" s="50" t="n">
        <f aca="false">0.01*AD70+0.15*AF70+0.24*AH70+0.25*AJ70+0.35*AL70</f>
        <v>0.0323383386099277</v>
      </c>
      <c r="AO70" s="44" t="n">
        <f aca="false">0.01*AD70/$AM$77</f>
        <v>0.000165696775338034</v>
      </c>
      <c r="AP70" s="43" t="n">
        <f aca="false">AO70*$J$77</f>
        <v>1844.85414378132</v>
      </c>
      <c r="AQ70" s="44" t="n">
        <f aca="false">0.15*AF70/$AM$77</f>
        <v>0.00185483917307536</v>
      </c>
      <c r="AR70" s="43" t="n">
        <f aca="false">AQ70*$J$77</f>
        <v>20651.6254013697</v>
      </c>
      <c r="AS70" s="44" t="n">
        <f aca="false">0.24*AH70/$AM$77</f>
        <v>0.00765032430337716</v>
      </c>
      <c r="AT70" s="43" t="n">
        <f aca="false">AS70*$J$77</f>
        <v>85178.0758168842</v>
      </c>
      <c r="AU70" s="44" t="n">
        <f aca="false">0.25*AJ70/$AM$77</f>
        <v>0.000790279352672419</v>
      </c>
      <c r="AV70" s="43" t="n">
        <f aca="false">AU70*$J$77</f>
        <v>8798.90471946844</v>
      </c>
      <c r="AW70" s="44" t="n">
        <f aca="false">0.35*AL70/$AM$77</f>
        <v>0.000827014167415365</v>
      </c>
      <c r="AX70" s="43" t="n">
        <f aca="false">AW70*$J$77</f>
        <v>9207.90709782678</v>
      </c>
    </row>
    <row r="71" customFormat="false" ht="13.8" hidden="false" customHeight="false" outlineLevel="0" collapsed="false">
      <c r="A71" s="13" t="s">
        <v>80</v>
      </c>
      <c r="B71" s="43"/>
      <c r="C71" s="43"/>
      <c r="D71" s="43"/>
      <c r="E71" s="43"/>
      <c r="F71" s="43"/>
      <c r="G71" s="43"/>
      <c r="H71" s="43"/>
      <c r="I71" s="89" t="n">
        <f aca="false">AO71+AQ71+AS71+AU71+AW71</f>
        <v>0.0150483814937729</v>
      </c>
      <c r="J71" s="43" t="n">
        <f aca="false">ROUND(AP71+AR71+AT71+AV71+AX71,0)</f>
        <v>167547</v>
      </c>
      <c r="K71" s="89" t="n">
        <f aca="false">I71-DatosMinisterio!J71</f>
        <v>-1.05686649667751E-006</v>
      </c>
      <c r="L71" s="43" t="n">
        <f aca="false">J71-DatosMinisterio!K71</f>
        <v>-12</v>
      </c>
      <c r="M71" s="43" t="n">
        <f aca="false">P105/P$111</f>
        <v>0.00490731368581301</v>
      </c>
      <c r="N71" s="43" t="n">
        <f aca="false">ROUND(N$77*M71,0)</f>
        <v>1038115</v>
      </c>
      <c r="O71" s="43" t="n">
        <f aca="false">N71-DatosMinisterio!L71</f>
        <v>-1731581</v>
      </c>
      <c r="P71" s="43" t="n">
        <f aca="false">N71+J71</f>
        <v>1205662</v>
      </c>
      <c r="Q71" s="43" t="n">
        <f aca="false">P71-DatosMinisterio!M71</f>
        <v>-1731593</v>
      </c>
      <c r="S71" s="14" t="n">
        <f aca="false">B71+DatosMinisterio!B71</f>
        <v>7044</v>
      </c>
      <c r="T71" s="14" t="n">
        <f aca="false">C71+DatosMinisterio!C71</f>
        <v>53</v>
      </c>
      <c r="U71" s="14" t="n">
        <f aca="false">D71+DatosMinisterio!D71</f>
        <v>444.58230254965</v>
      </c>
      <c r="V71" s="14" t="n">
        <f aca="false">E71+DatosMinisterio!E71</f>
        <v>315.377708678927</v>
      </c>
      <c r="W71" s="14" t="n">
        <f aca="false">F71+DatosMinisterio!F71</f>
        <v>20</v>
      </c>
      <c r="X71" s="14" t="n">
        <f aca="false">G71+DatosMinisterio!G71</f>
        <v>69</v>
      </c>
      <c r="Y71" s="14" t="n">
        <f aca="false">H71+DatosMinisterio!H71</f>
        <v>14</v>
      </c>
      <c r="Z71" s="14" t="n">
        <f aca="false">X71+0.33*Y71</f>
        <v>73.62</v>
      </c>
      <c r="AC71" s="49" t="n">
        <f aca="false">IF(T71&gt;0,S71/T71,0)</f>
        <v>132.905660377359</v>
      </c>
      <c r="AD71" s="50" t="n">
        <f aca="false">EXP((((AC71-AC$77)/AC$78+2)/4-1.9)^3)</f>
        <v>0.0138301260490912</v>
      </c>
      <c r="AE71" s="51" t="n">
        <f aca="false">S71/U71</f>
        <v>15.8440854698964</v>
      </c>
      <c r="AF71" s="50" t="n">
        <f aca="false">EXP((((AE71-AE$77)/AE$78+2)/4-1.9)^3)</f>
        <v>0.0404170422453493</v>
      </c>
      <c r="AG71" s="50" t="n">
        <f aca="false">V71/U71</f>
        <v>0.709379808575953</v>
      </c>
      <c r="AH71" s="50" t="n">
        <f aca="false">EXP((((AG71-AG$77)/AG$78+2)/4-1.9)^3)</f>
        <v>0.121664002349306</v>
      </c>
      <c r="AI71" s="50" t="n">
        <f aca="false">W71/U71</f>
        <v>0.0449860461950494</v>
      </c>
      <c r="AJ71" s="50" t="n">
        <f aca="false">EXP((((AI71-AI$77)/AI$78+2)/4-1.9)^3)</f>
        <v>0.0153280640811451</v>
      </c>
      <c r="AK71" s="50" t="n">
        <f aca="false">Z71/U71</f>
        <v>0.165593636043977</v>
      </c>
      <c r="AL71" s="50" t="n">
        <f aca="false">EXP((((AK71-AK$77)/AK$78+2)/4-1.9)^3)</f>
        <v>0.0110811905516467</v>
      </c>
      <c r="AM71" s="50" t="n">
        <f aca="false">0.01*AD71+0.15*AF71+0.24*AH71+0.25*AJ71+0.35*AL71</f>
        <v>0.0431106508744894</v>
      </c>
      <c r="AO71" s="44" t="n">
        <f aca="false">0.01*AD71/$AM$77</f>
        <v>4.8276008056479E-005</v>
      </c>
      <c r="AP71" s="43" t="n">
        <f aca="false">AO71*$J$77</f>
        <v>537.501066792169</v>
      </c>
      <c r="AQ71" s="44" t="n">
        <f aca="false">0.15*AF71/$AM$77</f>
        <v>0.00211622090441875</v>
      </c>
      <c r="AR71" s="43" t="n">
        <f aca="false">AQ71*$J$77</f>
        <v>23561.8279034633</v>
      </c>
      <c r="AS71" s="44" t="n">
        <f aca="false">0.24*AH71/$AM$77</f>
        <v>0.010192449156429</v>
      </c>
      <c r="AT71" s="43" t="n">
        <f aca="false">AS71*$J$77</f>
        <v>113481.8829344</v>
      </c>
      <c r="AU71" s="44" t="n">
        <f aca="false">0.25*AJ71/$AM$77</f>
        <v>0.0013376193073819</v>
      </c>
      <c r="AV71" s="43" t="n">
        <f aca="false">AU71*$J$77</f>
        <v>14892.9423459876</v>
      </c>
      <c r="AW71" s="44" t="n">
        <f aca="false">0.35*AL71/$AM$77</f>
        <v>0.0013538161174868</v>
      </c>
      <c r="AX71" s="43" t="n">
        <f aca="false">AW71*$J$77</f>
        <v>15073.2762853602</v>
      </c>
    </row>
    <row r="72" customFormat="false" ht="13.8" hidden="false" customHeight="false" outlineLevel="0" collapsed="false">
      <c r="A72" s="13" t="s">
        <v>81</v>
      </c>
      <c r="B72" s="43"/>
      <c r="C72" s="43"/>
      <c r="D72" s="43"/>
      <c r="E72" s="43"/>
      <c r="F72" s="43"/>
      <c r="G72" s="43"/>
      <c r="H72" s="43"/>
      <c r="I72" s="89" t="n">
        <f aca="false">AO72+AQ72+AS72+AU72+AW72</f>
        <v>0.0251225330303478</v>
      </c>
      <c r="J72" s="43" t="n">
        <f aca="false">ROUND(AP72+AR72+AT72+AV72+AX72,0)</f>
        <v>279712</v>
      </c>
      <c r="K72" s="89" t="n">
        <f aca="false">I72-DatosMinisterio!J72</f>
        <v>6.39325334506058E-007</v>
      </c>
      <c r="L72" s="43" t="n">
        <f aca="false">J72-DatosMinisterio!K72</f>
        <v>7</v>
      </c>
      <c r="M72" s="43" t="n">
        <f aca="false">P106/P$111</f>
        <v>0.0084157901131426</v>
      </c>
      <c r="N72" s="43" t="n">
        <f aca="false">ROUND(N$77*M72,0)</f>
        <v>1780313</v>
      </c>
      <c r="O72" s="43" t="n">
        <f aca="false">N72-DatosMinisterio!L72</f>
        <v>-2231047</v>
      </c>
      <c r="P72" s="43" t="n">
        <f aca="false">N72+J72</f>
        <v>2060025</v>
      </c>
      <c r="Q72" s="43" t="n">
        <f aca="false">P72-DatosMinisterio!M72</f>
        <v>-2231040</v>
      </c>
      <c r="S72" s="14" t="n">
        <f aca="false">B72+DatosMinisterio!B72</f>
        <v>7277</v>
      </c>
      <c r="T72" s="14" t="n">
        <f aca="false">C72+DatosMinisterio!C72</f>
        <v>35</v>
      </c>
      <c r="U72" s="14" t="n">
        <f aca="false">D72+DatosMinisterio!D72</f>
        <v>296.146906911842</v>
      </c>
      <c r="V72" s="14" t="n">
        <f aca="false">E72+DatosMinisterio!E72</f>
        <v>177.250355257509</v>
      </c>
      <c r="W72" s="14" t="n">
        <f aca="false">F72+DatosMinisterio!F72</f>
        <v>7</v>
      </c>
      <c r="X72" s="14" t="n">
        <f aca="false">G72+DatosMinisterio!G72</f>
        <v>26</v>
      </c>
      <c r="Y72" s="14" t="n">
        <f aca="false">H72+DatosMinisterio!H72</f>
        <v>2</v>
      </c>
      <c r="Z72" s="14" t="n">
        <f aca="false">X72+0.33*Y72</f>
        <v>26.66</v>
      </c>
      <c r="AC72" s="49" t="n">
        <f aca="false">IF(T72&gt;0,S72/T72,0)</f>
        <v>207.914285714286</v>
      </c>
      <c r="AD72" s="50" t="n">
        <f aca="false">EXP((((AC72-AC$77)/AC$78+2)/4-1.9)^3)</f>
        <v>0.0704917877459118</v>
      </c>
      <c r="AE72" s="51" t="n">
        <f aca="false">S72/U72</f>
        <v>24.5722640694885</v>
      </c>
      <c r="AF72" s="50" t="n">
        <f aca="false">EXP((((AE72-AE$77)/AE$78+2)/4-1.9)^3)</f>
        <v>0.393672640142177</v>
      </c>
      <c r="AG72" s="50" t="n">
        <f aca="false">V72/U72</f>
        <v>0.598521717163413</v>
      </c>
      <c r="AH72" s="50" t="n">
        <f aca="false">EXP((((AG72-AG$77)/AG$78+2)/4-1.9)^3)</f>
        <v>0.0308117997823203</v>
      </c>
      <c r="AI72" s="50" t="n">
        <f aca="false">W72/U72</f>
        <v>0.0236369174778644</v>
      </c>
      <c r="AJ72" s="50" t="n">
        <f aca="false">EXP((((AI72-AI$77)/AI$78+2)/4-1.9)^3)</f>
        <v>0.0103669912692717</v>
      </c>
      <c r="AK72" s="50" t="n">
        <f aca="false">Z72/U72</f>
        <v>0.090022888565695</v>
      </c>
      <c r="AL72" s="50" t="n">
        <f aca="false">EXP((((AK72-AK$77)/AK$78+2)/4-1.9)^3)</f>
        <v>0.00636776679754384</v>
      </c>
      <c r="AM72" s="50" t="n">
        <f aca="false">0.01*AD72+0.15*AF72+0.24*AH72+0.25*AJ72+0.35*AL72</f>
        <v>0.0719711120430009</v>
      </c>
      <c r="AO72" s="44" t="n">
        <f aca="false">0.01*AD72/$AM$77</f>
        <v>0.000246061539935196</v>
      </c>
      <c r="AP72" s="43" t="n">
        <f aca="false">AO72*$J$77</f>
        <v>2739.62876253066</v>
      </c>
      <c r="AQ72" s="44" t="n">
        <f aca="false">0.15*AF72/$AM$77</f>
        <v>0.0206125491694647</v>
      </c>
      <c r="AR72" s="43" t="n">
        <f aca="false">AQ72*$J$77</f>
        <v>229498.411611239</v>
      </c>
      <c r="AS72" s="44" t="n">
        <f aca="false">0.24*AH72/$AM$77</f>
        <v>0.00258127052073888</v>
      </c>
      <c r="AT72" s="43" t="n">
        <f aca="false">AS72*$J$77</f>
        <v>28739.6517324535</v>
      </c>
      <c r="AU72" s="44" t="n">
        <f aca="false">0.25*AJ72/$AM$77</f>
        <v>0.000904686176142441</v>
      </c>
      <c r="AV72" s="43" t="n">
        <f aca="false">AU72*$J$77</f>
        <v>10072.7007962173</v>
      </c>
      <c r="AW72" s="44" t="n">
        <f aca="false">0.35*AL72/$AM$77</f>
        <v>0.000777965624066547</v>
      </c>
      <c r="AX72" s="43" t="n">
        <f aca="false">AW72*$J$77</f>
        <v>8661.80468721013</v>
      </c>
    </row>
    <row r="73" customFormat="false" ht="13.8" hidden="false" customHeight="false" outlineLevel="0" collapsed="false">
      <c r="A73" s="13" t="s">
        <v>82</v>
      </c>
      <c r="B73" s="43"/>
      <c r="C73" s="43"/>
      <c r="D73" s="43"/>
      <c r="E73" s="43"/>
      <c r="F73" s="43"/>
      <c r="G73" s="43"/>
      <c r="H73" s="43"/>
      <c r="I73" s="89" t="n">
        <f aca="false">AO73+AQ73+AS73+AU73+AW73</f>
        <v>0.00503083783648415</v>
      </c>
      <c r="J73" s="43" t="n">
        <f aca="false">ROUND(AP73+AR73+AT73+AV73+AX73,0)</f>
        <v>56013</v>
      </c>
      <c r="K73" s="89" t="n">
        <f aca="false">I73-DatosMinisterio!J73</f>
        <v>-7.23325544701742E-006</v>
      </c>
      <c r="L73" s="43" t="n">
        <f aca="false">J73-DatosMinisterio!K73</f>
        <v>-81</v>
      </c>
      <c r="M73" s="43" t="n">
        <f aca="false">P107/P$111</f>
        <v>0.00277194224649516</v>
      </c>
      <c r="N73" s="43" t="n">
        <f aca="false">ROUND(N$77*M73,0)</f>
        <v>586389</v>
      </c>
      <c r="O73" s="43" t="n">
        <f aca="false">N73-DatosMinisterio!L73</f>
        <v>-2066794</v>
      </c>
      <c r="P73" s="43" t="n">
        <f aca="false">N73+J73</f>
        <v>642402</v>
      </c>
      <c r="Q73" s="43" t="n">
        <f aca="false">P73-DatosMinisterio!M73</f>
        <v>-2066875</v>
      </c>
      <c r="S73" s="14" t="n">
        <f aca="false">B73+DatosMinisterio!B73</f>
        <v>3907</v>
      </c>
      <c r="T73" s="14" t="n">
        <f aca="false">C73+DatosMinisterio!C73</f>
        <v>42</v>
      </c>
      <c r="U73" s="14" t="n">
        <f aca="false">D73+DatosMinisterio!D73</f>
        <v>404.367285225451</v>
      </c>
      <c r="V73" s="14" t="n">
        <f aca="false">E73+DatosMinisterio!E73</f>
        <v>226.815415390747</v>
      </c>
      <c r="W73" s="14" t="n">
        <f aca="false">F73+DatosMinisterio!F73</f>
        <v>21</v>
      </c>
      <c r="X73" s="14" t="n">
        <f aca="false">G73+DatosMinisterio!G73</f>
        <v>84</v>
      </c>
      <c r="Y73" s="14" t="n">
        <f aca="false">H73+DatosMinisterio!H73</f>
        <v>12</v>
      </c>
      <c r="Z73" s="14" t="n">
        <f aca="false">X73+0.33*Y73</f>
        <v>87.96</v>
      </c>
      <c r="AC73" s="49" t="n">
        <f aca="false">IF(T73&gt;0,S73/T73,0)</f>
        <v>93.0238095238095</v>
      </c>
      <c r="AD73" s="50" t="n">
        <f aca="false">EXP((((AC73-AC$77)/AC$78+2)/4-1.9)^3)</f>
        <v>0.00465799858536579</v>
      </c>
      <c r="AE73" s="51" t="n">
        <f aca="false">S73/U73</f>
        <v>9.66200813654272</v>
      </c>
      <c r="AF73" s="50" t="n">
        <f aca="false">EXP((((AE73-AE$77)/AE$78+2)/4-1.9)^3)</f>
        <v>0.00223144183680034</v>
      </c>
      <c r="AG73" s="50" t="n">
        <f aca="false">V73/U73</f>
        <v>0.560914356027314</v>
      </c>
      <c r="AH73" s="50" t="n">
        <f aca="false">EXP((((AG73-AG$77)/AG$78+2)/4-1.9)^3)</f>
        <v>0.01734370432022</v>
      </c>
      <c r="AI73" s="50" t="n">
        <f aca="false">W73/U73</f>
        <v>0.0519329846090088</v>
      </c>
      <c r="AJ73" s="50" t="n">
        <f aca="false">EXP((((AI73-AI$77)/AI$78+2)/4-1.9)^3)</f>
        <v>0.0173214665454073</v>
      </c>
      <c r="AK73" s="50" t="n">
        <f aca="false">Z73/U73</f>
        <v>0.217525015533734</v>
      </c>
      <c r="AL73" s="50" t="n">
        <f aca="false">EXP((((AK73-AK$77)/AK$78+2)/4-1.9)^3)</f>
        <v>0.0158234520083655</v>
      </c>
      <c r="AM73" s="50" t="n">
        <f aca="false">0.01*AD73+0.15*AF73+0.24*AH73+0.25*AJ73+0.35*AL73</f>
        <v>0.0144123601375063</v>
      </c>
      <c r="AO73" s="44" t="n">
        <f aca="false">0.01*AD73/$AM$77</f>
        <v>1.62594018619927E-005</v>
      </c>
      <c r="AP73" s="43" t="n">
        <f aca="false">AO73*$J$77</f>
        <v>181.030830801072</v>
      </c>
      <c r="AQ73" s="44" t="n">
        <f aca="false">0.15*AF73/$AM$77</f>
        <v>0.000116837442813491</v>
      </c>
      <c r="AR73" s="43" t="n">
        <f aca="false">AQ73*$J$77</f>
        <v>1300.85839077766</v>
      </c>
      <c r="AS73" s="44" t="n">
        <f aca="false">0.24*AH73/$AM$77</f>
        <v>0.00145297558073462</v>
      </c>
      <c r="AT73" s="43" t="n">
        <f aca="false">AS73*$J$77</f>
        <v>16177.309518926</v>
      </c>
      <c r="AU73" s="44" t="n">
        <f aca="false">0.25*AJ73/$AM$77</f>
        <v>0.00151157562759717</v>
      </c>
      <c r="AV73" s="43" t="n">
        <f aca="false">AU73*$J$77</f>
        <v>16829.7575768898</v>
      </c>
      <c r="AW73" s="44" t="n">
        <f aca="false">0.35*AL73/$AM$77</f>
        <v>0.00193318978347689</v>
      </c>
      <c r="AX73" s="43" t="n">
        <f aca="false">AW73*$J$77</f>
        <v>21523.9745944796</v>
      </c>
    </row>
    <row r="74" customFormat="false" ht="13.8" hidden="false" customHeight="false" outlineLevel="0" collapsed="false">
      <c r="A74" s="13" t="s">
        <v>83</v>
      </c>
      <c r="B74" s="43"/>
      <c r="C74" s="43"/>
      <c r="D74" s="43"/>
      <c r="E74" s="43"/>
      <c r="F74" s="43"/>
      <c r="G74" s="43"/>
      <c r="H74" s="43"/>
      <c r="I74" s="89" t="n">
        <f aca="false">AO74+AQ74+AS74+AU74+AW74</f>
        <v>0.0150897063897027</v>
      </c>
      <c r="J74" s="43" t="n">
        <f aca="false">ROUND(AP74+AR74+AT74+AV74+AX74,0)</f>
        <v>168008</v>
      </c>
      <c r="K74" s="89" t="n">
        <f aca="false">I74-DatosMinisterio!J74</f>
        <v>-5.34316053536418E-006</v>
      </c>
      <c r="L74" s="43" t="n">
        <f aca="false">J74-DatosMinisterio!K74</f>
        <v>-59</v>
      </c>
      <c r="M74" s="43" t="n">
        <f aca="false">P108/P$111</f>
        <v>0.0047987809754726</v>
      </c>
      <c r="N74" s="43" t="n">
        <f aca="false">ROUND(N$77*M74,0)</f>
        <v>1015155</v>
      </c>
      <c r="O74" s="43" t="n">
        <f aca="false">N74-DatosMinisterio!L74</f>
        <v>-1250795</v>
      </c>
      <c r="P74" s="43" t="n">
        <f aca="false">N74+J74</f>
        <v>1183163</v>
      </c>
      <c r="Q74" s="43" t="n">
        <f aca="false">P74-DatosMinisterio!M74</f>
        <v>-1250854</v>
      </c>
      <c r="S74" s="14" t="n">
        <f aca="false">B74+DatosMinisterio!B74</f>
        <v>6553</v>
      </c>
      <c r="T74" s="14" t="n">
        <f aca="false">C74+DatosMinisterio!C74</f>
        <v>26</v>
      </c>
      <c r="U74" s="14" t="n">
        <f aca="false">D74+DatosMinisterio!D74</f>
        <v>392.43923237613</v>
      </c>
      <c r="V74" s="14" t="n">
        <f aca="false">E74+DatosMinisterio!E74</f>
        <v>274.554845024351</v>
      </c>
      <c r="W74" s="14" t="n">
        <f aca="false">F74+DatosMinisterio!F74</f>
        <v>15</v>
      </c>
      <c r="X74" s="14" t="n">
        <f aca="false">G74+DatosMinisterio!G74</f>
        <v>61</v>
      </c>
      <c r="Y74" s="14" t="n">
        <f aca="false">H74+DatosMinisterio!H74</f>
        <v>8</v>
      </c>
      <c r="Z74" s="14" t="n">
        <f aca="false">X74+0.33*Y74</f>
        <v>63.64</v>
      </c>
      <c r="AC74" s="49" t="n">
        <f aca="false">IF(T74&gt;0,S74/T74,0)</f>
        <v>252.038461538462</v>
      </c>
      <c r="AD74" s="50" t="n">
        <f aca="false">EXP((((AC74-AC$77)/AC$78+2)/4-1.9)^3)</f>
        <v>0.146308677868589</v>
      </c>
      <c r="AE74" s="51" t="n">
        <f aca="false">S74/U74</f>
        <v>16.6981266381628</v>
      </c>
      <c r="AF74" s="50" t="n">
        <f aca="false">EXP((((AE74-AE$77)/AE$78+2)/4-1.9)^3)</f>
        <v>0.0549757307483036</v>
      </c>
      <c r="AG74" s="50" t="n">
        <f aca="false">V74/U74</f>
        <v>0.699611105041624</v>
      </c>
      <c r="AH74" s="50" t="n">
        <f aca="false">EXP((((AG74-AG$77)/AG$78+2)/4-1.9)^3)</f>
        <v>0.109749627206465</v>
      </c>
      <c r="AI74" s="50" t="n">
        <f aca="false">W74/U74</f>
        <v>0.0382224781889885</v>
      </c>
      <c r="AJ74" s="50" t="n">
        <f aca="false">EXP((((AI74-AI$77)/AI$78+2)/4-1.9)^3)</f>
        <v>0.0135761481034847</v>
      </c>
      <c r="AK74" s="50" t="n">
        <f aca="false">Z74/U74</f>
        <v>0.162165234129815</v>
      </c>
      <c r="AL74" s="50" t="n">
        <f aca="false">EXP((((AK74-AK$77)/AK$78+2)/4-1.9)^3)</f>
        <v>0.0108161274875193</v>
      </c>
      <c r="AM74" s="50" t="n">
        <f aca="false">0.01*AD74+0.15*AF74+0.24*AH74+0.25*AJ74+0.35*AL74</f>
        <v>0.0432290385669859</v>
      </c>
      <c r="AO74" s="44" t="n">
        <f aca="false">0.01*AD74/$AM$77</f>
        <v>0.000510711101724265</v>
      </c>
      <c r="AP74" s="43" t="n">
        <f aca="false">AO74*$J$77</f>
        <v>5686.21501757652</v>
      </c>
      <c r="AQ74" s="44" t="n">
        <f aca="false">0.15*AF74/$AM$77</f>
        <v>0.00287850827725138</v>
      </c>
      <c r="AR74" s="43" t="n">
        <f aca="false">AQ74*$J$77</f>
        <v>32049.0722427299</v>
      </c>
      <c r="AS74" s="44" t="n">
        <f aca="false">0.24*AH74/$AM$77</f>
        <v>0.00919431774098057</v>
      </c>
      <c r="AT74" s="43" t="n">
        <f aca="false">AS74*$J$77</f>
        <v>102368.770599705</v>
      </c>
      <c r="AU74" s="44" t="n">
        <f aca="false">0.25*AJ74/$AM$77</f>
        <v>0.00118473655426816</v>
      </c>
      <c r="AV74" s="43" t="n">
        <f aca="false">AU74*$J$77</f>
        <v>13190.7584620877</v>
      </c>
      <c r="AW74" s="44" t="n">
        <f aca="false">0.35*AL74/$AM$77</f>
        <v>0.00132143271547836</v>
      </c>
      <c r="AX74" s="43" t="n">
        <f aca="false">AW74*$J$77</f>
        <v>14712.7221752206</v>
      </c>
    </row>
    <row r="75" customFormat="false" ht="13.8" hidden="false" customHeight="false" outlineLevel="0" collapsed="false">
      <c r="A75" s="13" t="s">
        <v>84</v>
      </c>
      <c r="B75" s="43"/>
      <c r="C75" s="43"/>
      <c r="D75" s="43"/>
      <c r="E75" s="43"/>
      <c r="F75" s="43"/>
      <c r="G75" s="43"/>
      <c r="H75" s="43"/>
      <c r="I75" s="89" t="n">
        <f aca="false">AO75+AQ75+AS75+AU75+AW75</f>
        <v>0.0170638244628489</v>
      </c>
      <c r="J75" s="43" t="n">
        <f aca="false">ROUND(AP75+AR75+AT75+AV75+AX75,0)</f>
        <v>189987</v>
      </c>
      <c r="K75" s="89" t="n">
        <f aca="false">I75-DatosMinisterio!J75</f>
        <v>3.48684996137119E-005</v>
      </c>
      <c r="L75" s="43" t="n">
        <f aca="false">J75-DatosMinisterio!K75</f>
        <v>388</v>
      </c>
      <c r="M75" s="43" t="n">
        <f aca="false">P109/P$111</f>
        <v>0.00444583305349777</v>
      </c>
      <c r="N75" s="43" t="n">
        <f aca="false">ROUND(N$77*M75,0)</f>
        <v>940491</v>
      </c>
      <c r="O75" s="43" t="n">
        <f aca="false">N75-DatosMinisterio!L75</f>
        <v>-769950</v>
      </c>
      <c r="P75" s="43" t="n">
        <f aca="false">N75+J75</f>
        <v>1130478</v>
      </c>
      <c r="Q75" s="43" t="n">
        <f aca="false">P75-DatosMinisterio!M75</f>
        <v>-769562</v>
      </c>
      <c r="S75" s="14" t="n">
        <f aca="false">B75+DatosMinisterio!B75</f>
        <v>8646</v>
      </c>
      <c r="T75" s="14" t="n">
        <f aca="false">C75+DatosMinisterio!C75</f>
        <v>53</v>
      </c>
      <c r="U75" s="14" t="n">
        <f aca="false">D75+DatosMinisterio!D75</f>
        <v>461.585002292913</v>
      </c>
      <c r="V75" s="14" t="n">
        <f aca="false">E75+DatosMinisterio!E75</f>
        <v>313.327410264182</v>
      </c>
      <c r="W75" s="14" t="n">
        <f aca="false">F75+DatosMinisterio!F75</f>
        <v>34</v>
      </c>
      <c r="X75" s="14" t="n">
        <f aca="false">G75+DatosMinisterio!G75</f>
        <v>97</v>
      </c>
      <c r="Y75" s="14" t="n">
        <f aca="false">H75+DatosMinisterio!H75</f>
        <v>13</v>
      </c>
      <c r="Z75" s="14" t="n">
        <f aca="false">X75+0.33*Y75</f>
        <v>101.29</v>
      </c>
      <c r="AC75" s="49" t="n">
        <f aca="false">IF(T75&gt;0,S75/T75,0)</f>
        <v>163.132075471698</v>
      </c>
      <c r="AD75" s="50" t="n">
        <f aca="false">EXP((((AC75-AC$77)/AC$78+2)/4-1.9)^3)</f>
        <v>0.0283814498130451</v>
      </c>
      <c r="AE75" s="51" t="n">
        <f aca="false">S75/U75</f>
        <v>18.7311111865663</v>
      </c>
      <c r="AF75" s="50" t="n">
        <f aca="false">EXP((((AE75-AE$77)/AE$78+2)/4-1.9)^3)</f>
        <v>0.105502085362091</v>
      </c>
      <c r="AG75" s="50" t="n">
        <f aca="false">V75/U75</f>
        <v>0.678807605766512</v>
      </c>
      <c r="AH75" s="50" t="n">
        <f aca="false">EXP((((AG75-AG$77)/AG$78+2)/4-1.9)^3)</f>
        <v>0.0871501284071607</v>
      </c>
      <c r="AI75" s="50" t="n">
        <f aca="false">W75/U75</f>
        <v>0.0736592389941306</v>
      </c>
      <c r="AJ75" s="50" t="n">
        <f aca="false">EXP((((AI75-AI$77)/AI$78+2)/4-1.9)^3)</f>
        <v>0.0250000202437554</v>
      </c>
      <c r="AK75" s="50" t="n">
        <f aca="false">Z75/U75</f>
        <v>0.219439538756338</v>
      </c>
      <c r="AL75" s="50" t="n">
        <f aca="false">EXP((((AK75-AK$77)/AK$78+2)/4-1.9)^3)</f>
        <v>0.0160266716641137</v>
      </c>
      <c r="AM75" s="50" t="n">
        <f aca="false">0.01*AD75+0.15*AF75+0.24*AH75+0.25*AJ75+0.35*AL75</f>
        <v>0.0488844982635414</v>
      </c>
      <c r="AO75" s="44" t="n">
        <f aca="false">0.01*AD75/$AM$77</f>
        <v>9.90694585837962E-005</v>
      </c>
      <c r="AP75" s="43" t="n">
        <f aca="false">AO75*$J$77</f>
        <v>1103.03112910692</v>
      </c>
      <c r="AQ75" s="44" t="n">
        <f aca="false">0.15*AF75/$AM$77</f>
        <v>0.00552404891846632</v>
      </c>
      <c r="AR75" s="43" t="n">
        <f aca="false">AQ75*$J$77</f>
        <v>61504.3021621437</v>
      </c>
      <c r="AS75" s="44" t="n">
        <f aca="false">0.24*AH75/$AM$77</f>
        <v>0.0073010359318605</v>
      </c>
      <c r="AT75" s="43" t="n">
        <f aca="false">AS75*$J$77</f>
        <v>81289.1280793525</v>
      </c>
      <c r="AU75" s="44" t="n">
        <f aca="false">0.25*AJ75/$AM$77</f>
        <v>0.00218165252871825</v>
      </c>
      <c r="AV75" s="43" t="n">
        <f aca="false">AU75*$J$77</f>
        <v>24290.3381775891</v>
      </c>
      <c r="AW75" s="44" t="n">
        <f aca="false">0.35*AL75/$AM$77</f>
        <v>0.00195801762522005</v>
      </c>
      <c r="AX75" s="43" t="n">
        <f aca="false">AW75*$J$77</f>
        <v>21800.4057237371</v>
      </c>
    </row>
    <row r="76" customFormat="false" ht="13.8" hidden="false" customHeight="false" outlineLevel="0" collapsed="false">
      <c r="A76" s="16" t="s">
        <v>85</v>
      </c>
      <c r="B76" s="52"/>
      <c r="C76" s="52"/>
      <c r="D76" s="52"/>
      <c r="E76" s="52"/>
      <c r="F76" s="52"/>
      <c r="G76" s="52"/>
      <c r="H76" s="52"/>
      <c r="I76" s="90" t="n">
        <f aca="false">AO76+AQ76+AS76+AU76+AW76</f>
        <v>0.00556698965609795</v>
      </c>
      <c r="J76" s="52" t="n">
        <f aca="false">ROUND(AP76+AR76+AT76+AV76+AX76,0)</f>
        <v>61982</v>
      </c>
      <c r="K76" s="89" t="n">
        <f aca="false">I76-DatosMinisterio!J76</f>
        <v>-1.44613157212559E-005</v>
      </c>
      <c r="L76" s="43" t="n">
        <f aca="false">J76-DatosMinisterio!K76</f>
        <v>-161</v>
      </c>
      <c r="M76" s="43" t="n">
        <f aca="false">P110/P$111</f>
        <v>0.00277119121863709</v>
      </c>
      <c r="N76" s="43" t="n">
        <f aca="false">ROUND(N$77*M76,0)</f>
        <v>586230</v>
      </c>
      <c r="O76" s="43" t="n">
        <f aca="false">N76-DatosMinisterio!L76</f>
        <v>-942630</v>
      </c>
      <c r="P76" s="43" t="n">
        <f aca="false">N76+J76</f>
        <v>648212</v>
      </c>
      <c r="Q76" s="43" t="n">
        <f aca="false">P76-DatosMinisterio!M76</f>
        <v>-942791</v>
      </c>
      <c r="S76" s="17" t="n">
        <f aca="false">B76+DatosMinisterio!B76</f>
        <v>8631</v>
      </c>
      <c r="T76" s="17" t="n">
        <f aca="false">C76+DatosMinisterio!C76</f>
        <v>33</v>
      </c>
      <c r="U76" s="17" t="n">
        <f aca="false">D76+DatosMinisterio!D76</f>
        <v>573.67824250946</v>
      </c>
      <c r="V76" s="17" t="n">
        <f aca="false">E76+DatosMinisterio!E76</f>
        <v>305.427086998304</v>
      </c>
      <c r="W76" s="17" t="n">
        <f aca="false">F76+DatosMinisterio!F76</f>
        <v>24</v>
      </c>
      <c r="X76" s="17" t="n">
        <f aca="false">G76+DatosMinisterio!G76</f>
        <v>85</v>
      </c>
      <c r="Y76" s="17" t="n">
        <f aca="false">H76+DatosMinisterio!H76</f>
        <v>12</v>
      </c>
      <c r="Z76" s="17" t="n">
        <f aca="false">X76+0.33*Y76</f>
        <v>88.96</v>
      </c>
      <c r="AC76" s="49" t="n">
        <f aca="false">IF(T76&gt;0,S76/T76,0)</f>
        <v>261.545454545455</v>
      </c>
      <c r="AD76" s="50" t="n">
        <f aca="false">EXP((((AC76-AC$77)/AC$78+2)/4-1.9)^3)</f>
        <v>0.167852946968926</v>
      </c>
      <c r="AE76" s="51" t="n">
        <f aca="false">S76/U76</f>
        <v>15.0450188981286</v>
      </c>
      <c r="AF76" s="50" t="n">
        <f aca="false">EXP((((AE76-AE$77)/AE$78+2)/4-1.9)^3)</f>
        <v>0.0297371532409421</v>
      </c>
      <c r="AG76" s="50" t="n">
        <f aca="false">V76/U76</f>
        <v>0.532401378274804</v>
      </c>
      <c r="AH76" s="50" t="n">
        <f aca="false">EXP((((AG76-AG$77)/AG$78+2)/4-1.9)^3)</f>
        <v>0.0107799318331277</v>
      </c>
      <c r="AI76" s="50" t="n">
        <f aca="false">W76/U76</f>
        <v>0.0418352975964645</v>
      </c>
      <c r="AJ76" s="50" t="n">
        <f aca="false">EXP((((AI76-AI$77)/AI$78+2)/4-1.9)^3)</f>
        <v>0.0144896419605766</v>
      </c>
      <c r="AK76" s="50" t="n">
        <f aca="false">Z76/U76</f>
        <v>0.155069503090895</v>
      </c>
      <c r="AL76" s="50" t="n">
        <f aca="false">EXP((((AK76-AK$77)/AK$78+2)/4-1.9)^3)</f>
        <v>0.0102846656551435</v>
      </c>
      <c r="AM76" s="50" t="n">
        <f aca="false">0.01*AD76+0.15*AF76+0.24*AH76+0.25*AJ76+0.35*AL76</f>
        <v>0.0159483295652256</v>
      </c>
      <c r="AO76" s="44" t="n">
        <f aca="false">0.01*AD76/$AM$77</f>
        <v>0.000585914415487783</v>
      </c>
      <c r="AP76" s="43" t="n">
        <f aca="false">AO76*$J$77</f>
        <v>6523.52247114449</v>
      </c>
      <c r="AQ76" s="44" t="n">
        <f aca="false">0.15*AF76/$AM$77</f>
        <v>0.00155702599275747</v>
      </c>
      <c r="AR76" s="43" t="n">
        <f aca="false">AQ76*$J$77</f>
        <v>17335.7981702043</v>
      </c>
      <c r="AS76" s="44" t="n">
        <f aca="false">0.24*AH76/$AM$77</f>
        <v>0.000903092985577349</v>
      </c>
      <c r="AT76" s="43" t="n">
        <f aca="false">AS76*$J$77</f>
        <v>10054.9623447004</v>
      </c>
      <c r="AU76" s="44" t="n">
        <f aca="false">0.25*AJ76/$AM$77</f>
        <v>0.00126445353704904</v>
      </c>
      <c r="AV76" s="43" t="n">
        <f aca="false">AU76*$J$77</f>
        <v>14078.3207318604</v>
      </c>
      <c r="AW76" s="44" t="n">
        <f aca="false">0.35*AL76/$AM$77</f>
        <v>0.00125650272522632</v>
      </c>
      <c r="AX76" s="43" t="n">
        <f aca="false">AW76*$J$77</f>
        <v>13989.7970529436</v>
      </c>
    </row>
    <row r="77" customFormat="false" ht="13.8" hidden="false" customHeight="false" outlineLevel="0" collapsed="false">
      <c r="A77" s="19" t="s">
        <v>49</v>
      </c>
      <c r="B77" s="59"/>
      <c r="C77" s="59"/>
      <c r="D77" s="59"/>
      <c r="E77" s="59"/>
      <c r="F77" s="59"/>
      <c r="G77" s="59"/>
      <c r="H77" s="59"/>
      <c r="I77" s="91" t="n">
        <f aca="false">SUM(I50:I76)</f>
        <v>1</v>
      </c>
      <c r="J77" s="59" t="n">
        <f aca="false">DatosMinisterio!K77</f>
        <v>11133917</v>
      </c>
      <c r="K77" s="91" t="n">
        <f aca="false">I77-DatosMinisterio!J77</f>
        <v>0</v>
      </c>
      <c r="L77" s="59" t="n">
        <f aca="false">J77-DatosMinisterio!K77</f>
        <v>0</v>
      </c>
      <c r="M77" s="59"/>
      <c r="N77" s="59" t="n">
        <f aca="false">DatosMinisterio!L77</f>
        <v>211544423</v>
      </c>
      <c r="O77" s="59"/>
      <c r="P77" s="59" t="n">
        <f aca="false">DatosMinisterio!M77</f>
        <v>222678340</v>
      </c>
      <c r="Q77" s="59"/>
      <c r="S77" s="20"/>
      <c r="T77" s="20"/>
      <c r="U77" s="20"/>
      <c r="V77" s="20"/>
      <c r="W77" s="20"/>
      <c r="X77" s="20"/>
      <c r="Y77" s="20"/>
      <c r="Z77" s="20"/>
      <c r="AB77" s="62" t="s">
        <v>207</v>
      </c>
      <c r="AC77" s="62" t="n">
        <f aca="false">AVERAGE(AC52:AC76)</f>
        <v>202.972411967296</v>
      </c>
      <c r="AD77" s="20"/>
      <c r="AE77" s="62" t="n">
        <f aca="false">AVERAGE(AE52:AE76)</f>
        <v>17.1570186832754</v>
      </c>
      <c r="AF77" s="20"/>
      <c r="AG77" s="64" t="n">
        <f aca="false">AVERAGE(AG52:AG76)</f>
        <v>0.653303532790717</v>
      </c>
      <c r="AH77" s="20"/>
      <c r="AI77" s="64" t="n">
        <f aca="false">AVERAGE(AI52:AI76)</f>
        <v>0.137203950992951</v>
      </c>
      <c r="AJ77" s="20"/>
      <c r="AK77" s="64" t="n">
        <f aca="false">AVERAGE(AK52:AK76)</f>
        <v>0.457173302432142</v>
      </c>
      <c r="AL77" s="20"/>
      <c r="AM77" s="64" t="n">
        <f aca="false">SUM(AM52:AM76)</f>
        <v>2.8648031612123</v>
      </c>
      <c r="AO77" s="60" t="n">
        <f aca="false">SUM(AO50:AO76)</f>
        <v>0.0098492756527208</v>
      </c>
      <c r="AP77" s="59" t="n">
        <f aca="false">SUM(AP50:AP76)</f>
        <v>109661.017627514</v>
      </c>
      <c r="AQ77" s="60" t="n">
        <f aca="false">SUM(AQ50:AQ76)</f>
        <v>0.14820226298309</v>
      </c>
      <c r="AR77" s="59" t="n">
        <f aca="false">SUM(AR50:AR76)</f>
        <v>1650071.6952659</v>
      </c>
      <c r="AS77" s="60" t="n">
        <f aca="false">SUM(AS50:AS76)</f>
        <v>0.236879880189286</v>
      </c>
      <c r="AT77" s="59" t="n">
        <f aca="false">SUM(AT50:AT76)</f>
        <v>2637400.92499745</v>
      </c>
      <c r="AU77" s="60" t="n">
        <f aca="false">SUM(AU50:AU76)</f>
        <v>0.253898545734252</v>
      </c>
      <c r="AV77" s="59" t="n">
        <f aca="false">SUM(AV50:AV76)</f>
        <v>2826885.33462587</v>
      </c>
      <c r="AW77" s="60" t="n">
        <f aca="false">SUM(AW50:AW76)</f>
        <v>0.351170035440651</v>
      </c>
      <c r="AX77" s="59" t="n">
        <f aca="false">SUM(AX50:AX76)</f>
        <v>3909898.02748326</v>
      </c>
    </row>
    <row r="78" customFormat="false" ht="13.8" hidden="false" customHeight="false" outlineLevel="0" collapsed="false">
      <c r="A78" s="23" t="s">
        <v>50</v>
      </c>
      <c r="B78" s="70"/>
      <c r="C78" s="70"/>
      <c r="D78" s="70"/>
      <c r="E78" s="70"/>
      <c r="F78" s="70"/>
      <c r="G78" s="70"/>
      <c r="H78" s="70"/>
      <c r="I78" s="70"/>
      <c r="J78" s="70"/>
      <c r="S78" s="25"/>
      <c r="T78" s="25"/>
      <c r="U78" s="25"/>
      <c r="V78" s="25"/>
      <c r="W78" s="25"/>
      <c r="X78" s="25"/>
      <c r="Y78" s="25"/>
      <c r="Z78" s="25"/>
      <c r="AB78" s="62" t="s">
        <v>208</v>
      </c>
      <c r="AC78" s="62" t="n">
        <f aca="false">_xlfn.STDEV.P(AC52:AC76)</f>
        <v>78.2963797025188</v>
      </c>
      <c r="AD78" s="20"/>
      <c r="AE78" s="62" t="n">
        <f aca="false">_xlfn.STDEV.P(AE52:AE76)</f>
        <v>4.38130548656311</v>
      </c>
      <c r="AF78" s="20"/>
      <c r="AG78" s="64" t="n">
        <f aca="false">_xlfn.STDEV.P(AG52:AG76)</f>
        <v>0.118702495158907</v>
      </c>
      <c r="AH78" s="20"/>
      <c r="AI78" s="64" t="n">
        <f aca="false">_xlfn.STDEV.P(AI52:AI76)</f>
        <v>0.109462341894883</v>
      </c>
      <c r="AJ78" s="20"/>
      <c r="AK78" s="64" t="n">
        <f aca="false">_xlfn.STDEV.P(AK52:AK76)</f>
        <v>0.290105865884308</v>
      </c>
      <c r="AL78" s="20"/>
      <c r="AM78" s="64"/>
    </row>
    <row r="79" customFormat="false" ht="13.8" hidden="false" customHeight="false" outlineLevel="0" collapsed="false">
      <c r="A79" s="23" t="s">
        <v>51</v>
      </c>
      <c r="B79" s="70"/>
      <c r="C79" s="70"/>
      <c r="D79" s="70"/>
      <c r="E79" s="70"/>
      <c r="F79" s="70"/>
      <c r="G79" s="70"/>
      <c r="H79" s="70"/>
      <c r="I79" s="70"/>
      <c r="J79" s="70"/>
      <c r="S79" s="25"/>
      <c r="T79" s="25"/>
      <c r="U79" s="25"/>
      <c r="V79" s="25"/>
      <c r="W79" s="25"/>
      <c r="X79" s="25"/>
      <c r="Y79" s="25"/>
      <c r="Z79" s="25"/>
    </row>
    <row r="80" customFormat="false" ht="13.8" hidden="false" customHeight="false" outlineLevel="0" collapsed="false">
      <c r="A80" s="27"/>
      <c r="S80" s="22"/>
      <c r="T80" s="22"/>
      <c r="U80" s="22"/>
      <c r="V80" s="22"/>
      <c r="W80" s="22"/>
      <c r="X80" s="22"/>
      <c r="Y80" s="22"/>
      <c r="Z80" s="22"/>
    </row>
    <row r="81" customFormat="false" ht="13.8" hidden="false" customHeight="false" outlineLevel="0" collapsed="false">
      <c r="A81" s="6" t="s">
        <v>86</v>
      </c>
      <c r="B81" s="6"/>
      <c r="C81" s="6"/>
      <c r="D81" s="6"/>
      <c r="E81" s="6"/>
      <c r="F81" s="6"/>
      <c r="G81" s="6"/>
      <c r="H81" s="6"/>
      <c r="I81" s="6"/>
      <c r="J81" s="6"/>
      <c r="S81" s="24"/>
      <c r="T81" s="24"/>
      <c r="U81" s="24"/>
      <c r="V81" s="24"/>
      <c r="W81" s="24"/>
      <c r="X81" s="24"/>
      <c r="Y81" s="24"/>
      <c r="Z81" s="24"/>
    </row>
    <row r="82" customFormat="false" ht="15.75" hidden="false" customHeight="true" outlineLevel="0" collapsed="false">
      <c r="A82" s="6" t="s">
        <v>87</v>
      </c>
      <c r="B82" s="6"/>
      <c r="C82" s="6"/>
      <c r="D82" s="6"/>
      <c r="E82" s="6"/>
      <c r="F82" s="6"/>
      <c r="G82" s="6"/>
      <c r="H82" s="6"/>
      <c r="I82" s="6"/>
      <c r="J82" s="6"/>
      <c r="S82" s="24"/>
      <c r="T82" s="24"/>
      <c r="U82" s="24"/>
      <c r="V82" s="24"/>
      <c r="W82" s="24"/>
      <c r="X82" s="24"/>
      <c r="Y82" s="24"/>
      <c r="Z82" s="24"/>
    </row>
    <row r="83" customFormat="false" ht="9" hidden="false" customHeight="true" outlineLevel="0" collapsed="false">
      <c r="A83" s="24"/>
      <c r="B83" s="66"/>
      <c r="C83" s="66"/>
      <c r="D83" s="66"/>
      <c r="E83" s="66"/>
      <c r="F83" s="66"/>
      <c r="G83" s="66"/>
      <c r="H83" s="66"/>
      <c r="I83" s="66"/>
      <c r="J83" s="66"/>
      <c r="S83" s="24"/>
      <c r="T83" s="24"/>
      <c r="U83" s="24"/>
      <c r="V83" s="24"/>
      <c r="W83" s="24"/>
      <c r="X83" s="24"/>
      <c r="Y83" s="24"/>
      <c r="Z83" s="24"/>
    </row>
    <row r="84" customFormat="false" ht="15.8" hidden="false" customHeight="true" outlineLevel="0" collapsed="false">
      <c r="A84" s="7" t="s">
        <v>8</v>
      </c>
      <c r="B84" s="83" t="s">
        <v>188</v>
      </c>
      <c r="C84" s="83"/>
      <c r="D84" s="83"/>
      <c r="E84" s="83"/>
      <c r="F84" s="83"/>
      <c r="G84" s="83"/>
      <c r="H84" s="83"/>
      <c r="I84" s="37" t="s">
        <v>10</v>
      </c>
      <c r="J84" s="37" t="s">
        <v>11</v>
      </c>
      <c r="K84" s="37" t="s">
        <v>189</v>
      </c>
      <c r="L84" s="37" t="s">
        <v>190</v>
      </c>
      <c r="M84" s="37" t="s">
        <v>191</v>
      </c>
      <c r="N84" s="37" t="s">
        <v>12</v>
      </c>
      <c r="O84" s="37" t="s">
        <v>192</v>
      </c>
      <c r="P84" s="37" t="s">
        <v>193</v>
      </c>
      <c r="Q84" s="37" t="s">
        <v>194</v>
      </c>
      <c r="S84" s="8" t="s">
        <v>188</v>
      </c>
      <c r="T84" s="8"/>
      <c r="U84" s="8"/>
      <c r="V84" s="8"/>
      <c r="W84" s="8"/>
      <c r="X84" s="8"/>
      <c r="Y84" s="8"/>
      <c r="Z84" s="8"/>
      <c r="AC84" s="9" t="s">
        <v>196</v>
      </c>
      <c r="AD84" s="9"/>
      <c r="AE84" s="9" t="s">
        <v>197</v>
      </c>
      <c r="AF84" s="9"/>
      <c r="AG84" s="9" t="s">
        <v>198</v>
      </c>
      <c r="AH84" s="9"/>
      <c r="AI84" s="9" t="s">
        <v>199</v>
      </c>
      <c r="AJ84" s="9"/>
      <c r="AK84" s="9" t="s">
        <v>200</v>
      </c>
      <c r="AL84" s="9"/>
      <c r="AM84" s="39" t="s">
        <v>201</v>
      </c>
      <c r="AO84" s="9" t="s">
        <v>196</v>
      </c>
      <c r="AP84" s="9"/>
      <c r="AQ84" s="9" t="s">
        <v>197</v>
      </c>
      <c r="AR84" s="9"/>
      <c r="AS84" s="9" t="s">
        <v>198</v>
      </c>
      <c r="AT84" s="9"/>
      <c r="AU84" s="9" t="s">
        <v>199</v>
      </c>
      <c r="AV84" s="9"/>
      <c r="AW84" s="39" t="s">
        <v>200</v>
      </c>
      <c r="AX84" s="39"/>
    </row>
    <row r="85" customFormat="false" ht="55.8" hidden="false" customHeight="false" outlineLevel="0" collapsed="false">
      <c r="A85" s="7"/>
      <c r="B85" s="84" t="s">
        <v>88</v>
      </c>
      <c r="C85" s="84" t="s">
        <v>89</v>
      </c>
      <c r="D85" s="84" t="s">
        <v>90</v>
      </c>
      <c r="E85" s="84" t="s">
        <v>91</v>
      </c>
      <c r="F85" s="84" t="s">
        <v>92</v>
      </c>
      <c r="G85" s="84" t="s">
        <v>93</v>
      </c>
      <c r="H85" s="84" t="s">
        <v>94</v>
      </c>
      <c r="I85" s="37"/>
      <c r="J85" s="37"/>
      <c r="K85" s="37"/>
      <c r="L85" s="37"/>
      <c r="M85" s="37"/>
      <c r="N85" s="37"/>
      <c r="O85" s="37"/>
      <c r="P85" s="37"/>
      <c r="Q85" s="37"/>
      <c r="S85" s="9" t="s">
        <v>88</v>
      </c>
      <c r="T85" s="9" t="s">
        <v>89</v>
      </c>
      <c r="U85" s="9" t="s">
        <v>90</v>
      </c>
      <c r="V85" s="9" t="s">
        <v>91</v>
      </c>
      <c r="W85" s="9" t="s">
        <v>92</v>
      </c>
      <c r="X85" s="9" t="s">
        <v>93</v>
      </c>
      <c r="Y85" s="9" t="s">
        <v>94</v>
      </c>
      <c r="Z85" s="7" t="s">
        <v>21</v>
      </c>
      <c r="AC85" s="9" t="s">
        <v>202</v>
      </c>
      <c r="AD85" s="9" t="s">
        <v>203</v>
      </c>
      <c r="AE85" s="9" t="s">
        <v>202</v>
      </c>
      <c r="AF85" s="9" t="s">
        <v>203</v>
      </c>
      <c r="AG85" s="9" t="s">
        <v>202</v>
      </c>
      <c r="AH85" s="9" t="s">
        <v>203</v>
      </c>
      <c r="AI85" s="9" t="s">
        <v>202</v>
      </c>
      <c r="AJ85" s="9" t="s">
        <v>203</v>
      </c>
      <c r="AK85" s="9" t="s">
        <v>202</v>
      </c>
      <c r="AL85" s="9" t="s">
        <v>203</v>
      </c>
      <c r="AM85" s="40" t="s">
        <v>204</v>
      </c>
      <c r="AO85" s="9" t="s">
        <v>205</v>
      </c>
      <c r="AP85" s="9" t="s">
        <v>206</v>
      </c>
      <c r="AQ85" s="9" t="s">
        <v>205</v>
      </c>
      <c r="AR85" s="9" t="s">
        <v>206</v>
      </c>
      <c r="AS85" s="9" t="s">
        <v>205</v>
      </c>
      <c r="AT85" s="9" t="s">
        <v>206</v>
      </c>
      <c r="AU85" s="9" t="s">
        <v>205</v>
      </c>
      <c r="AV85" s="9" t="s">
        <v>206</v>
      </c>
      <c r="AW85" s="9" t="s">
        <v>205</v>
      </c>
      <c r="AX85" s="40" t="s">
        <v>206</v>
      </c>
    </row>
    <row r="86" customFormat="false" ht="13.8" hidden="false" customHeight="false" outlineLevel="0" collapsed="false">
      <c r="A86" s="10" t="s">
        <v>61</v>
      </c>
      <c r="B86" s="42"/>
      <c r="C86" s="42"/>
      <c r="D86" s="42"/>
      <c r="E86" s="42"/>
      <c r="F86" s="42"/>
      <c r="G86" s="42"/>
      <c r="H86" s="42"/>
      <c r="I86" s="88" t="n">
        <f aca="false">AO86+AQ86+AS86+AU86+AW86</f>
        <v>0.122072905915472</v>
      </c>
      <c r="J86" s="42" t="n">
        <f aca="false">AP86+AR86+AT86+AV86+AX86</f>
        <v>1319562.70182526</v>
      </c>
      <c r="K86" s="88" t="n">
        <f aca="false">I86-DatosMinisterio!J86</f>
        <v>0.0029285489753464</v>
      </c>
      <c r="L86" s="42" t="n">
        <f aca="false">J86-DatosMinisterio!K86</f>
        <v>31656.7018252565</v>
      </c>
      <c r="M86" s="43" t="n">
        <f aca="false">P120/P$145</f>
        <v>0.0369404478508486</v>
      </c>
      <c r="N86" s="43" t="n">
        <f aca="false">ROUND((N$111*M86),0)</f>
        <v>7586938</v>
      </c>
      <c r="O86" s="43" t="n">
        <f aca="false">N86-DatosMinisterio!L86</f>
        <v>-30778274</v>
      </c>
      <c r="P86" s="43" t="n">
        <f aca="false">N86+J86</f>
        <v>8906500.70182526</v>
      </c>
      <c r="Q86" s="43" t="n">
        <f aca="false">P86-DatosMinisterio!M86</f>
        <v>-30746617.2981747</v>
      </c>
      <c r="S86" s="11" t="n">
        <f aca="false">B86+DatosMinisterio!B86</f>
        <v>28403</v>
      </c>
      <c r="T86" s="11" t="n">
        <f aca="false">C86+DatosMinisterio!C86</f>
        <v>68</v>
      </c>
      <c r="U86" s="11" t="n">
        <f aca="false">D86+DatosMinisterio!D86</f>
        <v>2129.06454545455</v>
      </c>
      <c r="V86" s="11" t="n">
        <f aca="false">E86+DatosMinisterio!E86</f>
        <v>1442.12659090909</v>
      </c>
      <c r="W86" s="11" t="n">
        <f aca="false">F86+DatosMinisterio!F86</f>
        <v>954.5</v>
      </c>
      <c r="X86" s="11" t="n">
        <f aca="false">G86+DatosMinisterio!G86</f>
        <v>2030</v>
      </c>
      <c r="Y86" s="11" t="n">
        <f aca="false">H86+DatosMinisterio!H86</f>
        <v>311</v>
      </c>
      <c r="Z86" s="11" t="n">
        <f aca="false">X86+0.33*Y86</f>
        <v>2132.63</v>
      </c>
      <c r="AC86" s="45" t="n">
        <f aca="false">IF(T86&gt;0,S86/T86,0)</f>
        <v>417.691176470588</v>
      </c>
      <c r="AD86" s="46" t="n">
        <f aca="false">EXP((((AC86-AC$111)/AC$112+2)/4-1.9)^3)</f>
        <v>0.700525673730991</v>
      </c>
      <c r="AE86" s="47" t="n">
        <f aca="false">S86/U86</f>
        <v>13.3406007162343</v>
      </c>
      <c r="AF86" s="46" t="n">
        <f aca="false">EXP((((AE86-AE$111)/AE$112+2)/4-1.9)^3)</f>
        <v>0.012729495041012</v>
      </c>
      <c r="AG86" s="46" t="n">
        <f aca="false">V86/U86</f>
        <v>0.677352217427114</v>
      </c>
      <c r="AH86" s="46" t="n">
        <f aca="false">EXP((((AG86-AG$111)/AG$112+2)/4-1.9)^3)</f>
        <v>0.0946251833702843</v>
      </c>
      <c r="AI86" s="46" t="n">
        <f aca="false">W86/U86</f>
        <v>0.448318958689069</v>
      </c>
      <c r="AJ86" s="46" t="n">
        <f aca="false">EXP((((AI86-AI$111)/AI$112+2)/4-1.9)^3)</f>
        <v>0.592345815640096</v>
      </c>
      <c r="AK86" s="46" t="n">
        <f aca="false">Z86/U86</f>
        <v>1.00167465779892</v>
      </c>
      <c r="AL86" s="46" t="n">
        <f aca="false">EXP((((AK86-AK$111)/AK$112+2)/4-1.9)^3)</f>
        <v>0.476177970686474</v>
      </c>
      <c r="AM86" s="46" t="n">
        <f aca="false">0.01*AD86+0.15*AF86+0.24*AH86+0.25*AJ86+0.35*AL86</f>
        <v>0.34637346865262</v>
      </c>
      <c r="AO86" s="48" t="n">
        <f aca="false">0.01*AD86/$AM$111</f>
        <v>0.00246887283236176</v>
      </c>
      <c r="AP86" s="42" t="n">
        <f aca="false">AO86*$J$111</f>
        <v>26687.596897137</v>
      </c>
      <c r="AQ86" s="48" t="n">
        <f aca="false">0.15*AF86/$AM$111</f>
        <v>0.000672941170929308</v>
      </c>
      <c r="AR86" s="42" t="n">
        <f aca="false">AQ86*$J$111</f>
        <v>7274.24372363023</v>
      </c>
      <c r="AS86" s="48" t="n">
        <f aca="false">0.24*AH86/$AM$111</f>
        <v>0.0080037338783911</v>
      </c>
      <c r="AT86" s="42" t="n">
        <f aca="false">AS86*$J$111</f>
        <v>86517.385836405</v>
      </c>
      <c r="AU86" s="48" t="n">
        <f aca="false">0.25*AJ86/$AM$111</f>
        <v>0.0521903245818293</v>
      </c>
      <c r="AV86" s="42" t="n">
        <f aca="false">AU86*$J$111</f>
        <v>564157.99392883</v>
      </c>
      <c r="AW86" s="48" t="n">
        <f aca="false">0.35*AL86/$AM$111</f>
        <v>0.058737033451961</v>
      </c>
      <c r="AX86" s="42" t="n">
        <f aca="false">AW86*$J$111</f>
        <v>634925.481439254</v>
      </c>
    </row>
    <row r="87" customFormat="false" ht="13.8" hidden="false" customHeight="false" outlineLevel="0" collapsed="false">
      <c r="A87" s="13" t="s">
        <v>62</v>
      </c>
      <c r="B87" s="43"/>
      <c r="C87" s="43"/>
      <c r="D87" s="43"/>
      <c r="E87" s="43"/>
      <c r="F87" s="43" t="n">
        <v>-166</v>
      </c>
      <c r="G87" s="43"/>
      <c r="H87" s="43"/>
      <c r="I87" s="89" t="n">
        <f aca="false">AO87+AQ87+AS87+AU87+AW87</f>
        <v>0.0762614667172941</v>
      </c>
      <c r="J87" s="43" t="n">
        <f aca="false">AP87+AR87+AT87+AV87+AX87</f>
        <v>824358.085948331</v>
      </c>
      <c r="K87" s="89" t="n">
        <f aca="false">I87-DatosMinisterio!J87</f>
        <v>-0.0127454581901368</v>
      </c>
      <c r="L87" s="43" t="n">
        <f aca="false">J87-DatosMinisterio!K87</f>
        <v>-137773.914051669</v>
      </c>
      <c r="M87" s="43" t="n">
        <f aca="false">P121/P$145</f>
        <v>0.0241183086875611</v>
      </c>
      <c r="N87" s="43" t="n">
        <f aca="false">ROUND((N$111*M87),0)</f>
        <v>4953489</v>
      </c>
      <c r="O87" s="43" t="n">
        <f aca="false">N87-DatosMinisterio!L87</f>
        <v>-19699004</v>
      </c>
      <c r="P87" s="43" t="n">
        <f aca="false">N87+J87</f>
        <v>5777847.08594833</v>
      </c>
      <c r="Q87" s="43" t="n">
        <f aca="false">P87-DatosMinisterio!M87</f>
        <v>-19836777.9140517</v>
      </c>
      <c r="S87" s="14" t="n">
        <f aca="false">B87+DatosMinisterio!B87</f>
        <v>24599</v>
      </c>
      <c r="T87" s="14" t="n">
        <f aca="false">C87+DatosMinisterio!C87</f>
        <v>78</v>
      </c>
      <c r="U87" s="14" t="n">
        <f aca="false">D87+DatosMinisterio!D87</f>
        <v>2076.39090909091</v>
      </c>
      <c r="V87" s="14" t="n">
        <f aca="false">E87+DatosMinisterio!E87</f>
        <v>1401.62363636364</v>
      </c>
      <c r="W87" s="14" t="n">
        <f aca="false">F87+DatosMinisterio!F87</f>
        <v>612.5</v>
      </c>
      <c r="X87" s="14" t="n">
        <f aca="false">G87+DatosMinisterio!G87</f>
        <v>1790</v>
      </c>
      <c r="Y87" s="14" t="n">
        <f aca="false">H87+DatosMinisterio!H87</f>
        <v>184</v>
      </c>
      <c r="Z87" s="14" t="n">
        <f aca="false">X87+0.33*Y87</f>
        <v>1850.72</v>
      </c>
      <c r="AC87" s="49" t="n">
        <f aca="false">IF(T87&gt;0,S87/T87,0)</f>
        <v>315.371794871795</v>
      </c>
      <c r="AD87" s="50" t="n">
        <f aca="false">EXP((((AC87-AC$111)/AC$112+2)/4-1.9)^3)</f>
        <v>0.321533065703405</v>
      </c>
      <c r="AE87" s="51" t="n">
        <f aca="false">S87/U87</f>
        <v>11.8469985070249</v>
      </c>
      <c r="AF87" s="50" t="n">
        <f aca="false">EXP((((AE87-AE$111)/AE$112+2)/4-1.9)^3)</f>
        <v>0.00623484506616676</v>
      </c>
      <c r="AG87" s="50" t="n">
        <f aca="false">V87/U87</f>
        <v>0.675028786837302</v>
      </c>
      <c r="AH87" s="50" t="n">
        <f aca="false">EXP((((AG87-AG$111)/AG$112+2)/4-1.9)^3)</f>
        <v>0.0923700256190033</v>
      </c>
      <c r="AI87" s="50" t="n">
        <f aca="false">W87/U87</f>
        <v>0.294982990591192</v>
      </c>
      <c r="AJ87" s="50" t="n">
        <f aca="false">EXP((((AI87-AI$111)/AI$112+2)/4-1.9)^3)</f>
        <v>0.247481038010273</v>
      </c>
      <c r="AK87" s="50" t="n">
        <f aca="false">Z87/U87</f>
        <v>0.891315788321519</v>
      </c>
      <c r="AL87" s="50" t="n">
        <f aca="false">EXP((((AK87-AK$111)/AK$112+2)/4-1.9)^3)</f>
        <v>0.366277256893164</v>
      </c>
      <c r="AM87" s="50" t="n">
        <f aca="false">0.01*AD87+0.15*AF87+0.24*AH87+0.25*AJ87+0.35*AL87</f>
        <v>0.216386662980695</v>
      </c>
      <c r="AO87" s="44" t="n">
        <f aca="false">0.01*AD87/$AM$111</f>
        <v>0.00113318366533696</v>
      </c>
      <c r="AP87" s="43" t="n">
        <f aca="false">AO87*$J$111</f>
        <v>12249.293877969</v>
      </c>
      <c r="AQ87" s="44" t="n">
        <f aca="false">0.15*AF87/$AM$111</f>
        <v>0.000329603328794377</v>
      </c>
      <c r="AR87" s="43" t="n">
        <f aca="false">AQ87*$J$111</f>
        <v>3562.8893718289</v>
      </c>
      <c r="AS87" s="44" t="n">
        <f aca="false">0.24*AH87/$AM$111</f>
        <v>0.00781298463118053</v>
      </c>
      <c r="AT87" s="43" t="n">
        <f aca="false">AS87*$J$111</f>
        <v>84455.4574327787</v>
      </c>
      <c r="AU87" s="44" t="n">
        <f aca="false">0.25*AJ87/$AM$111</f>
        <v>0.0218050256464577</v>
      </c>
      <c r="AV87" s="43" t="n">
        <f aca="false">AU87*$J$111</f>
        <v>235704.215768667</v>
      </c>
      <c r="AW87" s="44" t="n">
        <f aca="false">0.35*AL87/$AM$111</f>
        <v>0.0451806694455246</v>
      </c>
      <c r="AX87" s="43" t="n">
        <f aca="false">AW87*$J$111</f>
        <v>488386.229497087</v>
      </c>
    </row>
    <row r="88" customFormat="false" ht="13.8" hidden="false" customHeight="false" outlineLevel="0" collapsed="false">
      <c r="A88" s="13" t="s">
        <v>63</v>
      </c>
      <c r="B88" s="43"/>
      <c r="C88" s="43"/>
      <c r="D88" s="43"/>
      <c r="E88" s="43"/>
      <c r="F88" s="43"/>
      <c r="G88" s="43"/>
      <c r="H88" s="43"/>
      <c r="I88" s="89" t="n">
        <f aca="false">AO88+AQ88+AS88+AU88+AW88</f>
        <v>0.06414956418715</v>
      </c>
      <c r="J88" s="43" t="n">
        <f aca="false">AP88+AR88+AT88+AV88+AX88</f>
        <v>693432.925225214</v>
      </c>
      <c r="K88" s="89" t="n">
        <f aca="false">I88-DatosMinisterio!J88</f>
        <v>0.00134891922383279</v>
      </c>
      <c r="L88" s="43" t="n">
        <f aca="false">J88-DatosMinisterio!K88</f>
        <v>14580.9252252139</v>
      </c>
      <c r="M88" s="43" t="n">
        <f aca="false">P122/P$145</f>
        <v>0.0183810129021698</v>
      </c>
      <c r="N88" s="43" t="n">
        <f aca="false">ROUND((N$111*M88),0)</f>
        <v>3775146</v>
      </c>
      <c r="O88" s="43" t="n">
        <f aca="false">N88-DatosMinisterio!L88</f>
        <v>-11249234</v>
      </c>
      <c r="P88" s="43" t="n">
        <f aca="false">N88+J88</f>
        <v>4468578.92522521</v>
      </c>
      <c r="Q88" s="43" t="n">
        <f aca="false">P88-DatosMinisterio!M88</f>
        <v>-11234653.0747748</v>
      </c>
      <c r="S88" s="14" t="n">
        <f aca="false">B88+DatosMinisterio!B88</f>
        <v>24293</v>
      </c>
      <c r="T88" s="14" t="n">
        <f aca="false">C88+DatosMinisterio!C88</f>
        <v>92</v>
      </c>
      <c r="U88" s="14" t="n">
        <f aca="false">D88+DatosMinisterio!D88</f>
        <v>1395.3725</v>
      </c>
      <c r="V88" s="14" t="n">
        <f aca="false">E88+DatosMinisterio!E88</f>
        <v>1066.67363636364</v>
      </c>
      <c r="W88" s="14" t="n">
        <f aca="false">F88+DatosMinisterio!F88</f>
        <v>408</v>
      </c>
      <c r="X88" s="14" t="n">
        <f aca="false">G88+DatosMinisterio!G88</f>
        <v>886</v>
      </c>
      <c r="Y88" s="14" t="n">
        <f aca="false">H88+DatosMinisterio!H88</f>
        <v>83</v>
      </c>
      <c r="Z88" s="14" t="n">
        <f aca="false">X88+0.33*Y88</f>
        <v>913.39</v>
      </c>
      <c r="AC88" s="49" t="n">
        <f aca="false">IF(T88&gt;0,S88/T88,0)</f>
        <v>264.054347826087</v>
      </c>
      <c r="AD88" s="50" t="n">
        <f aca="false">EXP((((AC88-AC$111)/AC$112+2)/4-1.9)^3)</f>
        <v>0.169554916964835</v>
      </c>
      <c r="AE88" s="51" t="n">
        <f aca="false">S88/U88</f>
        <v>17.4096880940394</v>
      </c>
      <c r="AF88" s="50" t="n">
        <f aca="false">EXP((((AE88-AE$111)/AE$112+2)/4-1.9)^3)</f>
        <v>0.0629764529551531</v>
      </c>
      <c r="AG88" s="50" t="n">
        <f aca="false">V88/U88</f>
        <v>0.764436475825373</v>
      </c>
      <c r="AH88" s="50" t="n">
        <f aca="false">EXP((((AG88-AG$111)/AG$112+2)/4-1.9)^3)</f>
        <v>0.208730059652462</v>
      </c>
      <c r="AI88" s="50" t="n">
        <f aca="false">W88/U88</f>
        <v>0.292395041467422</v>
      </c>
      <c r="AJ88" s="50" t="n">
        <f aca="false">EXP((((AI88-AI$111)/AI$112+2)/4-1.9)^3)</f>
        <v>0.242626540567383</v>
      </c>
      <c r="AK88" s="50" t="n">
        <f aca="false">Z88/U88</f>
        <v>0.654585065994923</v>
      </c>
      <c r="AL88" s="50" t="n">
        <f aca="false">EXP((((AK88-AK$111)/AK$112+2)/4-1.9)^3)</f>
        <v>0.171788876008731</v>
      </c>
      <c r="AM88" s="50" t="n">
        <f aca="false">0.01*AD88+0.15*AF88+0.24*AH88+0.25*AJ88+0.35*AL88</f>
        <v>0.182019973174414</v>
      </c>
      <c r="AO88" s="44" t="n">
        <f aca="false">0.01*AD88/$AM$111</f>
        <v>0.000597564862767022</v>
      </c>
      <c r="AP88" s="43" t="n">
        <f aca="false">AO88*$J$111</f>
        <v>6459.45387238256</v>
      </c>
      <c r="AQ88" s="44" t="n">
        <f aca="false">0.15*AF88/$AM$111</f>
        <v>0.00332923245235389</v>
      </c>
      <c r="AR88" s="43" t="n">
        <f aca="false">AQ88*$J$111</f>
        <v>35987.7643354733</v>
      </c>
      <c r="AS88" s="44" t="n">
        <f aca="false">0.24*AH88/$AM$111</f>
        <v>0.0176551293257904</v>
      </c>
      <c r="AT88" s="43" t="n">
        <f aca="false">AS88*$J$111</f>
        <v>190845.380303685</v>
      </c>
      <c r="AU88" s="44" t="n">
        <f aca="false">0.25*AJ88/$AM$111</f>
        <v>0.0213773062458364</v>
      </c>
      <c r="AV88" s="43" t="n">
        <f aca="false">AU88*$J$111</f>
        <v>231080.728159568</v>
      </c>
      <c r="AW88" s="44" t="n">
        <f aca="false">0.35*AL88/$AM$111</f>
        <v>0.0211903313004022</v>
      </c>
      <c r="AX88" s="43" t="n">
        <f aca="false">AW88*$J$111</f>
        <v>229059.598554104</v>
      </c>
    </row>
    <row r="89" customFormat="false" ht="13.8" hidden="false" customHeight="false" outlineLevel="0" collapsed="false">
      <c r="A89" s="13" t="s">
        <v>64</v>
      </c>
      <c r="B89" s="43"/>
      <c r="C89" s="43"/>
      <c r="D89" s="43"/>
      <c r="E89" s="43"/>
      <c r="F89" s="43"/>
      <c r="G89" s="43"/>
      <c r="H89" s="43"/>
      <c r="I89" s="89" t="n">
        <f aca="false">AO89+AQ89+AS89+AU89+AW89</f>
        <v>0.0783010875125558</v>
      </c>
      <c r="J89" s="43" t="n">
        <f aca="false">AP89+AR89+AT89+AV89+AX89</f>
        <v>846405.628006174</v>
      </c>
      <c r="K89" s="89" t="n">
        <f aca="false">I89-DatosMinisterio!J89</f>
        <v>0.00171319677319372</v>
      </c>
      <c r="L89" s="43" t="n">
        <f aca="false">J89-DatosMinisterio!K89</f>
        <v>18518.6280061738</v>
      </c>
      <c r="M89" s="43" t="n">
        <f aca="false">P123/P$145</f>
        <v>0.0167899567559452</v>
      </c>
      <c r="N89" s="43" t="n">
        <f aca="false">ROUND((N$111*M89),0)</f>
        <v>3448371</v>
      </c>
      <c r="O89" s="43" t="n">
        <f aca="false">N89-DatosMinisterio!L89</f>
        <v>-8504880</v>
      </c>
      <c r="P89" s="43" t="n">
        <f aca="false">N89+J89</f>
        <v>4294776.62800617</v>
      </c>
      <c r="Q89" s="43" t="n">
        <f aca="false">P89-DatosMinisterio!M89</f>
        <v>-8486361.37199383</v>
      </c>
      <c r="S89" s="14" t="n">
        <f aca="false">B89+DatosMinisterio!B89</f>
        <v>13502</v>
      </c>
      <c r="T89" s="14" t="n">
        <f aca="false">C89+DatosMinisterio!C89</f>
        <v>50</v>
      </c>
      <c r="U89" s="14" t="n">
        <f aca="false">D89+DatosMinisterio!D89</f>
        <v>640.391590909091</v>
      </c>
      <c r="V89" s="14" t="n">
        <f aca="false">E89+DatosMinisterio!E89</f>
        <v>484.172045454546</v>
      </c>
      <c r="W89" s="14" t="n">
        <f aca="false">F89+DatosMinisterio!F89</f>
        <v>207</v>
      </c>
      <c r="X89" s="14" t="n">
        <f aca="false">G89+DatosMinisterio!G89</f>
        <v>430</v>
      </c>
      <c r="Y89" s="14" t="n">
        <f aca="false">H89+DatosMinisterio!H89</f>
        <v>50</v>
      </c>
      <c r="Z89" s="14" t="n">
        <f aca="false">X89+0.33*Y89</f>
        <v>446.5</v>
      </c>
      <c r="AC89" s="49" t="n">
        <f aca="false">IF(T89&gt;0,S89/T89,0)</f>
        <v>270.04</v>
      </c>
      <c r="AD89" s="50" t="n">
        <f aca="false">EXP((((AC89-AC$111)/AC$112+2)/4-1.9)^3)</f>
        <v>0.184527172310292</v>
      </c>
      <c r="AE89" s="51" t="n">
        <f aca="false">S89/U89</f>
        <v>21.083974542565</v>
      </c>
      <c r="AF89" s="50" t="n">
        <f aca="false">EXP((((AE89-AE$111)/AE$112+2)/4-1.9)^3)</f>
        <v>0.181226540034278</v>
      </c>
      <c r="AG89" s="50" t="n">
        <f aca="false">V89/U89</f>
        <v>0.756056219862635</v>
      </c>
      <c r="AH89" s="50" t="n">
        <f aca="false">EXP((((AG89-AG$111)/AG$112+2)/4-1.9)^3)</f>
        <v>0.195211999616588</v>
      </c>
      <c r="AI89" s="50" t="n">
        <f aca="false">W89/U89</f>
        <v>0.323239722286399</v>
      </c>
      <c r="AJ89" s="50" t="n">
        <f aca="false">EXP((((AI89-AI$111)/AI$112+2)/4-1.9)^3)</f>
        <v>0.303611270233807</v>
      </c>
      <c r="AK89" s="50" t="n">
        <f aca="false">Z89/U89</f>
        <v>0.697229642516315</v>
      </c>
      <c r="AL89" s="50" t="n">
        <f aca="false">EXP((((AK89-AK$111)/AK$112+2)/4-1.9)^3)</f>
        <v>0.201117132605952</v>
      </c>
      <c r="AM89" s="50" t="n">
        <f aca="false">0.01*AD89+0.15*AF89+0.24*AH89+0.25*AJ89+0.35*AL89</f>
        <v>0.222173946606761</v>
      </c>
      <c r="AO89" s="44" t="n">
        <f aca="false">0.01*AD89/$AM$111</f>
        <v>0.000650331800293679</v>
      </c>
      <c r="AP89" s="43" t="n">
        <f aca="false">AO89*$J$111</f>
        <v>7029.84483774496</v>
      </c>
      <c r="AQ89" s="44" t="n">
        <f aca="false">0.15*AF89/$AM$111</f>
        <v>0.00958049000853676</v>
      </c>
      <c r="AR89" s="43" t="n">
        <f aca="false">AQ89*$J$111</f>
        <v>103561.533049999</v>
      </c>
      <c r="AS89" s="44" t="n">
        <f aca="false">0.24*AH89/$AM$111</f>
        <v>0.016511723826053</v>
      </c>
      <c r="AT89" s="43" t="n">
        <f aca="false">AS89*$J$111</f>
        <v>178485.59219837</v>
      </c>
      <c r="AU89" s="44" t="n">
        <f aca="false">0.25*AJ89/$AM$111</f>
        <v>0.0267505405150553</v>
      </c>
      <c r="AV89" s="43" t="n">
        <f aca="false">AU89*$J$111</f>
        <v>289163.391766676</v>
      </c>
      <c r="AW89" s="44" t="n">
        <f aca="false">0.35*AL89/$AM$111</f>
        <v>0.0248080013626171</v>
      </c>
      <c r="AX89" s="43" t="n">
        <f aca="false">AW89*$J$111</f>
        <v>268165.266153384</v>
      </c>
    </row>
    <row r="90" customFormat="false" ht="13.8" hidden="false" customHeight="false" outlineLevel="0" collapsed="false">
      <c r="A90" s="13" t="s">
        <v>65</v>
      </c>
      <c r="B90" s="43"/>
      <c r="C90" s="43"/>
      <c r="D90" s="43"/>
      <c r="E90" s="43"/>
      <c r="F90" s="43"/>
      <c r="G90" s="43"/>
      <c r="H90" s="43"/>
      <c r="I90" s="89" t="n">
        <f aca="false">AO90+AQ90+AS90+AU90+AW90</f>
        <v>0.0627016377338647</v>
      </c>
      <c r="J90" s="43" t="n">
        <f aca="false">AP90+AR90+AT90+AV90+AX90</f>
        <v>677781.37889384</v>
      </c>
      <c r="K90" s="89" t="n">
        <f aca="false">I90-DatosMinisterio!J90</f>
        <v>0.000884735096685269</v>
      </c>
      <c r="L90" s="43" t="n">
        <f aca="false">J90-DatosMinisterio!K90</f>
        <v>9563.37889384013</v>
      </c>
      <c r="M90" s="43" t="n">
        <f aca="false">P124/P$145</f>
        <v>0.0184716160136563</v>
      </c>
      <c r="N90" s="43" t="n">
        <f aca="false">ROUND((N$111*M90),0)</f>
        <v>3793755</v>
      </c>
      <c r="O90" s="43" t="n">
        <f aca="false">N90-DatosMinisterio!L90</f>
        <v>-7725699</v>
      </c>
      <c r="P90" s="43" t="n">
        <f aca="false">N90+J90</f>
        <v>4471536.37889384</v>
      </c>
      <c r="Q90" s="43" t="n">
        <f aca="false">P90-DatosMinisterio!M90</f>
        <v>-7716135.62110616</v>
      </c>
      <c r="S90" s="14" t="n">
        <f aca="false">B90+DatosMinisterio!B90</f>
        <v>14917</v>
      </c>
      <c r="T90" s="14" t="n">
        <f aca="false">C90+DatosMinisterio!C90</f>
        <v>63</v>
      </c>
      <c r="U90" s="14" t="n">
        <f aca="false">D90+DatosMinisterio!D90</f>
        <v>611.120227272727</v>
      </c>
      <c r="V90" s="14" t="n">
        <f aca="false">E90+DatosMinisterio!E90</f>
        <v>370.942272727273</v>
      </c>
      <c r="W90" s="14" t="n">
        <f aca="false">F90+DatosMinisterio!F90</f>
        <v>151</v>
      </c>
      <c r="X90" s="14" t="n">
        <f aca="false">G90+DatosMinisterio!G90</f>
        <v>427</v>
      </c>
      <c r="Y90" s="14" t="n">
        <f aca="false">H90+DatosMinisterio!H90</f>
        <v>2</v>
      </c>
      <c r="Z90" s="14" t="n">
        <f aca="false">X90+0.33*Y90</f>
        <v>427.66</v>
      </c>
      <c r="AC90" s="49" t="n">
        <f aca="false">IF(T90&gt;0,S90/T90,0)</f>
        <v>236.777777777778</v>
      </c>
      <c r="AD90" s="50" t="n">
        <f aca="false">EXP((((AC90-AC$111)/AC$112+2)/4-1.9)^3)</f>
        <v>0.111242152451103</v>
      </c>
      <c r="AE90" s="51" t="n">
        <f aca="false">S90/U90</f>
        <v>24.409272241848</v>
      </c>
      <c r="AF90" s="50" t="n">
        <f aca="false">EXP((((AE90-AE$111)/AE$112+2)/4-1.9)^3)</f>
        <v>0.360266200084387</v>
      </c>
      <c r="AG90" s="50" t="n">
        <f aca="false">V90/U90</f>
        <v>0.606987391634365</v>
      </c>
      <c r="AH90" s="50" t="n">
        <f aca="false">EXP((((AG90-AG$111)/AG$112+2)/4-1.9)^3)</f>
        <v>0.0422833500265662</v>
      </c>
      <c r="AI90" s="50" t="n">
        <f aca="false">W90/U90</f>
        <v>0.247087223202993</v>
      </c>
      <c r="AJ90" s="50" t="n">
        <f aca="false">EXP((((AI90-AI$111)/AI$112+2)/4-1.9)^3)</f>
        <v>0.166285314192407</v>
      </c>
      <c r="AK90" s="50" t="n">
        <f aca="false">Z90/U90</f>
        <v>0.699796833609218</v>
      </c>
      <c r="AL90" s="50" t="n">
        <f aca="false">EXP((((AK90-AK$111)/AK$112+2)/4-1.9)^3)</f>
        <v>0.202971135507588</v>
      </c>
      <c r="AM90" s="50" t="n">
        <f aca="false">0.01*AD90+0.15*AF90+0.24*AH90+0.25*AJ90+0.35*AL90</f>
        <v>0.177911581519302</v>
      </c>
      <c r="AO90" s="44" t="n">
        <f aca="false">0.01*AD90/$AM$111</f>
        <v>0.000392052337692677</v>
      </c>
      <c r="AP90" s="43" t="n">
        <f aca="false">AO90*$J$111</f>
        <v>4237.93992698822</v>
      </c>
      <c r="AQ90" s="44" t="n">
        <f aca="false">0.15*AF90/$AM$111</f>
        <v>0.0190453712224994</v>
      </c>
      <c r="AR90" s="43" t="n">
        <f aca="false">AQ90*$J$111</f>
        <v>205873.378037124</v>
      </c>
      <c r="AS90" s="44" t="n">
        <f aca="false">0.24*AH90/$AM$111</f>
        <v>0.00357647582858766</v>
      </c>
      <c r="AT90" s="43" t="n">
        <f aca="false">AS90*$J$111</f>
        <v>38660.3732580244</v>
      </c>
      <c r="AU90" s="44" t="n">
        <f aca="false">0.25*AJ90/$AM$111</f>
        <v>0.0146510438526777</v>
      </c>
      <c r="AV90" s="43" t="n">
        <f aca="false">AU90*$J$111</f>
        <v>158372.333859133</v>
      </c>
      <c r="AW90" s="44" t="n">
        <f aca="false">0.35*AL90/$AM$111</f>
        <v>0.0250366944924072</v>
      </c>
      <c r="AX90" s="43" t="n">
        <f aca="false">AW90*$J$111</f>
        <v>270637.353812571</v>
      </c>
    </row>
    <row r="91" customFormat="false" ht="13.8" hidden="false" customHeight="false" outlineLevel="0" collapsed="false">
      <c r="A91" s="13" t="s">
        <v>66</v>
      </c>
      <c r="B91" s="43"/>
      <c r="C91" s="43"/>
      <c r="D91" s="43"/>
      <c r="E91" s="43"/>
      <c r="F91" s="43"/>
      <c r="G91" s="43"/>
      <c r="H91" s="43"/>
      <c r="I91" s="89" t="n">
        <f aca="false">AO91+AQ91+AS91+AU91+AW91</f>
        <v>0.0338923211367789</v>
      </c>
      <c r="J91" s="43" t="n">
        <f aca="false">AP91+AR91+AT91+AV91+AX91</f>
        <v>366363.383545117</v>
      </c>
      <c r="K91" s="89" t="n">
        <f aca="false">I91-DatosMinisterio!J91</f>
        <v>0.000706461957576086</v>
      </c>
      <c r="L91" s="43" t="n">
        <f aca="false">J91-DatosMinisterio!K91</f>
        <v>7636.38354511687</v>
      </c>
      <c r="M91" s="43" t="n">
        <f aca="false">P125/P$145</f>
        <v>0.0104761328478357</v>
      </c>
      <c r="N91" s="43" t="n">
        <f aca="false">ROUND((N$111*M91),0)</f>
        <v>2151619</v>
      </c>
      <c r="O91" s="43" t="n">
        <f aca="false">N91-DatosMinisterio!L91</f>
        <v>-9974223</v>
      </c>
      <c r="P91" s="43" t="n">
        <f aca="false">N91+J91</f>
        <v>2517982.38354512</v>
      </c>
      <c r="Q91" s="43" t="n">
        <f aca="false">P91-DatosMinisterio!M91</f>
        <v>-9966586.61645488</v>
      </c>
      <c r="S91" s="14" t="n">
        <f aca="false">B91+DatosMinisterio!B91</f>
        <v>18532</v>
      </c>
      <c r="T91" s="14" t="n">
        <f aca="false">C91+DatosMinisterio!C91</f>
        <v>66</v>
      </c>
      <c r="U91" s="14" t="n">
        <f aca="false">D91+DatosMinisterio!D91</f>
        <v>998.484772727273</v>
      </c>
      <c r="V91" s="14" t="n">
        <f aca="false">E91+DatosMinisterio!E91</f>
        <v>663.723181818182</v>
      </c>
      <c r="W91" s="14" t="n">
        <f aca="false">F91+DatosMinisterio!F91</f>
        <v>230</v>
      </c>
      <c r="X91" s="14" t="n">
        <f aca="false">G91+DatosMinisterio!G91</f>
        <v>437</v>
      </c>
      <c r="Y91" s="14" t="n">
        <f aca="false">H91+DatosMinisterio!H91</f>
        <v>49</v>
      </c>
      <c r="Z91" s="14" t="n">
        <f aca="false">X91+0.33*Y91</f>
        <v>453.17</v>
      </c>
      <c r="AC91" s="49" t="n">
        <f aca="false">IF(T91&gt;0,S91/T91,0)</f>
        <v>280.787878787879</v>
      </c>
      <c r="AD91" s="50" t="n">
        <f aca="false">EXP((((AC91-AC$111)/AC$112+2)/4-1.9)^3)</f>
        <v>0.213344713592538</v>
      </c>
      <c r="AE91" s="51" t="n">
        <f aca="false">S91/U91</f>
        <v>18.5601228042582</v>
      </c>
      <c r="AF91" s="50" t="n">
        <f aca="false">EXP((((AE91-AE$111)/AE$112+2)/4-1.9)^3)</f>
        <v>0.0909597109549568</v>
      </c>
      <c r="AG91" s="50" t="n">
        <f aca="false">V91/U91</f>
        <v>0.664730399448437</v>
      </c>
      <c r="AH91" s="50" t="n">
        <f aca="false">EXP((((AG91-AG$111)/AG$112+2)/4-1.9)^3)</f>
        <v>0.0828396175366529</v>
      </c>
      <c r="AI91" s="50" t="n">
        <f aca="false">W91/U91</f>
        <v>0.230349031134221</v>
      </c>
      <c r="AJ91" s="50" t="n">
        <f aca="false">EXP((((AI91-AI$111)/AI$112+2)/4-1.9)^3)</f>
        <v>0.142413043969143</v>
      </c>
      <c r="AK91" s="50" t="n">
        <f aca="false">Z91/U91</f>
        <v>0.453857697561282</v>
      </c>
      <c r="AL91" s="50" t="n">
        <f aca="false">EXP((((AK91-AK$111)/AK$112+2)/4-1.9)^3)</f>
        <v>0.0711570158477832</v>
      </c>
      <c r="AM91" s="50" t="n">
        <f aca="false">0.01*AD91+0.15*AF91+0.24*AH91+0.25*AJ91+0.35*AL91</f>
        <v>0.0961671285269754</v>
      </c>
      <c r="AO91" s="44" t="n">
        <f aca="false">0.01*AD91/$AM$111</f>
        <v>0.000751893880650096</v>
      </c>
      <c r="AP91" s="43" t="n">
        <f aca="false">AO91*$J$111</f>
        <v>8127.69314530394</v>
      </c>
      <c r="AQ91" s="44" t="n">
        <f aca="false">0.15*AF91/$AM$111</f>
        <v>0.00480855950689413</v>
      </c>
      <c r="AR91" s="43" t="n">
        <f aca="false">AQ91*$J$111</f>
        <v>51978.739485389</v>
      </c>
      <c r="AS91" s="44" t="n">
        <f aca="false">0.24*AH91/$AM$111</f>
        <v>0.00700686888770969</v>
      </c>
      <c r="AT91" s="43" t="n">
        <f aca="false">AS91*$J$111</f>
        <v>75741.6461209156</v>
      </c>
      <c r="AU91" s="44" t="n">
        <f aca="false">0.25*AJ91/$AM$111</f>
        <v>0.0125477091138124</v>
      </c>
      <c r="AV91" s="43" t="n">
        <f aca="false">AU91*$J$111</f>
        <v>135636.067772522</v>
      </c>
      <c r="AW91" s="44" t="n">
        <f aca="false">0.35*AL91/$AM$111</f>
        <v>0.00877728974771255</v>
      </c>
      <c r="AX91" s="43" t="n">
        <f aca="false">AW91*$J$111</f>
        <v>94879.2370209866</v>
      </c>
    </row>
    <row r="92" customFormat="false" ht="13.8" hidden="false" customHeight="false" outlineLevel="0" collapsed="false">
      <c r="A92" s="13" t="s">
        <v>67</v>
      </c>
      <c r="B92" s="43"/>
      <c r="C92" s="43"/>
      <c r="D92" s="43"/>
      <c r="E92" s="43"/>
      <c r="F92" s="43"/>
      <c r="G92" s="43"/>
      <c r="H92" s="43"/>
      <c r="I92" s="89" t="n">
        <f aca="false">AO92+AQ92+AS92+AU92+AW92</f>
        <v>0.0247647417851778</v>
      </c>
      <c r="J92" s="43" t="n">
        <f aca="false">AP92+AR92+AT92+AV92+AX92</f>
        <v>267697.646213828</v>
      </c>
      <c r="K92" s="89" t="n">
        <f aca="false">I92-DatosMinisterio!J92</f>
        <v>0.000448703309665663</v>
      </c>
      <c r="L92" s="43" t="n">
        <f aca="false">J92-DatosMinisterio!K92</f>
        <v>4850.64621382754</v>
      </c>
      <c r="M92" s="43" t="n">
        <f aca="false">P126/P$145</f>
        <v>0.00798379008729725</v>
      </c>
      <c r="N92" s="43" t="n">
        <f aca="false">ROUND((N$111*M92),0)</f>
        <v>1639734</v>
      </c>
      <c r="O92" s="43" t="n">
        <f aca="false">N92-DatosMinisterio!L92</f>
        <v>-7633583</v>
      </c>
      <c r="P92" s="43" t="n">
        <f aca="false">N92+J92</f>
        <v>1907431.64621383</v>
      </c>
      <c r="Q92" s="43" t="n">
        <f aca="false">P92-DatosMinisterio!M92</f>
        <v>-7628732.35378617</v>
      </c>
      <c r="S92" s="14" t="n">
        <f aca="false">B92+DatosMinisterio!B92</f>
        <v>11204</v>
      </c>
      <c r="T92" s="14" t="n">
        <f aca="false">C92+DatosMinisterio!C92</f>
        <v>60</v>
      </c>
      <c r="U92" s="14" t="n">
        <f aca="false">D92+DatosMinisterio!D92</f>
        <v>934.659318181818</v>
      </c>
      <c r="V92" s="14" t="n">
        <f aca="false">E92+DatosMinisterio!E92</f>
        <v>569.430227272727</v>
      </c>
      <c r="W92" s="14" t="n">
        <f aca="false">F92+DatosMinisterio!F92</f>
        <v>184</v>
      </c>
      <c r="X92" s="14" t="n">
        <f aca="false">G92+DatosMinisterio!G92</f>
        <v>469</v>
      </c>
      <c r="Y92" s="14" t="n">
        <f aca="false">H92+DatosMinisterio!H92</f>
        <v>29</v>
      </c>
      <c r="Z92" s="14" t="n">
        <f aca="false">X92+0.33*Y92</f>
        <v>478.57</v>
      </c>
      <c r="AC92" s="49" t="n">
        <f aca="false">IF(T92&gt;0,S92/T92,0)</f>
        <v>186.733333333333</v>
      </c>
      <c r="AD92" s="50" t="n">
        <f aca="false">EXP((((AC92-AC$111)/AC$112+2)/4-1.9)^3)</f>
        <v>0.0435659020876801</v>
      </c>
      <c r="AE92" s="51" t="n">
        <f aca="false">S92/U92</f>
        <v>11.9872554438285</v>
      </c>
      <c r="AF92" s="50" t="n">
        <f aca="false">EXP((((AE92-AE$111)/AE$112+2)/4-1.9)^3)</f>
        <v>0.00668767720979041</v>
      </c>
      <c r="AG92" s="50" t="n">
        <f aca="false">V92/U92</f>
        <v>0.609238271309843</v>
      </c>
      <c r="AH92" s="50" t="n">
        <f aca="false">EXP((((AG92-AG$111)/AG$112+2)/4-1.9)^3)</f>
        <v>0.0434946611714102</v>
      </c>
      <c r="AI92" s="50" t="n">
        <f aca="false">W92/U92</f>
        <v>0.196863174015034</v>
      </c>
      <c r="AJ92" s="50" t="n">
        <f aca="false">EXP((((AI92-AI$111)/AI$112+2)/4-1.9)^3)</f>
        <v>0.101739618510933</v>
      </c>
      <c r="AK92" s="50" t="n">
        <f aca="false">Z92/U92</f>
        <v>0.512026136893341</v>
      </c>
      <c r="AL92" s="50" t="n">
        <f aca="false">EXP((((AK92-AK$111)/AK$112+2)/4-1.9)^3)</f>
        <v>0.0941594755065674</v>
      </c>
      <c r="AM92" s="50" t="n">
        <f aca="false">0.01*AD92+0.15*AF92+0.24*AH92+0.25*AJ92+0.35*AL92</f>
        <v>0.0702682503385157</v>
      </c>
      <c r="AO92" s="44" t="n">
        <f aca="false">0.01*AD92/$AM$111</f>
        <v>0.000153539943095518</v>
      </c>
      <c r="AP92" s="43" t="n">
        <f aca="false">AO92*$J$111</f>
        <v>1659.70966800372</v>
      </c>
      <c r="AQ92" s="44" t="n">
        <f aca="false">0.15*AF92/$AM$111</f>
        <v>0.000353542172557052</v>
      </c>
      <c r="AR92" s="43" t="n">
        <f aca="false">AQ92*$J$111</f>
        <v>3821.65936765354</v>
      </c>
      <c r="AS92" s="44" t="n">
        <f aca="false">0.24*AH92/$AM$111</f>
        <v>0.00367893282472707</v>
      </c>
      <c r="AT92" s="43" t="n">
        <f aca="false">AS92*$J$111</f>
        <v>39767.8952722889</v>
      </c>
      <c r="AU92" s="44" t="n">
        <f aca="false">0.25*AJ92/$AM$111</f>
        <v>0.00896406047399735</v>
      </c>
      <c r="AV92" s="43" t="n">
        <f aca="false">AU92*$J$111</f>
        <v>96898.159093415</v>
      </c>
      <c r="AW92" s="44" t="n">
        <f aca="false">0.35*AL92/$AM$111</f>
        <v>0.0116146663708008</v>
      </c>
      <c r="AX92" s="43" t="n">
        <f aca="false">AW92*$J$111</f>
        <v>125550.222812466</v>
      </c>
    </row>
    <row r="93" customFormat="false" ht="13.8" hidden="false" customHeight="false" outlineLevel="0" collapsed="false">
      <c r="A93" s="13" t="s">
        <v>68</v>
      </c>
      <c r="B93" s="43"/>
      <c r="C93" s="43"/>
      <c r="D93" s="43"/>
      <c r="E93" s="43"/>
      <c r="F93" s="43"/>
      <c r="G93" s="43"/>
      <c r="H93" s="43"/>
      <c r="I93" s="89" t="n">
        <f aca="false">AO93+AQ93+AS93+AU93+AW93</f>
        <v>0.0257202584040987</v>
      </c>
      <c r="J93" s="43" t="n">
        <f aca="false">AP93+AR93+AT93+AV93+AX93</f>
        <v>278026.425412181</v>
      </c>
      <c r="K93" s="89" t="n">
        <f aca="false">I93-DatosMinisterio!J93</f>
        <v>0.000112317808337446</v>
      </c>
      <c r="L93" s="43" t="n">
        <f aca="false">J93-DatosMinisterio!K93</f>
        <v>1214.42541218118</v>
      </c>
      <c r="M93" s="43" t="n">
        <f aca="false">P127/P$145</f>
        <v>0.00852337624518554</v>
      </c>
      <c r="N93" s="43" t="n">
        <f aca="false">ROUND((N$111*M93),0)</f>
        <v>1750556</v>
      </c>
      <c r="O93" s="43" t="n">
        <f aca="false">N93-DatosMinisterio!L93</f>
        <v>-7402475</v>
      </c>
      <c r="P93" s="43" t="n">
        <f aca="false">N93+J93</f>
        <v>2028582.42541218</v>
      </c>
      <c r="Q93" s="43" t="n">
        <f aca="false">P93-DatosMinisterio!M93</f>
        <v>-7401260.57458782</v>
      </c>
      <c r="S93" s="14" t="n">
        <f aca="false">B93+DatosMinisterio!B93</f>
        <v>9889</v>
      </c>
      <c r="T93" s="14" t="n">
        <f aca="false">C93+DatosMinisterio!C93</f>
        <v>49</v>
      </c>
      <c r="U93" s="14" t="n">
        <f aca="false">D93+DatosMinisterio!D93</f>
        <v>550.667954545455</v>
      </c>
      <c r="V93" s="14" t="n">
        <f aca="false">E93+DatosMinisterio!E93</f>
        <v>346.824090909091</v>
      </c>
      <c r="W93" s="14" t="n">
        <f aca="false">F93+DatosMinisterio!F93</f>
        <v>66</v>
      </c>
      <c r="X93" s="14" t="n">
        <f aca="false">G93+DatosMinisterio!G93</f>
        <v>286</v>
      </c>
      <c r="Y93" s="14" t="n">
        <f aca="false">H93+DatosMinisterio!H93</f>
        <v>35</v>
      </c>
      <c r="Z93" s="14" t="n">
        <f aca="false">X93+0.33*Y93</f>
        <v>297.55</v>
      </c>
      <c r="AC93" s="49" t="n">
        <f aca="false">IF(T93&gt;0,S93/T93,0)</f>
        <v>201.816326530612</v>
      </c>
      <c r="AD93" s="50" t="n">
        <f aca="false">EXP((((AC93-AC$111)/AC$112+2)/4-1.9)^3)</f>
        <v>0.0591648177920341</v>
      </c>
      <c r="AE93" s="51" t="n">
        <f aca="false">S93/U93</f>
        <v>17.9581904455704</v>
      </c>
      <c r="AF93" s="50" t="n">
        <f aca="false">EXP((((AE93-AE$111)/AE$112+2)/4-1.9)^3)</f>
        <v>0.0753702885515656</v>
      </c>
      <c r="AG93" s="50" t="n">
        <f aca="false">V93/U93</f>
        <v>0.62982435793885</v>
      </c>
      <c r="AH93" s="50" t="n">
        <f aca="false">EXP((((AG93-AG$111)/AG$112+2)/4-1.9)^3)</f>
        <v>0.0558796000610462</v>
      </c>
      <c r="AI93" s="50" t="n">
        <f aca="false">W93/U93</f>
        <v>0.119854441238512</v>
      </c>
      <c r="AJ93" s="50" t="n">
        <f aca="false">EXP((((AI93-AI$111)/AI$112+2)/4-1.9)^3)</f>
        <v>0.0407282322325842</v>
      </c>
      <c r="AK93" s="50" t="n">
        <f aca="false">Z93/U93</f>
        <v>0.540343772583626</v>
      </c>
      <c r="AL93" s="50" t="n">
        <f aca="false">EXP((((AK93-AK$111)/AK$112+2)/4-1.9)^3)</f>
        <v>0.107111741274683</v>
      </c>
      <c r="AM93" s="50" t="n">
        <f aca="false">0.01*AD93+0.15*AF93+0.24*AH93+0.25*AJ93+0.35*AL93</f>
        <v>0.0729794629795915</v>
      </c>
      <c r="AO93" s="44" t="n">
        <f aca="false">0.01*AD93/$AM$111</f>
        <v>0.000208515428849906</v>
      </c>
      <c r="AP93" s="43" t="n">
        <f aca="false">AO93*$J$111</f>
        <v>2253.97421812795</v>
      </c>
      <c r="AQ93" s="44" t="n">
        <f aca="false">0.15*AF93/$AM$111</f>
        <v>0.00398442908126056</v>
      </c>
      <c r="AR93" s="43" t="n">
        <f aca="false">AQ93*$J$111</f>
        <v>43070.1961608084</v>
      </c>
      <c r="AS93" s="44" t="n">
        <f aca="false">0.24*AH93/$AM$111</f>
        <v>0.00472649491594001</v>
      </c>
      <c r="AT93" s="43" t="n">
        <f aca="false">AS93*$J$111</f>
        <v>51091.6517852028</v>
      </c>
      <c r="AU93" s="44" t="n">
        <f aca="false">0.25*AJ93/$AM$111</f>
        <v>0.0035884775476395</v>
      </c>
      <c r="AV93" s="43" t="n">
        <f aca="false">AU93*$J$111</f>
        <v>38790.1073763353</v>
      </c>
      <c r="AW93" s="44" t="n">
        <f aca="false">0.35*AL93/$AM$111</f>
        <v>0.0132123414304088</v>
      </c>
      <c r="AX93" s="43" t="n">
        <f aca="false">AW93*$J$111</f>
        <v>142820.495871707</v>
      </c>
    </row>
    <row r="94" customFormat="false" ht="13.8" hidden="false" customHeight="false" outlineLevel="0" collapsed="false">
      <c r="A94" s="13" t="s">
        <v>69</v>
      </c>
      <c r="B94" s="43"/>
      <c r="C94" s="43"/>
      <c r="D94" s="43"/>
      <c r="E94" s="43"/>
      <c r="F94" s="43"/>
      <c r="G94" s="43"/>
      <c r="H94" s="43"/>
      <c r="I94" s="89" t="n">
        <f aca="false">AO94+AQ94+AS94+AU94+AW94</f>
        <v>0.0156833960903001</v>
      </c>
      <c r="J94" s="43" t="n">
        <f aca="false">AP94+AR94+AT94+AV94+AX94</f>
        <v>169531.677512798</v>
      </c>
      <c r="K94" s="89" t="n">
        <f aca="false">I94-DatosMinisterio!J94</f>
        <v>0.0001379360687019</v>
      </c>
      <c r="L94" s="43" t="n">
        <f aca="false">J94-DatosMinisterio!K94</f>
        <v>1490.67751279846</v>
      </c>
      <c r="M94" s="43" t="n">
        <f aca="false">P128/P$145</f>
        <v>0.00387268885856856</v>
      </c>
      <c r="N94" s="43" t="n">
        <f aca="false">ROUND((N$111*M94),0)</f>
        <v>795384</v>
      </c>
      <c r="O94" s="43" t="n">
        <f aca="false">N94-DatosMinisterio!L94</f>
        <v>-3169745</v>
      </c>
      <c r="P94" s="43" t="n">
        <f aca="false">N94+J94</f>
        <v>964915.677512798</v>
      </c>
      <c r="Q94" s="43" t="n">
        <f aca="false">P94-DatosMinisterio!M94</f>
        <v>-3168254.3224872</v>
      </c>
      <c r="S94" s="14" t="n">
        <f aca="false">B94+DatosMinisterio!B94</f>
        <v>14362</v>
      </c>
      <c r="T94" s="14" t="n">
        <f aca="false">C94+DatosMinisterio!C94</f>
        <v>60</v>
      </c>
      <c r="U94" s="14" t="n">
        <f aca="false">D94+DatosMinisterio!D94</f>
        <v>873.374090909091</v>
      </c>
      <c r="V94" s="14" t="n">
        <f aca="false">E94+DatosMinisterio!E94</f>
        <v>488.888863636364</v>
      </c>
      <c r="W94" s="14" t="n">
        <f aca="false">F94+DatosMinisterio!F94</f>
        <v>116</v>
      </c>
      <c r="X94" s="14" t="n">
        <f aca="false">G94+DatosMinisterio!G94</f>
        <v>337</v>
      </c>
      <c r="Y94" s="14" t="n">
        <f aca="false">H94+DatosMinisterio!H94</f>
        <v>45</v>
      </c>
      <c r="Z94" s="14" t="n">
        <f aca="false">X94+0.33*Y94</f>
        <v>351.85</v>
      </c>
      <c r="AC94" s="49" t="n">
        <f aca="false">IF(T94&gt;0,S94/T94,0)</f>
        <v>239.366666666667</v>
      </c>
      <c r="AD94" s="50" t="n">
        <f aca="false">EXP((((AC94-AC$111)/AC$112+2)/4-1.9)^3)</f>
        <v>0.116083083881907</v>
      </c>
      <c r="AE94" s="51" t="n">
        <f aca="false">S94/U94</f>
        <v>16.4442707305991</v>
      </c>
      <c r="AF94" s="50" t="n">
        <f aca="false">EXP((((AE94-AE$111)/AE$112+2)/4-1.9)^3)</f>
        <v>0.0450009355821127</v>
      </c>
      <c r="AG94" s="50" t="n">
        <f aca="false">V94/U94</f>
        <v>0.559770284835771</v>
      </c>
      <c r="AH94" s="50" t="n">
        <f aca="false">EXP((((AG94-AG$111)/AG$112+2)/4-1.9)^3)</f>
        <v>0.022468963973524</v>
      </c>
      <c r="AI94" s="50" t="n">
        <f aca="false">W94/U94</f>
        <v>0.13281822898966</v>
      </c>
      <c r="AJ94" s="50" t="n">
        <f aca="false">EXP((((AI94-AI$111)/AI$112+2)/4-1.9)^3)</f>
        <v>0.0482106128208476</v>
      </c>
      <c r="AK94" s="50" t="n">
        <f aca="false">Z94/U94</f>
        <v>0.402862878189758</v>
      </c>
      <c r="AL94" s="50" t="n">
        <f aca="false">EXP((((AK94-AK$111)/AK$112+2)/4-1.9)^3)</f>
        <v>0.0546982320968644</v>
      </c>
      <c r="AM94" s="50" t="n">
        <f aca="false">0.01*AD94+0.15*AF94+0.24*AH94+0.25*AJ94+0.35*AL94</f>
        <v>0.0445005569688962</v>
      </c>
      <c r="AO94" s="44" t="n">
        <f aca="false">0.01*AD94/$AM$111</f>
        <v>0.0004091133028236</v>
      </c>
      <c r="AP94" s="43" t="n">
        <f aca="false">AO94*$J$111</f>
        <v>4422.36261337446</v>
      </c>
      <c r="AQ94" s="44" t="n">
        <f aca="false">0.15*AF94/$AM$111</f>
        <v>0.00237896178803443</v>
      </c>
      <c r="AR94" s="43" t="n">
        <f aca="false">AQ94*$J$111</f>
        <v>25715.691954867</v>
      </c>
      <c r="AS94" s="44" t="n">
        <f aca="false">0.24*AH94/$AM$111</f>
        <v>0.0019005047257189</v>
      </c>
      <c r="AT94" s="43" t="n">
        <f aca="false">AS94*$J$111</f>
        <v>20543.7490972633</v>
      </c>
      <c r="AU94" s="44" t="n">
        <f aca="false">0.25*AJ94/$AM$111</f>
        <v>0.00424773411911415</v>
      </c>
      <c r="AV94" s="43" t="n">
        <f aca="false">AU94*$J$111</f>
        <v>45916.4256705316</v>
      </c>
      <c r="AW94" s="44" t="n">
        <f aca="false">0.35*AL94/$AM$111</f>
        <v>0.00674708215460903</v>
      </c>
      <c r="AX94" s="43" t="n">
        <f aca="false">AW94*$J$111</f>
        <v>72933.448176762</v>
      </c>
    </row>
    <row r="95" customFormat="false" ht="13.8" hidden="false" customHeight="false" outlineLevel="0" collapsed="false">
      <c r="A95" s="13" t="s">
        <v>70</v>
      </c>
      <c r="B95" s="43"/>
      <c r="C95" s="43"/>
      <c r="D95" s="43"/>
      <c r="E95" s="43"/>
      <c r="F95" s="43"/>
      <c r="G95" s="43"/>
      <c r="H95" s="43"/>
      <c r="I95" s="89" t="n">
        <f aca="false">AO95+AQ95+AS95+AU95+AW95</f>
        <v>0.0148763693217366</v>
      </c>
      <c r="J95" s="43" t="n">
        <f aca="false">AP95+AR95+AT95+AV95+AX95</f>
        <v>160808.018358585</v>
      </c>
      <c r="K95" s="89" t="n">
        <f aca="false">I95-DatosMinisterio!J95</f>
        <v>0.000101734439555337</v>
      </c>
      <c r="L95" s="43" t="n">
        <f aca="false">J95-DatosMinisterio!K95</f>
        <v>1100.01835858537</v>
      </c>
      <c r="M95" s="43" t="n">
        <f aca="false">P129/P$145</f>
        <v>0.00356502481389347</v>
      </c>
      <c r="N95" s="43" t="n">
        <f aca="false">ROUND((N$111*M95),0)</f>
        <v>732195</v>
      </c>
      <c r="O95" s="43" t="n">
        <f aca="false">N95-DatosMinisterio!L95</f>
        <v>-3064214</v>
      </c>
      <c r="P95" s="43" t="n">
        <f aca="false">N95+J95</f>
        <v>893003.018358585</v>
      </c>
      <c r="Q95" s="43" t="n">
        <f aca="false">P95-DatosMinisterio!M95</f>
        <v>-3063113.98164141</v>
      </c>
      <c r="S95" s="14" t="n">
        <f aca="false">B95+DatosMinisterio!B95</f>
        <v>6206</v>
      </c>
      <c r="T95" s="14" t="n">
        <f aca="false">C95+DatosMinisterio!C95</f>
        <v>58</v>
      </c>
      <c r="U95" s="14" t="n">
        <f aca="false">D95+DatosMinisterio!D95</f>
        <v>390.69</v>
      </c>
      <c r="V95" s="14" t="n">
        <f aca="false">E95+DatosMinisterio!E95</f>
        <v>235.713636363636</v>
      </c>
      <c r="W95" s="14" t="n">
        <f aca="false">F95+DatosMinisterio!F95</f>
        <v>47</v>
      </c>
      <c r="X95" s="14" t="n">
        <f aca="false">G95+DatosMinisterio!G95</f>
        <v>146</v>
      </c>
      <c r="Y95" s="14" t="n">
        <f aca="false">H95+DatosMinisterio!H95</f>
        <v>5</v>
      </c>
      <c r="Z95" s="14" t="n">
        <f aca="false">X95+0.33*Y95</f>
        <v>147.65</v>
      </c>
      <c r="AC95" s="49" t="n">
        <f aca="false">IF(T95&gt;0,S95/T95,0)</f>
        <v>107</v>
      </c>
      <c r="AD95" s="50" t="n">
        <f aca="false">EXP((((AC95-AC$111)/AC$112+2)/4-1.9)^3)</f>
        <v>0.00595962855760596</v>
      </c>
      <c r="AE95" s="51" t="n">
        <f aca="false">S95/U95</f>
        <v>15.8847167831273</v>
      </c>
      <c r="AF95" s="50" t="n">
        <f aca="false">EXP((((AE95-AE$111)/AE$112+2)/4-1.9)^3)</f>
        <v>0.0365971168424196</v>
      </c>
      <c r="AG95" s="50" t="n">
        <f aca="false">V95/U95</f>
        <v>0.603326515558719</v>
      </c>
      <c r="AH95" s="50" t="n">
        <f aca="false">EXP((((AG95-AG$111)/AG$112+2)/4-1.9)^3)</f>
        <v>0.0403702853050372</v>
      </c>
      <c r="AI95" s="50" t="n">
        <f aca="false">W95/U95</f>
        <v>0.120299982082981</v>
      </c>
      <c r="AJ95" s="50" t="n">
        <f aca="false">EXP((((AI95-AI$111)/AI$112+2)/4-1.9)^3)</f>
        <v>0.0409691455024381</v>
      </c>
      <c r="AK95" s="50" t="n">
        <f aca="false">Z95/U95</f>
        <v>0.377921113926643</v>
      </c>
      <c r="AL95" s="50" t="n">
        <f aca="false">EXP((((AK95-AK$111)/AK$112+2)/4-1.9)^3)</f>
        <v>0.0478010154210776</v>
      </c>
      <c r="AM95" s="50" t="n">
        <f aca="false">0.01*AD95+0.15*AF95+0.24*AH95+0.25*AJ95+0.35*AL95</f>
        <v>0.0422106740581346</v>
      </c>
      <c r="AO95" s="44" t="n">
        <f aca="false">0.01*AD95/$AM$111</f>
        <v>2.10036057043797E-005</v>
      </c>
      <c r="AP95" s="43" t="n">
        <f aca="false">AO95*$J$111</f>
        <v>227.041164323023</v>
      </c>
      <c r="AQ95" s="44" t="n">
        <f aca="false">0.15*AF95/$AM$111</f>
        <v>0.00193469627673594</v>
      </c>
      <c r="AR95" s="43" t="n">
        <f aca="false">AQ95*$J$111</f>
        <v>20913.3470445006</v>
      </c>
      <c r="AS95" s="44" t="n">
        <f aca="false">0.24*AH95/$AM$111</f>
        <v>0.00341466202408131</v>
      </c>
      <c r="AT95" s="43" t="n">
        <f aca="false">AS95*$J$111</f>
        <v>36911.226226046</v>
      </c>
      <c r="AU95" s="44" t="n">
        <f aca="false">0.25*AJ95/$AM$111</f>
        <v>0.00360970390126227</v>
      </c>
      <c r="AV95" s="43" t="n">
        <f aca="false">AU95*$J$111</f>
        <v>39019.5563627939</v>
      </c>
      <c r="AW95" s="44" t="n">
        <f aca="false">0.35*AL95/$AM$111</f>
        <v>0.00589630351395273</v>
      </c>
      <c r="AX95" s="43" t="n">
        <f aca="false">AW95*$J$111</f>
        <v>63736.8475609219</v>
      </c>
    </row>
    <row r="96" customFormat="false" ht="13.8" hidden="false" customHeight="false" outlineLevel="0" collapsed="false">
      <c r="A96" s="13" t="s">
        <v>71</v>
      </c>
      <c r="B96" s="43"/>
      <c r="C96" s="43"/>
      <c r="D96" s="43"/>
      <c r="E96" s="43"/>
      <c r="F96" s="43"/>
      <c r="G96" s="43"/>
      <c r="H96" s="43"/>
      <c r="I96" s="89" t="n">
        <f aca="false">AO96+AQ96+AS96+AU96+AW96</f>
        <v>0.0142852012124473</v>
      </c>
      <c r="J96" s="43" t="n">
        <f aca="false">AP96+AR96+AT96+AV96+AX96</f>
        <v>154417.711011704</v>
      </c>
      <c r="K96" s="89" t="n">
        <f aca="false">I96-DatosMinisterio!J96</f>
        <v>1.17919748587828E-005</v>
      </c>
      <c r="L96" s="43" t="n">
        <f aca="false">J96-DatosMinisterio!K96</f>
        <v>127.711011704087</v>
      </c>
      <c r="M96" s="43" t="n">
        <f aca="false">P130/P$145</f>
        <v>0.00521341821670222</v>
      </c>
      <c r="N96" s="43" t="n">
        <f aca="false">ROUND((N$111*M96),0)</f>
        <v>1070747</v>
      </c>
      <c r="O96" s="43" t="n">
        <f aca="false">N96-DatosMinisterio!L96</f>
        <v>-3161337</v>
      </c>
      <c r="P96" s="43" t="n">
        <f aca="false">N96+J96</f>
        <v>1225164.7110117</v>
      </c>
      <c r="Q96" s="43" t="n">
        <f aca="false">P96-DatosMinisterio!M96</f>
        <v>-3161209.2889883</v>
      </c>
      <c r="S96" s="14" t="n">
        <f aca="false">B96+DatosMinisterio!B96</f>
        <v>6880</v>
      </c>
      <c r="T96" s="14" t="n">
        <f aca="false">C96+DatosMinisterio!C96</f>
        <v>41</v>
      </c>
      <c r="U96" s="14" t="n">
        <f aca="false">D96+DatosMinisterio!D96</f>
        <v>337.745909090909</v>
      </c>
      <c r="V96" s="14" t="n">
        <f aca="false">E96+DatosMinisterio!E96</f>
        <v>165.698409090909</v>
      </c>
      <c r="W96" s="14" t="n">
        <f aca="false">F96+DatosMinisterio!F96</f>
        <v>22</v>
      </c>
      <c r="X96" s="14" t="n">
        <f aca="false">G96+DatosMinisterio!G96</f>
        <v>101</v>
      </c>
      <c r="Y96" s="14" t="n">
        <f aca="false">H96+DatosMinisterio!H96</f>
        <v>6</v>
      </c>
      <c r="Z96" s="14" t="n">
        <f aca="false">X96+0.33*Y96</f>
        <v>102.98</v>
      </c>
      <c r="AC96" s="49" t="n">
        <f aca="false">IF(T96&gt;0,S96/T96,0)</f>
        <v>167.804878048781</v>
      </c>
      <c r="AD96" s="50" t="n">
        <f aca="false">EXP((((AC96-AC$111)/AC$112+2)/4-1.9)^3)</f>
        <v>0.028787277768908</v>
      </c>
      <c r="AE96" s="51" t="n">
        <f aca="false">S96/U96</f>
        <v>20.3703429555031</v>
      </c>
      <c r="AF96" s="50" t="n">
        <f aca="false">EXP((((AE96-AE$111)/AE$112+2)/4-1.9)^3)</f>
        <v>0.151482855558952</v>
      </c>
      <c r="AG96" s="50" t="n">
        <f aca="false">V96/U96</f>
        <v>0.49060078784347</v>
      </c>
      <c r="AH96" s="50" t="n">
        <f aca="false">EXP((((AG96-AG$111)/AG$112+2)/4-1.9)^3)</f>
        <v>0.0077047107077401</v>
      </c>
      <c r="AI96" s="50" t="n">
        <f aca="false">W96/U96</f>
        <v>0.0651377245670158</v>
      </c>
      <c r="AJ96" s="50" t="n">
        <f aca="false">EXP((((AI96-AI$111)/AI$112+2)/4-1.9)^3)</f>
        <v>0.0186548144189744</v>
      </c>
      <c r="AK96" s="50" t="n">
        <f aca="false">Z96/U96</f>
        <v>0.304903767086877</v>
      </c>
      <c r="AL96" s="50" t="n">
        <f aca="false">EXP((((AK96-AK$111)/AK$112+2)/4-1.9)^3)</f>
        <v>0.0314575427145094</v>
      </c>
      <c r="AM96" s="50" t="n">
        <f aca="false">0.01*AD96+0.15*AF96+0.24*AH96+0.25*AJ96+0.35*AL96</f>
        <v>0.0405332752362114</v>
      </c>
      <c r="AO96" s="44" t="n">
        <f aca="false">0.01*AD96/$AM$111</f>
        <v>0.00010145542221569</v>
      </c>
      <c r="AP96" s="43" t="n">
        <f aca="false">AO96*$J$111</f>
        <v>1096.69537273455</v>
      </c>
      <c r="AQ96" s="44" t="n">
        <f aca="false">0.15*AF96/$AM$111</f>
        <v>0.00800809850407481</v>
      </c>
      <c r="AR96" s="43" t="n">
        <f aca="false">AQ96*$J$111</f>
        <v>86564.5658164052</v>
      </c>
      <c r="AS96" s="44" t="n">
        <f aca="false">0.24*AH96/$AM$111</f>
        <v>0.000651691779274349</v>
      </c>
      <c r="AT96" s="43" t="n">
        <f aca="false">AS96*$J$111</f>
        <v>7044.54570461382</v>
      </c>
      <c r="AU96" s="44" t="n">
        <f aca="false">0.25*AJ96/$AM$111</f>
        <v>0.00164363585229007</v>
      </c>
      <c r="AV96" s="43" t="n">
        <f aca="false">AU96*$J$111</f>
        <v>17767.0921307186</v>
      </c>
      <c r="AW96" s="44" t="n">
        <f aca="false">0.35*AL96/$AM$111</f>
        <v>0.00388031965459236</v>
      </c>
      <c r="AX96" s="43" t="n">
        <f aca="false">AW96*$J$111</f>
        <v>41944.8119872319</v>
      </c>
    </row>
    <row r="97" customFormat="false" ht="13.8" hidden="false" customHeight="false" outlineLevel="0" collapsed="false">
      <c r="A97" s="13" t="s">
        <v>72</v>
      </c>
      <c r="B97" s="43"/>
      <c r="C97" s="43"/>
      <c r="D97" s="43"/>
      <c r="E97" s="43"/>
      <c r="F97" s="43"/>
      <c r="G97" s="43"/>
      <c r="H97" s="43"/>
      <c r="I97" s="89" t="n">
        <f aca="false">AO97+AQ97+AS97+AU97+AW97</f>
        <v>0.0530237410469832</v>
      </c>
      <c r="J97" s="43" t="n">
        <f aca="false">AP97+AR97+AT97+AV97+AX97</f>
        <v>573166.915886219</v>
      </c>
      <c r="K97" s="89" t="n">
        <f aca="false">I97-DatosMinisterio!J97</f>
        <v>0.0002613042189454</v>
      </c>
      <c r="L97" s="43" t="n">
        <f aca="false">J97-DatosMinisterio!K97</f>
        <v>2824.91588621889</v>
      </c>
      <c r="M97" s="43" t="n">
        <f aca="false">P131/P$145</f>
        <v>0.0109081063279653</v>
      </c>
      <c r="N97" s="43" t="n">
        <f aca="false">ROUND((N$111*M97),0)</f>
        <v>2240339</v>
      </c>
      <c r="O97" s="43" t="n">
        <f aca="false">N97-DatosMinisterio!L97</f>
        <v>-3167513</v>
      </c>
      <c r="P97" s="43" t="n">
        <f aca="false">N97+J97</f>
        <v>2813505.91588622</v>
      </c>
      <c r="Q97" s="43" t="n">
        <f aca="false">P97-DatosMinisterio!M97</f>
        <v>-3164688.08411378</v>
      </c>
      <c r="S97" s="14" t="n">
        <f aca="false">B97+DatosMinisterio!B97</f>
        <v>11155</v>
      </c>
      <c r="T97" s="14" t="n">
        <f aca="false">C97+DatosMinisterio!C97</f>
        <v>44</v>
      </c>
      <c r="U97" s="14" t="n">
        <f aca="false">D97+DatosMinisterio!D97</f>
        <v>494.530227272727</v>
      </c>
      <c r="V97" s="14" t="n">
        <f aca="false">E97+DatosMinisterio!E97</f>
        <v>413.317045454545</v>
      </c>
      <c r="W97" s="14" t="n">
        <f aca="false">F97+DatosMinisterio!F97</f>
        <v>77</v>
      </c>
      <c r="X97" s="14" t="n">
        <f aca="false">G97+DatosMinisterio!G97</f>
        <v>156</v>
      </c>
      <c r="Y97" s="14" t="n">
        <f aca="false">H97+DatosMinisterio!H97</f>
        <v>20</v>
      </c>
      <c r="Z97" s="14" t="n">
        <f aca="false">X97+0.33*Y97</f>
        <v>162.6</v>
      </c>
      <c r="AC97" s="49" t="n">
        <f aca="false">IF(T97&gt;0,S97/T97,0)</f>
        <v>253.522727272727</v>
      </c>
      <c r="AD97" s="50" t="n">
        <f aca="false">EXP((((AC97-AC$111)/AC$112+2)/4-1.9)^3)</f>
        <v>0.14511363630981</v>
      </c>
      <c r="AE97" s="51" t="n">
        <f aca="false">S97/U97</f>
        <v>22.5567607090843</v>
      </c>
      <c r="AF97" s="50" t="n">
        <f aca="false">EXP((((AE97-AE$111)/AE$112+2)/4-1.9)^3)</f>
        <v>0.252926723422119</v>
      </c>
      <c r="AG97" s="50" t="n">
        <f aca="false">V97/U97</f>
        <v>0.835777112622493</v>
      </c>
      <c r="AH97" s="50" t="n">
        <f aca="false">EXP((((AG97-AG$111)/AG$112+2)/4-1.9)^3)</f>
        <v>0.343286716140632</v>
      </c>
      <c r="AI97" s="50" t="n">
        <f aca="false">W97/U97</f>
        <v>0.155703323585791</v>
      </c>
      <c r="AJ97" s="50" t="n">
        <f aca="false">EXP((((AI97-AI$111)/AI$112+2)/4-1.9)^3)</f>
        <v>0.0639856980209274</v>
      </c>
      <c r="AK97" s="50" t="n">
        <f aca="false">Z97/U97</f>
        <v>0.328796888507137</v>
      </c>
      <c r="AL97" s="50" t="n">
        <f aca="false">EXP((((AK97-AK$111)/AK$112+2)/4-1.9)^3)</f>
        <v>0.0362166700375549</v>
      </c>
      <c r="AM97" s="50" t="n">
        <f aca="false">0.01*AD97+0.15*AF97+0.24*AH97+0.25*AJ97+0.35*AL97</f>
        <v>0.150451215768544</v>
      </c>
      <c r="AO97" s="44" t="n">
        <f aca="false">0.01*AD97/$AM$111</f>
        <v>0.000511426101462332</v>
      </c>
      <c r="AP97" s="43" t="n">
        <f aca="false">AO97*$J$111</f>
        <v>5528.32590629806</v>
      </c>
      <c r="AQ97" s="44" t="n">
        <f aca="false">0.15*AF97/$AM$111</f>
        <v>0.0133709000137575</v>
      </c>
      <c r="AR97" s="43" t="n">
        <f aca="false">AQ97*$J$111</f>
        <v>144534.455173914</v>
      </c>
      <c r="AS97" s="44" t="n">
        <f aca="false">0.24*AH97/$AM$111</f>
        <v>0.0290364089359243</v>
      </c>
      <c r="AT97" s="43" t="n">
        <f aca="false">AS97*$J$111</f>
        <v>313872.779053218</v>
      </c>
      <c r="AU97" s="44" t="n">
        <f aca="false">0.25*AJ97/$AM$111</f>
        <v>0.00563764318094909</v>
      </c>
      <c r="AV97" s="43" t="n">
        <f aca="false">AU97*$J$111</f>
        <v>60940.8255827964</v>
      </c>
      <c r="AW97" s="44" t="n">
        <f aca="false">0.35*AL97/$AM$111</f>
        <v>0.00446736281488991</v>
      </c>
      <c r="AX97" s="43" t="n">
        <f aca="false">AW97*$J$111</f>
        <v>48290.5301699928</v>
      </c>
    </row>
    <row r="98" customFormat="false" ht="13.8" hidden="false" customHeight="false" outlineLevel="0" collapsed="false">
      <c r="A98" s="13" t="s">
        <v>73</v>
      </c>
      <c r="B98" s="43"/>
      <c r="C98" s="43"/>
      <c r="D98" s="43"/>
      <c r="E98" s="43"/>
      <c r="F98" s="43"/>
      <c r="G98" s="43"/>
      <c r="H98" s="43"/>
      <c r="I98" s="89" t="n">
        <f aca="false">AO98+AQ98+AS98+AU98+AW98</f>
        <v>0.143203914084062</v>
      </c>
      <c r="J98" s="43" t="n">
        <f aca="false">AP98+AR98+AT98+AV98+AX98</f>
        <v>1547981.03939268</v>
      </c>
      <c r="K98" s="89" t="n">
        <f aca="false">I98-DatosMinisterio!J98</f>
        <v>0.00252411520639745</v>
      </c>
      <c r="L98" s="43" t="n">
        <f aca="false">J98-DatosMinisterio!K98</f>
        <v>27285.0393926757</v>
      </c>
      <c r="M98" s="43" t="n">
        <f aca="false">P132/P$145</f>
        <v>0.0258337301829849</v>
      </c>
      <c r="N98" s="43" t="n">
        <f aca="false">ROUND((N$111*M98),0)</f>
        <v>5305807</v>
      </c>
      <c r="O98" s="43" t="n">
        <f aca="false">N98-DatosMinisterio!L98</f>
        <v>-3254110</v>
      </c>
      <c r="P98" s="43" t="n">
        <f aca="false">N98+J98</f>
        <v>6853788.03939268</v>
      </c>
      <c r="Q98" s="43" t="n">
        <f aca="false">P98-DatosMinisterio!M98</f>
        <v>-3226824.96060732</v>
      </c>
      <c r="S98" s="14" t="n">
        <f aca="false">B98+DatosMinisterio!B98</f>
        <v>8998</v>
      </c>
      <c r="T98" s="14" t="n">
        <f aca="false">C98+DatosMinisterio!C98</f>
        <v>50</v>
      </c>
      <c r="U98" s="14" t="n">
        <f aca="false">D98+DatosMinisterio!D98</f>
        <v>370.591136363636</v>
      </c>
      <c r="V98" s="14" t="n">
        <f aca="false">E98+DatosMinisterio!E98</f>
        <v>271.260227272727</v>
      </c>
      <c r="W98" s="14" t="n">
        <f aca="false">F98+DatosMinisterio!F98</f>
        <v>145</v>
      </c>
      <c r="X98" s="14" t="n">
        <f aca="false">G98+DatosMinisterio!G98</f>
        <v>390</v>
      </c>
      <c r="Y98" s="14" t="n">
        <f aca="false">H98+DatosMinisterio!H98</f>
        <v>50</v>
      </c>
      <c r="Z98" s="14" t="n">
        <f aca="false">X98+0.33*Y98</f>
        <v>406.5</v>
      </c>
      <c r="AC98" s="49" t="n">
        <f aca="false">IF(T98&gt;0,S98/T98,0)</f>
        <v>179.96</v>
      </c>
      <c r="AD98" s="50" t="n">
        <f aca="false">EXP((((AC98-AC$111)/AC$112+2)/4-1.9)^3)</f>
        <v>0.0377105551520355</v>
      </c>
      <c r="AE98" s="51" t="n">
        <f aca="false">S98/U98</f>
        <v>24.2801273886132</v>
      </c>
      <c r="AF98" s="50" t="n">
        <f aca="false">EXP((((AE98-AE$111)/AE$112+2)/4-1.9)^3)</f>
        <v>0.35227835070128</v>
      </c>
      <c r="AG98" s="50" t="n">
        <f aca="false">V98/U98</f>
        <v>0.731966311807732</v>
      </c>
      <c r="AH98" s="50" t="n">
        <f aca="false">EXP((((AG98-AG$111)/AG$112+2)/4-1.9)^3)</f>
        <v>0.159341457907997</v>
      </c>
      <c r="AI98" s="50" t="n">
        <f aca="false">W98/U98</f>
        <v>0.39126677832284</v>
      </c>
      <c r="AJ98" s="50" t="n">
        <f aca="false">EXP((((AI98-AI$111)/AI$112+2)/4-1.9)^3)</f>
        <v>0.456669675282351</v>
      </c>
      <c r="AK98" s="50" t="n">
        <f aca="false">Z98/U98</f>
        <v>1.09689617509127</v>
      </c>
      <c r="AL98" s="50" t="n">
        <f aca="false">EXP((((AK98-AK$111)/AK$112+2)/4-1.9)^3)</f>
        <v>0.573437208791309</v>
      </c>
      <c r="AM98" s="50" t="n">
        <f aca="false">0.01*AD98+0.15*AF98+0.24*AH98+0.25*AJ98+0.35*AL98</f>
        <v>0.406331249952178</v>
      </c>
      <c r="AO98" s="44" t="n">
        <f aca="false">0.01*AD98/$AM$111</f>
        <v>0.000132903858629873</v>
      </c>
      <c r="AP98" s="43" t="n">
        <f aca="false">AO98*$J$111</f>
        <v>1436.64127155352</v>
      </c>
      <c r="AQ98" s="44" t="n">
        <f aca="false">0.15*AF98/$AM$111</f>
        <v>0.0186230958141069</v>
      </c>
      <c r="AR98" s="43" t="n">
        <f aca="false">AQ98*$J$111</f>
        <v>201308.737958852</v>
      </c>
      <c r="AS98" s="44" t="n">
        <f aca="false">0.24*AH98/$AM$111</f>
        <v>0.0134776660870489</v>
      </c>
      <c r="AT98" s="43" t="n">
        <f aca="false">AS98*$J$111</f>
        <v>145688.556709214</v>
      </c>
      <c r="AU98" s="44" t="n">
        <f aca="false">0.25*AJ98/$AM$111</f>
        <v>0.040236189655378</v>
      </c>
      <c r="AV98" s="43" t="n">
        <f aca="false">AU98*$J$111</f>
        <v>434938.242312085</v>
      </c>
      <c r="AW98" s="44" t="n">
        <f aca="false">0.35*AL98/$AM$111</f>
        <v>0.0707340586688988</v>
      </c>
      <c r="AX98" s="43" t="n">
        <f aca="false">AW98*$J$111</f>
        <v>764608.861140971</v>
      </c>
    </row>
    <row r="99" customFormat="false" ht="13.8" hidden="false" customHeight="false" outlineLevel="0" collapsed="false">
      <c r="A99" s="13" t="s">
        <v>74</v>
      </c>
      <c r="B99" s="43"/>
      <c r="C99" s="43"/>
      <c r="D99" s="43"/>
      <c r="E99" s="43"/>
      <c r="F99" s="43"/>
      <c r="G99" s="43"/>
      <c r="H99" s="43"/>
      <c r="I99" s="89" t="n">
        <f aca="false">AO99+AQ99+AS99+AU99+AW99</f>
        <v>0.00583660925251458</v>
      </c>
      <c r="J99" s="43" t="n">
        <f aca="false">AP99+AR99+AT99+AV99+AX99</f>
        <v>63091.5748010406</v>
      </c>
      <c r="K99" s="89" t="n">
        <f aca="false">I99-DatosMinisterio!J99</f>
        <v>5.66330041880652E-006</v>
      </c>
      <c r="L99" s="43" t="n">
        <f aca="false">J99-DatosMinisterio!K99</f>
        <v>61.5748010406387</v>
      </c>
      <c r="M99" s="43" t="n">
        <f aca="false">P133/P$145</f>
        <v>0.00202335862912346</v>
      </c>
      <c r="N99" s="43" t="n">
        <f aca="false">ROUND((N$111*M99),0)</f>
        <v>415563</v>
      </c>
      <c r="O99" s="43" t="n">
        <f aca="false">N99-DatosMinisterio!L99</f>
        <v>-1552984</v>
      </c>
      <c r="P99" s="43" t="n">
        <f aca="false">N99+J99</f>
        <v>478654.574801041</v>
      </c>
      <c r="Q99" s="43" t="n">
        <f aca="false">P99-DatosMinisterio!M99</f>
        <v>-1552922.42519896</v>
      </c>
      <c r="S99" s="14" t="n">
        <f aca="false">B99+DatosMinisterio!B99</f>
        <v>2737</v>
      </c>
      <c r="T99" s="14" t="n">
        <f aca="false">C99+DatosMinisterio!C99</f>
        <v>27</v>
      </c>
      <c r="U99" s="14" t="n">
        <f aca="false">D99+DatosMinisterio!D99</f>
        <v>262.665681818182</v>
      </c>
      <c r="V99" s="14" t="n">
        <f aca="false">E99+DatosMinisterio!E99</f>
        <v>114.018409090909</v>
      </c>
      <c r="W99" s="14" t="n">
        <f aca="false">F99+DatosMinisterio!F99</f>
        <v>18</v>
      </c>
      <c r="X99" s="14" t="n">
        <f aca="false">G99+DatosMinisterio!G99</f>
        <v>73</v>
      </c>
      <c r="Y99" s="14" t="n">
        <f aca="false">H99+DatosMinisterio!H99</f>
        <v>15</v>
      </c>
      <c r="Z99" s="14" t="n">
        <f aca="false">X99+0.33*Y99</f>
        <v>77.95</v>
      </c>
      <c r="AC99" s="49" t="n">
        <f aca="false">IF(T99&gt;0,S99/T99,0)</f>
        <v>101.37037037037</v>
      </c>
      <c r="AD99" s="50" t="n">
        <f aca="false">EXP((((AC99-AC$111)/AC$112+2)/4-1.9)^3)</f>
        <v>0.00504936971019866</v>
      </c>
      <c r="AE99" s="51" t="n">
        <f aca="false">S99/U99</f>
        <v>10.4200898307475</v>
      </c>
      <c r="AF99" s="50" t="n">
        <f aca="false">EXP((((AE99-AE$111)/AE$112+2)/4-1.9)^3)</f>
        <v>0.0029426461349793</v>
      </c>
      <c r="AG99" s="50" t="n">
        <f aca="false">V99/U99</f>
        <v>0.434081865212346</v>
      </c>
      <c r="AH99" s="50" t="n">
        <f aca="false">EXP((((AG99-AG$111)/AG$112+2)/4-1.9)^3)</f>
        <v>0.00280405647113301</v>
      </c>
      <c r="AI99" s="50" t="n">
        <f aca="false">W99/U99</f>
        <v>0.0685281757228554</v>
      </c>
      <c r="AJ99" s="50" t="n">
        <f aca="false">EXP((((AI99-AI$111)/AI$112+2)/4-1.9)^3)</f>
        <v>0.0196449630553086</v>
      </c>
      <c r="AK99" s="50" t="n">
        <f aca="false">Z99/U99</f>
        <v>0.296765072088699</v>
      </c>
      <c r="AL99" s="50" t="n">
        <f aca="false">EXP((((AK99-AK$111)/AK$112+2)/4-1.9)^3)</f>
        <v>0.02995677744246</v>
      </c>
      <c r="AM99" s="50" t="n">
        <f aca="false">0.01*AD99+0.15*AF99+0.24*AH99+0.25*AJ99+0.35*AL99</f>
        <v>0.016560977039109</v>
      </c>
      <c r="AO99" s="44" t="n">
        <f aca="false">0.01*AD99/$AM$111</f>
        <v>1.77955671940826E-005</v>
      </c>
      <c r="AP99" s="43" t="n">
        <f aca="false">AO99*$J$111</f>
        <v>192.363461417037</v>
      </c>
      <c r="AQ99" s="44" t="n">
        <f aca="false">0.15*AF99/$AM$111</f>
        <v>0.000155562159325539</v>
      </c>
      <c r="AR99" s="43" t="n">
        <f aca="false">AQ99*$J$111</f>
        <v>1681.56907318581</v>
      </c>
      <c r="AS99" s="44" t="n">
        <f aca="false">0.24*AH99/$AM$111</f>
        <v>0.000237177049233354</v>
      </c>
      <c r="AT99" s="43" t="n">
        <f aca="false">AS99*$J$111</f>
        <v>2563.79567235024</v>
      </c>
      <c r="AU99" s="44" t="n">
        <f aca="false">0.25*AJ99/$AM$111</f>
        <v>0.00173087573370747</v>
      </c>
      <c r="AV99" s="43" t="n">
        <f aca="false">AU99*$J$111</f>
        <v>18710.1227956048</v>
      </c>
      <c r="AW99" s="44" t="n">
        <f aca="false">0.35*AL99/$AM$111</f>
        <v>0.00369519874305413</v>
      </c>
      <c r="AX99" s="43" t="n">
        <f aca="false">AW99*$J$111</f>
        <v>39943.7237984827</v>
      </c>
    </row>
    <row r="100" customFormat="false" ht="13.8" hidden="false" customHeight="false" outlineLevel="0" collapsed="false">
      <c r="A100" s="13" t="s">
        <v>75</v>
      </c>
      <c r="B100" s="43"/>
      <c r="C100" s="43"/>
      <c r="D100" s="43"/>
      <c r="E100" s="43"/>
      <c r="F100" s="43"/>
      <c r="G100" s="43"/>
      <c r="H100" s="43"/>
      <c r="I100" s="89" t="n">
        <f aca="false">AO100+AQ100+AS100+AU100+AW100</f>
        <v>0.098437061869507</v>
      </c>
      <c r="J100" s="43" t="n">
        <f aca="false">AP100+AR100+AT100+AV100+AX100</f>
        <v>1064068.02022236</v>
      </c>
      <c r="K100" s="89" t="n">
        <f aca="false">I100-DatosMinisterio!J100</f>
        <v>0.00142036626782321</v>
      </c>
      <c r="L100" s="43" t="n">
        <f aca="false">J100-DatosMinisterio!K100</f>
        <v>15354.0202223554</v>
      </c>
      <c r="M100" s="43" t="n">
        <f aca="false">P134/P$145</f>
        <v>0.0253774463702995</v>
      </c>
      <c r="N100" s="43" t="n">
        <f aca="false">ROUND((N$111*M100),0)</f>
        <v>5212094</v>
      </c>
      <c r="O100" s="43" t="n">
        <f aca="false">N100-DatosMinisterio!L100</f>
        <v>-8532578</v>
      </c>
      <c r="P100" s="43" t="n">
        <f aca="false">N100+J100</f>
        <v>6276162.02022236</v>
      </c>
      <c r="Q100" s="43" t="n">
        <f aca="false">P100-DatosMinisterio!M100</f>
        <v>-8517223.97977765</v>
      </c>
      <c r="S100" s="14" t="n">
        <f aca="false">B100+DatosMinisterio!B100</f>
        <v>8848</v>
      </c>
      <c r="T100" s="14" t="n">
        <f aca="false">C100+DatosMinisterio!C100</f>
        <v>32</v>
      </c>
      <c r="U100" s="14" t="n">
        <f aca="false">D100+DatosMinisterio!D100</f>
        <v>426.389772727273</v>
      </c>
      <c r="V100" s="14" t="n">
        <f aca="false">E100+DatosMinisterio!E100</f>
        <v>394.798863636364</v>
      </c>
      <c r="W100" s="14" t="n">
        <f aca="false">F100+DatosMinisterio!F100</f>
        <v>126</v>
      </c>
      <c r="X100" s="14" t="n">
        <f aca="false">G100+DatosMinisterio!G100</f>
        <v>262</v>
      </c>
      <c r="Y100" s="14" t="n">
        <f aca="false">H100+DatosMinisterio!H100</f>
        <v>48</v>
      </c>
      <c r="Z100" s="14" t="n">
        <f aca="false">X100+0.33*Y100</f>
        <v>277.84</v>
      </c>
      <c r="AC100" s="49" t="n">
        <f aca="false">IF(T100&gt;0,S100/T100,0)</f>
        <v>276.5</v>
      </c>
      <c r="AD100" s="50" t="n">
        <f aca="false">EXP((((AC100-AC$111)/AC$112+2)/4-1.9)^3)</f>
        <v>0.201553843916944</v>
      </c>
      <c r="AE100" s="51" t="n">
        <f aca="false">S100/U100</f>
        <v>20.7509667584343</v>
      </c>
      <c r="AF100" s="50" t="n">
        <f aca="false">EXP((((AE100-AE$111)/AE$112+2)/4-1.9)^3)</f>
        <v>0.166930034272071</v>
      </c>
      <c r="AG100" s="50" t="n">
        <f aca="false">V100/U100</f>
        <v>0.925910725088814</v>
      </c>
      <c r="AH100" s="50" t="n">
        <f aca="false">EXP((((AG100-AG$111)/AG$112+2)/4-1.9)^3)</f>
        <v>0.544543481770239</v>
      </c>
      <c r="AI100" s="50" t="n">
        <f aca="false">W100/U100</f>
        <v>0.295504273458716</v>
      </c>
      <c r="AJ100" s="50" t="n">
        <f aca="false">EXP((((AI100-AI$111)/AI$112+2)/4-1.9)^3)</f>
        <v>0.248464968262416</v>
      </c>
      <c r="AK100" s="50" t="n">
        <f aca="false">Z100/U100</f>
        <v>0.651610375696585</v>
      </c>
      <c r="AL100" s="50" t="n">
        <f aca="false">EXP((((AK100-AK$111)/AK$112+2)/4-1.9)^3)</f>
        <v>0.169847619086584</v>
      </c>
      <c r="AM100" s="50" t="n">
        <f aca="false">0.01*AD100+0.15*AF100+0.24*AH100+0.25*AJ100+0.35*AL100</f>
        <v>0.279308387950746</v>
      </c>
      <c r="AO100" s="44" t="n">
        <f aca="false">0.01*AD100/$AM$111</f>
        <v>0.000710339146964248</v>
      </c>
      <c r="AP100" s="43" t="n">
        <f aca="false">AO100*$J$111</f>
        <v>7678.50193252085</v>
      </c>
      <c r="AQ100" s="44" t="n">
        <f aca="false">0.15*AF100/$AM$111</f>
        <v>0.00882470925707562</v>
      </c>
      <c r="AR100" s="43" t="n">
        <f aca="false">AQ100*$J$111</f>
        <v>95391.8242771438</v>
      </c>
      <c r="AS100" s="44" t="n">
        <f aca="false">0.24*AH100/$AM$111</f>
        <v>0.0460594205270539</v>
      </c>
      <c r="AT100" s="43" t="n">
        <f aca="false">AS100*$J$111</f>
        <v>497885.201793016</v>
      </c>
      <c r="AU100" s="44" t="n">
        <f aca="false">0.25*AJ100/$AM$111</f>
        <v>0.0218917176393263</v>
      </c>
      <c r="AV100" s="43" t="n">
        <f aca="false">AU100*$J$111</f>
        <v>236641.323962155</v>
      </c>
      <c r="AW100" s="44" t="n">
        <f aca="false">0.35*AL100/$AM$111</f>
        <v>0.020950875299087</v>
      </c>
      <c r="AX100" s="43" t="n">
        <f aca="false">AW100*$J$111</f>
        <v>226471.168257519</v>
      </c>
    </row>
    <row r="101" customFormat="false" ht="13.8" hidden="false" customHeight="false" outlineLevel="0" collapsed="false">
      <c r="A101" s="13" t="s">
        <v>76</v>
      </c>
      <c r="B101" s="43"/>
      <c r="C101" s="43"/>
      <c r="D101" s="43"/>
      <c r="E101" s="43"/>
      <c r="F101" s="43"/>
      <c r="G101" s="43"/>
      <c r="H101" s="43"/>
      <c r="I101" s="89" t="n">
        <f aca="false">AO101+AQ101+AS101+AU101+AW101</f>
        <v>0.00378514852417093</v>
      </c>
      <c r="J101" s="43" t="n">
        <f aca="false">AP101+AR101+AT101+AV101+AX101</f>
        <v>40916.0474710368</v>
      </c>
      <c r="K101" s="89" t="n">
        <f aca="false">I101-DatosMinisterio!J101</f>
        <v>-2.06721906831548E-005</v>
      </c>
      <c r="L101" s="43" t="n">
        <f aca="false">J101-DatosMinisterio!K101</f>
        <v>-224.952528963178</v>
      </c>
      <c r="M101" s="43" t="n">
        <f aca="false">P135/P$145</f>
        <v>0.000943942390485286</v>
      </c>
      <c r="N101" s="43" t="n">
        <f aca="false">ROUND((N$111*M101),0)</f>
        <v>193870</v>
      </c>
      <c r="O101" s="43" t="n">
        <f aca="false">N101-DatosMinisterio!L101</f>
        <v>-1471757</v>
      </c>
      <c r="P101" s="43" t="n">
        <f aca="false">N101+J101</f>
        <v>234786.047471037</v>
      </c>
      <c r="Q101" s="43" t="n">
        <f aca="false">P101-DatosMinisterio!M101</f>
        <v>-1471981.95252896</v>
      </c>
      <c r="S101" s="14" t="n">
        <f aca="false">B101+DatosMinisterio!B101</f>
        <v>3958</v>
      </c>
      <c r="T101" s="14" t="n">
        <f aca="false">C101+DatosMinisterio!C101</f>
        <v>30</v>
      </c>
      <c r="U101" s="14" t="n">
        <f aca="false">D101+DatosMinisterio!D101</f>
        <v>247.090909090909</v>
      </c>
      <c r="V101" s="14" t="n">
        <f aca="false">E101+DatosMinisterio!E101</f>
        <v>78.6590909090909</v>
      </c>
      <c r="W101" s="14" t="n">
        <f aca="false">F101+DatosMinisterio!F101</f>
        <v>3</v>
      </c>
      <c r="X101" s="14" t="n">
        <f aca="false">G101+DatosMinisterio!G101</f>
        <v>25</v>
      </c>
      <c r="Y101" s="14" t="n">
        <f aca="false">H101+DatosMinisterio!H101</f>
        <v>1</v>
      </c>
      <c r="Z101" s="14" t="n">
        <f aca="false">X101+0.33*Y101</f>
        <v>25.33</v>
      </c>
      <c r="AC101" s="49" t="n">
        <f aca="false">IF(T101&gt;0,S101/T101,0)</f>
        <v>131.933333333333</v>
      </c>
      <c r="AD101" s="50" t="n">
        <f aca="false">EXP((((AC101-AC$111)/AC$112+2)/4-1.9)^3)</f>
        <v>0.0119117039953333</v>
      </c>
      <c r="AE101" s="51" t="n">
        <f aca="false">S101/U101</f>
        <v>16.018395879323</v>
      </c>
      <c r="AF101" s="50" t="n">
        <f aca="false">EXP((((AE101-AE$111)/AE$112+2)/4-1.9)^3)</f>
        <v>0.0384809747174362</v>
      </c>
      <c r="AG101" s="50" t="n">
        <f aca="false">V101/U101</f>
        <v>0.318340691685063</v>
      </c>
      <c r="AH101" s="50" t="n">
        <f aca="false">EXP((((AG101-AG$111)/AG$112+2)/4-1.9)^3)</f>
        <v>0.000233022227556825</v>
      </c>
      <c r="AI101" s="50" t="n">
        <f aca="false">W101/U101</f>
        <v>0.0121412803532009</v>
      </c>
      <c r="AJ101" s="50" t="n">
        <f aca="false">EXP((((AI101-AI$111)/AI$112+2)/4-1.9)^3)</f>
        <v>0.007828359715599</v>
      </c>
      <c r="AK101" s="50" t="n">
        <f aca="false">Z101/U101</f>
        <v>0.102512877115526</v>
      </c>
      <c r="AL101" s="50" t="n">
        <f aca="false">EXP((((AK101-AK$111)/AK$112+2)/4-1.9)^3)</f>
        <v>0.00810234259070242</v>
      </c>
      <c r="AM101" s="50" t="n">
        <f aca="false">0.01*AD101+0.15*AF101+0.24*AH101+0.25*AJ101+0.35*AL101</f>
        <v>0.010740098417828</v>
      </c>
      <c r="AO101" s="44" t="n">
        <f aca="false">0.01*AD101/$AM$111</f>
        <v>4.19805918383893E-005</v>
      </c>
      <c r="AP101" s="43" t="n">
        <f aca="false">AO101*$J$111</f>
        <v>453.794580992825</v>
      </c>
      <c r="AQ101" s="44" t="n">
        <f aca="false">0.15*AF101/$AM$111</f>
        <v>0.00203428589283569</v>
      </c>
      <c r="AR101" s="43" t="n">
        <f aca="false">AQ101*$J$111</f>
        <v>21989.8737472017</v>
      </c>
      <c r="AS101" s="44" t="n">
        <f aca="false">0.24*AH101/$AM$111</f>
        <v>1.97098471113813E-005</v>
      </c>
      <c r="AT101" s="43" t="n">
        <f aca="false">AS101*$J$111</f>
        <v>213.056115210906</v>
      </c>
      <c r="AU101" s="44" t="n">
        <f aca="false">0.25*AJ101/$AM$111</f>
        <v>0.000689740053382379</v>
      </c>
      <c r="AV101" s="43" t="n">
        <f aca="false">AU101*$J$111</f>
        <v>7455.83339376366</v>
      </c>
      <c r="AW101" s="44" t="n">
        <f aca="false">0.35*AL101/$AM$111</f>
        <v>0.000999432139003096</v>
      </c>
      <c r="AX101" s="43" t="n">
        <f aca="false">AW101*$J$111</f>
        <v>10803.4896338678</v>
      </c>
    </row>
    <row r="102" customFormat="false" ht="13.8" hidden="false" customHeight="false" outlineLevel="0" collapsed="false">
      <c r="A102" s="13" t="s">
        <v>77</v>
      </c>
      <c r="B102" s="43"/>
      <c r="C102" s="43"/>
      <c r="D102" s="43"/>
      <c r="E102" s="43"/>
      <c r="F102" s="43"/>
      <c r="G102" s="43"/>
      <c r="H102" s="43"/>
      <c r="I102" s="89" t="n">
        <f aca="false">AO102+AQ102+AS102+AU102+AW102</f>
        <v>0.0632775487369642</v>
      </c>
      <c r="J102" s="43" t="n">
        <f aca="false">AP102+AR102+AT102+AV102+AX102</f>
        <v>684006.762598453</v>
      </c>
      <c r="K102" s="89" t="n">
        <f aca="false">I102-DatosMinisterio!J102</f>
        <v>9.22215542163013E-005</v>
      </c>
      <c r="L102" s="43" t="n">
        <f aca="false">J102-DatosMinisterio!K102</f>
        <v>996.762598452857</v>
      </c>
      <c r="M102" s="43" t="n">
        <f aca="false">P136/P$145</f>
        <v>0.0161495201480724</v>
      </c>
      <c r="N102" s="43" t="n">
        <f aca="false">ROUND((N$111*M102),0)</f>
        <v>3316836</v>
      </c>
      <c r="O102" s="43" t="n">
        <f aca="false">N102-DatosMinisterio!L102</f>
        <v>-5548182</v>
      </c>
      <c r="P102" s="43" t="n">
        <f aca="false">N102+J102</f>
        <v>4000842.76259845</v>
      </c>
      <c r="Q102" s="43" t="n">
        <f aca="false">P102-DatosMinisterio!M102</f>
        <v>-5547185.23740155</v>
      </c>
      <c r="S102" s="14" t="n">
        <f aca="false">B102+DatosMinisterio!B102</f>
        <v>8611</v>
      </c>
      <c r="T102" s="14" t="n">
        <f aca="false">C102+DatosMinisterio!C102</f>
        <v>76</v>
      </c>
      <c r="U102" s="14" t="n">
        <f aca="false">D102+DatosMinisterio!D102</f>
        <v>358.795454545455</v>
      </c>
      <c r="V102" s="14" t="n">
        <f aca="false">E102+DatosMinisterio!E102</f>
        <v>294.568181818182</v>
      </c>
      <c r="W102" s="14" t="n">
        <f aca="false">F102+DatosMinisterio!F102</f>
        <v>32</v>
      </c>
      <c r="X102" s="14" t="n">
        <f aca="false">G102+DatosMinisterio!G102</f>
        <v>198</v>
      </c>
      <c r="Y102" s="14" t="n">
        <f aca="false">H102+DatosMinisterio!H102</f>
        <v>47</v>
      </c>
      <c r="Z102" s="14" t="n">
        <f aca="false">X102+0.33*Y102</f>
        <v>213.51</v>
      </c>
      <c r="AC102" s="49" t="n">
        <f aca="false">IF(T102&gt;0,S102/T102,0)</f>
        <v>113.302631578947</v>
      </c>
      <c r="AD102" s="50" t="n">
        <f aca="false">EXP((((AC102-AC$111)/AC$112+2)/4-1.9)^3)</f>
        <v>0.00714502665388525</v>
      </c>
      <c r="AE102" s="51" t="n">
        <f aca="false">S102/U102</f>
        <v>23.9997466269715</v>
      </c>
      <c r="AF102" s="50" t="n">
        <f aca="false">EXP((((AE102-AE$111)/AE$112+2)/4-1.9)^3)</f>
        <v>0.335163382115195</v>
      </c>
      <c r="AG102" s="50" t="n">
        <f aca="false">V102/U102</f>
        <v>0.820991955406346</v>
      </c>
      <c r="AH102" s="50" t="n">
        <f aca="false">EXP((((AG102-AG$111)/AG$112+2)/4-1.9)^3)</f>
        <v>0.312845380242835</v>
      </c>
      <c r="AI102" s="50" t="n">
        <f aca="false">W102/U102</f>
        <v>0.089187306011275</v>
      </c>
      <c r="AJ102" s="50" t="n">
        <f aca="false">EXP((((AI102-AI$111)/AI$112+2)/4-1.9)^3)</f>
        <v>0.0266636142286993</v>
      </c>
      <c r="AK102" s="50" t="n">
        <f aca="false">Z102/U102</f>
        <v>0.595074428327104</v>
      </c>
      <c r="AL102" s="50" t="n">
        <f aca="false">EXP((((AK102-AK$111)/AK$112+2)/4-1.9)^3)</f>
        <v>0.135574105580674</v>
      </c>
      <c r="AM102" s="50" t="n">
        <f aca="false">0.01*AD102+0.15*AF102+0.24*AH102+0.25*AJ102+0.35*AL102</f>
        <v>0.179545689352509</v>
      </c>
      <c r="AO102" s="44" t="n">
        <f aca="false">0.01*AD102/$AM$111</f>
        <v>2.51813214758093E-005</v>
      </c>
      <c r="AP102" s="43" t="n">
        <f aca="false">AO102*$J$111</f>
        <v>272.200717701909</v>
      </c>
      <c r="AQ102" s="44" t="n">
        <f aca="false">0.15*AF102/$AM$111</f>
        <v>0.0177183178190936</v>
      </c>
      <c r="AR102" s="43" t="n">
        <f aca="false">AQ102*$J$111</f>
        <v>191528.424410173</v>
      </c>
      <c r="AS102" s="44" t="n">
        <f aca="false">0.24*AH102/$AM$111</f>
        <v>0.0264615726951822</v>
      </c>
      <c r="AT102" s="43" t="n">
        <f aca="false">AS102*$J$111</f>
        <v>286039.757129877</v>
      </c>
      <c r="AU102" s="44" t="n">
        <f aca="false">0.25*AJ102/$AM$111</f>
        <v>0.00234927409695084</v>
      </c>
      <c r="AV102" s="43" t="n">
        <f aca="false">AU102*$J$111</f>
        <v>25394.7790580746</v>
      </c>
      <c r="AW102" s="44" t="n">
        <f aca="false">0.35*AL102/$AM$111</f>
        <v>0.0167232028042618</v>
      </c>
      <c r="AX102" s="43" t="n">
        <f aca="false">AW102*$J$111</f>
        <v>180771.601282627</v>
      </c>
    </row>
    <row r="103" customFormat="false" ht="13.8" hidden="false" customHeight="false" outlineLevel="0" collapsed="false">
      <c r="A103" s="13" t="s">
        <v>78</v>
      </c>
      <c r="B103" s="43"/>
      <c r="C103" s="43"/>
      <c r="D103" s="43"/>
      <c r="E103" s="43"/>
      <c r="F103" s="43"/>
      <c r="G103" s="43"/>
      <c r="H103" s="43"/>
      <c r="I103" s="89" t="n">
        <f aca="false">AO103+AQ103+AS103+AU103+AW103</f>
        <v>0.00424989824175212</v>
      </c>
      <c r="J103" s="43" t="n">
        <f aca="false">AP103+AR103+AT103+AV103+AX103</f>
        <v>45939.8190311944</v>
      </c>
      <c r="K103" s="89" t="n">
        <f aca="false">I103-DatosMinisterio!J103</f>
        <v>-6.69344261368474E-006</v>
      </c>
      <c r="L103" s="43" t="n">
        <f aca="false">J103-DatosMinisterio!K103</f>
        <v>-72.1809688055655</v>
      </c>
      <c r="M103" s="43" t="n">
        <f aca="false">P137/P$145</f>
        <v>0.00245456980233843</v>
      </c>
      <c r="N103" s="43" t="n">
        <f aca="false">ROUND((N$111*M103),0)</f>
        <v>504127</v>
      </c>
      <c r="O103" s="43" t="n">
        <f aca="false">N103-DatosMinisterio!L103</f>
        <v>-1964645</v>
      </c>
      <c r="P103" s="43" t="n">
        <f aca="false">N103+J103</f>
        <v>550066.819031194</v>
      </c>
      <c r="Q103" s="43" t="n">
        <f aca="false">P103-DatosMinisterio!M103</f>
        <v>-1964717.18096881</v>
      </c>
      <c r="S103" s="14" t="n">
        <f aca="false">B103+DatosMinisterio!B103</f>
        <v>4097</v>
      </c>
      <c r="T103" s="14" t="n">
        <f aca="false">C103+DatosMinisterio!C103</f>
        <v>37</v>
      </c>
      <c r="U103" s="14" t="n">
        <f aca="false">D103+DatosMinisterio!D103</f>
        <v>364.879318181818</v>
      </c>
      <c r="V103" s="14" t="n">
        <f aca="false">E103+DatosMinisterio!E103</f>
        <v>188.754772727273</v>
      </c>
      <c r="W103" s="14" t="n">
        <f aca="false">F103+DatosMinisterio!F103</f>
        <v>20</v>
      </c>
      <c r="X103" s="14" t="n">
        <f aca="false">G103+DatosMinisterio!G103</f>
        <v>52</v>
      </c>
      <c r="Y103" s="14" t="n">
        <f aca="false">H103+DatosMinisterio!H103</f>
        <v>26</v>
      </c>
      <c r="Z103" s="14" t="n">
        <f aca="false">X103+0.33*Y103</f>
        <v>60.58</v>
      </c>
      <c r="AC103" s="49" t="n">
        <f aca="false">IF(T103&gt;0,S103/T103,0)</f>
        <v>110.72972972973</v>
      </c>
      <c r="AD103" s="50" t="n">
        <f aca="false">EXP((((AC103-AC$111)/AC$112+2)/4-1.9)^3)</f>
        <v>0.00663850836801027</v>
      </c>
      <c r="AE103" s="51" t="n">
        <f aca="false">S103/U103</f>
        <v>11.2283700276991</v>
      </c>
      <c r="AF103" s="50" t="n">
        <f aca="false">EXP((((AE103-AE$111)/AE$112+2)/4-1.9)^3)</f>
        <v>0.00454075957778941</v>
      </c>
      <c r="AG103" s="50" t="n">
        <f aca="false">V103/U103</f>
        <v>0.517307403630965</v>
      </c>
      <c r="AH103" s="50" t="n">
        <f aca="false">EXP((((AG103-AG$111)/AG$112+2)/4-1.9)^3)</f>
        <v>0.0118951231261025</v>
      </c>
      <c r="AI103" s="50" t="n">
        <f aca="false">W103/U103</f>
        <v>0.0548126435328244</v>
      </c>
      <c r="AJ103" s="50" t="n">
        <f aca="false">EXP((((AI103-AI$111)/AI$112+2)/4-1.9)^3)</f>
        <v>0.0158920403783722</v>
      </c>
      <c r="AK103" s="50" t="n">
        <f aca="false">Z103/U103</f>
        <v>0.166027497260925</v>
      </c>
      <c r="AL103" s="50" t="n">
        <f aca="false">EXP((((AK103-AK$111)/AK$112+2)/4-1.9)^3)</f>
        <v>0.0128098716829755</v>
      </c>
      <c r="AM103" s="50" t="n">
        <f aca="false">0.01*AD103+0.15*AF103+0.24*AH103+0.25*AJ103+0.35*AL103</f>
        <v>0.0120587937542476</v>
      </c>
      <c r="AO103" s="44" t="n">
        <f aca="false">0.01*AD103/$AM$111</f>
        <v>2.33961917054314E-005</v>
      </c>
      <c r="AP103" s="43" t="n">
        <f aca="false">AO103*$J$111</f>
        <v>252.904128952399</v>
      </c>
      <c r="AQ103" s="44" t="n">
        <f aca="false">0.15*AF103/$AM$111</f>
        <v>0.000240045976477567</v>
      </c>
      <c r="AR103" s="43" t="n">
        <f aca="false">AQ103*$J$111</f>
        <v>2594.80770861925</v>
      </c>
      <c r="AS103" s="44" t="n">
        <f aca="false">0.24*AH103/$AM$111</f>
        <v>0.00100613173534856</v>
      </c>
      <c r="AT103" s="43" t="n">
        <f aca="false">AS103*$J$111</f>
        <v>10875.9097781124</v>
      </c>
      <c r="AU103" s="44" t="n">
        <f aca="false">0.25*AJ103/$AM$111</f>
        <v>0.00140021373278126</v>
      </c>
      <c r="AV103" s="43" t="n">
        <f aca="false">AU103*$J$111</f>
        <v>15135.7895718568</v>
      </c>
      <c r="AW103" s="44" t="n">
        <f aca="false">0.35*AL103/$AM$111</f>
        <v>0.00158011060543929</v>
      </c>
      <c r="AX103" s="43" t="n">
        <f aca="false">AW103*$J$111</f>
        <v>17080.4078436535</v>
      </c>
    </row>
    <row r="104" customFormat="false" ht="13.8" hidden="false" customHeight="false" outlineLevel="0" collapsed="false">
      <c r="A104" s="13" t="s">
        <v>79</v>
      </c>
      <c r="B104" s="43"/>
      <c r="C104" s="43"/>
      <c r="D104" s="43"/>
      <c r="E104" s="43"/>
      <c r="F104" s="43"/>
      <c r="G104" s="43"/>
      <c r="H104" s="43"/>
      <c r="I104" s="89" t="n">
        <f aca="false">AO104+AQ104+AS104+AU104+AW104</f>
        <v>0.00690238826774389</v>
      </c>
      <c r="J104" s="43" t="n">
        <f aca="false">AP104+AR104+AT104+AV104+AX104</f>
        <v>74612.2494858759</v>
      </c>
      <c r="K104" s="89" t="n">
        <f aca="false">I104-DatosMinisterio!J104</f>
        <v>-1.61892264150289E-005</v>
      </c>
      <c r="L104" s="43" t="n">
        <f aca="false">J104-DatosMinisterio!K104</f>
        <v>-174.750514124127</v>
      </c>
      <c r="M104" s="43" t="n">
        <f aca="false">P138/P$145</f>
        <v>0.00195305770680495</v>
      </c>
      <c r="N104" s="43" t="n">
        <f aca="false">ROUND((N$111*M104),0)</f>
        <v>401125</v>
      </c>
      <c r="O104" s="43" t="n">
        <f aca="false">N104-DatosMinisterio!L104</f>
        <v>-3929534</v>
      </c>
      <c r="P104" s="43" t="n">
        <f aca="false">N104+J104</f>
        <v>475737.249485876</v>
      </c>
      <c r="Q104" s="43" t="n">
        <f aca="false">P104-DatosMinisterio!M104</f>
        <v>-3929708.75051412</v>
      </c>
      <c r="S104" s="14" t="n">
        <f aca="false">B104+DatosMinisterio!B104</f>
        <v>4525</v>
      </c>
      <c r="T104" s="14" t="n">
        <f aca="false">C104+DatosMinisterio!C104</f>
        <v>25</v>
      </c>
      <c r="U104" s="14" t="n">
        <f aca="false">D104+DatosMinisterio!D104</f>
        <v>318.5775</v>
      </c>
      <c r="V104" s="14" t="n">
        <f aca="false">E104+DatosMinisterio!E104</f>
        <v>194.603409090909</v>
      </c>
      <c r="W104" s="14" t="n">
        <f aca="false">F104+DatosMinisterio!F104</f>
        <v>7</v>
      </c>
      <c r="X104" s="14" t="n">
        <f aca="false">G104+DatosMinisterio!G104</f>
        <v>39</v>
      </c>
      <c r="Y104" s="14" t="n">
        <f aca="false">H104+DatosMinisterio!H104</f>
        <v>6</v>
      </c>
      <c r="Z104" s="14" t="n">
        <f aca="false">X104+0.33*Y104</f>
        <v>40.98</v>
      </c>
      <c r="AC104" s="49" t="n">
        <f aca="false">IF(T104&gt;0,S104/T104,0)</f>
        <v>181</v>
      </c>
      <c r="AD104" s="50" t="n">
        <f aca="false">EXP((((AC104-AC$111)/AC$112+2)/4-1.9)^3)</f>
        <v>0.0385664887700275</v>
      </c>
      <c r="AE104" s="51" t="n">
        <f aca="false">S104/U104</f>
        <v>14.203765174879</v>
      </c>
      <c r="AF104" s="50" t="n">
        <f aca="false">EXP((((AE104-AE$111)/AE$112+2)/4-1.9)^3)</f>
        <v>0.018618527708437</v>
      </c>
      <c r="AG104" s="50" t="n">
        <f aca="false">V104/U104</f>
        <v>0.610851077338823</v>
      </c>
      <c r="AH104" s="50" t="n">
        <f aca="false">EXP((((AG104-AG$111)/AG$112+2)/4-1.9)^3)</f>
        <v>0.044379271815315</v>
      </c>
      <c r="AI104" s="50" t="n">
        <f aca="false">W104/U104</f>
        <v>0.0219726754086525</v>
      </c>
      <c r="AJ104" s="50" t="n">
        <f aca="false">EXP((((AI104-AI$111)/AI$112+2)/4-1.9)^3)</f>
        <v>0.0092768549639123</v>
      </c>
      <c r="AK104" s="50" t="n">
        <f aca="false">Z104/U104</f>
        <v>0.128634319749512</v>
      </c>
      <c r="AL104" s="50" t="n">
        <f aca="false">EXP((((AK104-AK$111)/AK$112+2)/4-1.9)^3)</f>
        <v>0.00981819605739064</v>
      </c>
      <c r="AM104" s="50" t="n">
        <f aca="false">0.01*AD104+0.15*AF104+0.24*AH104+0.25*AJ104+0.35*AL104</f>
        <v>0.0195850516407062</v>
      </c>
      <c r="AO104" s="44" t="n">
        <f aca="false">0.01*AD104/$AM$111</f>
        <v>0.000135920437943106</v>
      </c>
      <c r="AP104" s="43" t="n">
        <f aca="false">AO104*$J$111</f>
        <v>1469.24937176206</v>
      </c>
      <c r="AQ104" s="44" t="n">
        <f aca="false">0.15*AF104/$AM$111</f>
        <v>0.000984263224639215</v>
      </c>
      <c r="AR104" s="43" t="n">
        <f aca="false">AQ104*$J$111</f>
        <v>10639.5193124304</v>
      </c>
      <c r="AS104" s="44" t="n">
        <f aca="false">0.24*AH104/$AM$111</f>
        <v>0.00375375633288452</v>
      </c>
      <c r="AT104" s="43" t="n">
        <f aca="false">AS104*$J$111</f>
        <v>40576.7095611258</v>
      </c>
      <c r="AU104" s="44" t="n">
        <f aca="false">0.25*AJ104/$AM$111</f>
        <v>0.000817363875765622</v>
      </c>
      <c r="AV104" s="43" t="n">
        <f aca="false">AU104*$J$111</f>
        <v>8835.39943766458</v>
      </c>
      <c r="AW104" s="44" t="n">
        <f aca="false">0.35*AL104/$AM$111</f>
        <v>0.00121108439651143</v>
      </c>
      <c r="AX104" s="43" t="n">
        <f aca="false">AW104*$J$111</f>
        <v>13091.371802893</v>
      </c>
    </row>
    <row r="105" customFormat="false" ht="13.8" hidden="false" customHeight="false" outlineLevel="0" collapsed="false">
      <c r="A105" s="13" t="s">
        <v>80</v>
      </c>
      <c r="B105" s="43"/>
      <c r="C105" s="43"/>
      <c r="D105" s="43"/>
      <c r="E105" s="43"/>
      <c r="F105" s="43"/>
      <c r="G105" s="43"/>
      <c r="H105" s="43"/>
      <c r="I105" s="89" t="n">
        <f aca="false">AO105+AQ105+AS105+AU105+AW105</f>
        <v>0.0213076456637446</v>
      </c>
      <c r="J105" s="43" t="n">
        <f aca="false">AP105+AR105+AT105+AV105+AX105</f>
        <v>230327.723180892</v>
      </c>
      <c r="K105" s="89" t="n">
        <f aca="false">I105-DatosMinisterio!J105</f>
        <v>3.85745131807613E-006</v>
      </c>
      <c r="L105" s="43" t="n">
        <f aca="false">J105-DatosMinisterio!K105</f>
        <v>41.723180891946</v>
      </c>
      <c r="M105" s="43" t="n">
        <f aca="false">P139/P$145</f>
        <v>0.00404413624823943</v>
      </c>
      <c r="N105" s="43" t="n">
        <f aca="false">ROUND((N$111*M105),0)</f>
        <v>830597</v>
      </c>
      <c r="O105" s="43" t="n">
        <f aca="false">N105-DatosMinisterio!L105</f>
        <v>-1769670</v>
      </c>
      <c r="P105" s="43" t="n">
        <f aca="false">N105+J105</f>
        <v>1060924.72318089</v>
      </c>
      <c r="Q105" s="43" t="n">
        <f aca="false">P105-DatosMinisterio!M105</f>
        <v>-1769628.27681911</v>
      </c>
      <c r="S105" s="14" t="n">
        <f aca="false">B105+DatosMinisterio!B105</f>
        <v>6688</v>
      </c>
      <c r="T105" s="14" t="n">
        <f aca="false">C105+DatosMinisterio!C105</f>
        <v>45</v>
      </c>
      <c r="U105" s="14" t="n">
        <f aca="false">D105+DatosMinisterio!D105</f>
        <v>384.155</v>
      </c>
      <c r="V105" s="14" t="n">
        <f aca="false">E105+DatosMinisterio!E105</f>
        <v>287.383409090909</v>
      </c>
      <c r="W105" s="14" t="n">
        <f aca="false">F105+DatosMinisterio!F105</f>
        <v>15</v>
      </c>
      <c r="X105" s="14" t="n">
        <f aca="false">G105+DatosMinisterio!G105</f>
        <v>50</v>
      </c>
      <c r="Y105" s="14" t="n">
        <f aca="false">H105+DatosMinisterio!H105</f>
        <v>17</v>
      </c>
      <c r="Z105" s="14" t="n">
        <f aca="false">X105+0.33*Y105</f>
        <v>55.61</v>
      </c>
      <c r="AC105" s="49" t="n">
        <f aca="false">IF(T105&gt;0,S105/T105,0)</f>
        <v>148.622222222222</v>
      </c>
      <c r="AD105" s="50" t="n">
        <f aca="false">EXP((((AC105-AC$111)/AC$112+2)/4-1.9)^3)</f>
        <v>0.0182526199210777</v>
      </c>
      <c r="AE105" s="51" t="n">
        <f aca="false">S105/U105</f>
        <v>17.4096393382879</v>
      </c>
      <c r="AF105" s="50" t="n">
        <f aca="false">EXP((((AE105-AE$111)/AE$112+2)/4-1.9)^3)</f>
        <v>0.0629754246823478</v>
      </c>
      <c r="AG105" s="50" t="n">
        <f aca="false">V105/U105</f>
        <v>0.74809233015556</v>
      </c>
      <c r="AH105" s="50" t="n">
        <f aca="false">EXP((((AG105-AG$111)/AG$112+2)/4-1.9)^3)</f>
        <v>0.182858822420984</v>
      </c>
      <c r="AI105" s="50" t="n">
        <f aca="false">W105/U105</f>
        <v>0.039046738946519</v>
      </c>
      <c r="AJ105" s="50" t="n">
        <f aca="false">EXP((((AI105-AI$111)/AI$112+2)/4-1.9)^3)</f>
        <v>0.0123401857056411</v>
      </c>
      <c r="AK105" s="50" t="n">
        <f aca="false">Z105/U105</f>
        <v>0.144759276854395</v>
      </c>
      <c r="AL105" s="50" t="n">
        <f aca="false">EXP((((AK105-AK$111)/AK$112+2)/4-1.9)^3)</f>
        <v>0.0110256409304653</v>
      </c>
      <c r="AM105" s="50" t="n">
        <f aca="false">0.01*AD105+0.15*AF105+0.24*AH105+0.25*AJ105+0.35*AL105</f>
        <v>0.0604589780346723</v>
      </c>
      <c r="AO105" s="44" t="n">
        <f aca="false">0.01*AD105/$AM$111</f>
        <v>6.43279741662668E-005</v>
      </c>
      <c r="AP105" s="43" t="n">
        <f aca="false">AO105*$J$111</f>
        <v>695.361470730954</v>
      </c>
      <c r="AQ105" s="44" t="n">
        <f aca="false">0.15*AF105/$AM$111</f>
        <v>0.00332917809300159</v>
      </c>
      <c r="AR105" s="43" t="n">
        <f aca="false">AQ105*$J$111</f>
        <v>35987.1767310966</v>
      </c>
      <c r="AS105" s="44" t="n">
        <f aca="false">0.24*AH105/$AM$111</f>
        <v>0.0154668482516583</v>
      </c>
      <c r="AT105" s="43" t="n">
        <f aca="false">AS105*$J$111</f>
        <v>167190.875932877</v>
      </c>
      <c r="AU105" s="44" t="n">
        <f aca="false">0.25*AJ105/$AM$111</f>
        <v>0.00108726740422992</v>
      </c>
      <c r="AV105" s="43" t="n">
        <f aca="false">AU105*$J$111</f>
        <v>11752.956176251</v>
      </c>
      <c r="AW105" s="44" t="n">
        <f aca="false">0.35*AL105/$AM$111</f>
        <v>0.00136002394068846</v>
      </c>
      <c r="AX105" s="43" t="n">
        <f aca="false">AW105*$J$111</f>
        <v>14701.3528699363</v>
      </c>
    </row>
    <row r="106" customFormat="false" ht="13.8" hidden="false" customHeight="false" outlineLevel="0" collapsed="false">
      <c r="A106" s="13" t="s">
        <v>81</v>
      </c>
      <c r="B106" s="43"/>
      <c r="C106" s="43"/>
      <c r="D106" s="43"/>
      <c r="E106" s="43"/>
      <c r="F106" s="43"/>
      <c r="G106" s="43"/>
      <c r="H106" s="43"/>
      <c r="I106" s="89" t="n">
        <f aca="false">AO106+AQ106+AS106+AU106+AW106</f>
        <v>0.0173356783628778</v>
      </c>
      <c r="J106" s="43" t="n">
        <f aca="false">AP106+AR106+AT106+AV106+AX106</f>
        <v>187392.234230358</v>
      </c>
      <c r="K106" s="89" t="n">
        <f aca="false">I106-DatosMinisterio!J106</f>
        <v>-6.14652656729178E-006</v>
      </c>
      <c r="L106" s="43" t="n">
        <f aca="false">J106-DatosMinisterio!K106</f>
        <v>-66.7657696418464</v>
      </c>
      <c r="M106" s="43" t="n">
        <f aca="false">P140/P$145</f>
        <v>0.007946319935872</v>
      </c>
      <c r="N106" s="43" t="n">
        <f aca="false">ROUND((N$111*M106),0)</f>
        <v>1632039</v>
      </c>
      <c r="O106" s="43" t="n">
        <f aca="false">N106-DatosMinisterio!L106</f>
        <v>-2280001</v>
      </c>
      <c r="P106" s="43" t="n">
        <f aca="false">N106+J106</f>
        <v>1819431.23423036</v>
      </c>
      <c r="Q106" s="43" t="n">
        <f aca="false">P106-DatosMinisterio!M106</f>
        <v>-2280067.76576964</v>
      </c>
      <c r="S106" s="14" t="n">
        <f aca="false">B106+DatosMinisterio!B106</f>
        <v>6649</v>
      </c>
      <c r="T106" s="14" t="n">
        <f aca="false">C106+DatosMinisterio!C106</f>
        <v>36</v>
      </c>
      <c r="U106" s="14" t="n">
        <f aca="false">D106+DatosMinisterio!D106</f>
        <v>295.811363636364</v>
      </c>
      <c r="V106" s="14" t="n">
        <f aca="false">E106+DatosMinisterio!E106</f>
        <v>173.150681818182</v>
      </c>
      <c r="W106" s="14" t="n">
        <f aca="false">F106+DatosMinisterio!F106</f>
        <v>3</v>
      </c>
      <c r="X106" s="14" t="n">
        <f aca="false">G106+DatosMinisterio!G106</f>
        <v>15</v>
      </c>
      <c r="Y106" s="14" t="n">
        <f aca="false">H106+DatosMinisterio!H106</f>
        <v>0</v>
      </c>
      <c r="Z106" s="14" t="n">
        <f aca="false">X106+0.33*Y106</f>
        <v>15</v>
      </c>
      <c r="AC106" s="49" t="n">
        <f aca="false">IF(T106&gt;0,S106/T106,0)</f>
        <v>184.694444444444</v>
      </c>
      <c r="AD106" s="50" t="n">
        <f aca="false">EXP((((AC106-AC$111)/AC$112+2)/4-1.9)^3)</f>
        <v>0.0417326148488348</v>
      </c>
      <c r="AE106" s="51" t="n">
        <f aca="false">S106/U106</f>
        <v>22.4771621964243</v>
      </c>
      <c r="AF106" s="50" t="n">
        <f aca="false">EXP((((AE106-AE$111)/AE$112+2)/4-1.9)^3)</f>
        <v>0.248713725337305</v>
      </c>
      <c r="AG106" s="50" t="n">
        <f aca="false">V106/U106</f>
        <v>0.585341549052298</v>
      </c>
      <c r="AH106" s="50" t="n">
        <f aca="false">EXP((((AG106-AG$111)/AG$112+2)/4-1.9)^3)</f>
        <v>0.0319466074518598</v>
      </c>
      <c r="AI106" s="50" t="n">
        <f aca="false">W106/U106</f>
        <v>0.0101415982236837</v>
      </c>
      <c r="AJ106" s="50" t="n">
        <f aca="false">EXP((((AI106-AI$111)/AI$112+2)/4-1.9)^3)</f>
        <v>0.00755891278892793</v>
      </c>
      <c r="AK106" s="50" t="n">
        <f aca="false">Z106/U106</f>
        <v>0.0507079911184185</v>
      </c>
      <c r="AL106" s="50" t="n">
        <f aca="false">EXP((((AK106-AK$111)/AK$112+2)/4-1.9)^3)</f>
        <v>0.00544998646096686</v>
      </c>
      <c r="AM106" s="50" t="n">
        <f aca="false">0.01*AD106+0.15*AF106+0.24*AH106+0.25*AJ106+0.35*AL106</f>
        <v>0.0491887941961009</v>
      </c>
      <c r="AO106" s="44" t="n">
        <f aca="false">0.01*AD106/$AM$111</f>
        <v>0.000147078862184958</v>
      </c>
      <c r="AP106" s="43" t="n">
        <f aca="false">AO106*$J$111</f>
        <v>1589.86778688267</v>
      </c>
      <c r="AQ106" s="44" t="n">
        <f aca="false">0.15*AF106/$AM$111</f>
        <v>0.0131481810563139</v>
      </c>
      <c r="AR106" s="43" t="n">
        <f aca="false">AQ106*$J$111</f>
        <v>142126.946095401</v>
      </c>
      <c r="AS106" s="44" t="n">
        <f aca="false">0.24*AH106/$AM$111</f>
        <v>0.00270215745169597</v>
      </c>
      <c r="AT106" s="43" t="n">
        <f aca="false">AS106*$J$111</f>
        <v>29209.3168502614</v>
      </c>
      <c r="AU106" s="44" t="n">
        <f aca="false">0.25*AJ106/$AM$111</f>
        <v>0.000665999660204547</v>
      </c>
      <c r="AV106" s="43" t="n">
        <f aca="false">AU106*$J$111</f>
        <v>7199.20857493756</v>
      </c>
      <c r="AW106" s="44" t="n">
        <f aca="false">0.35*AL106/$AM$111</f>
        <v>0.00067226133247839</v>
      </c>
      <c r="AX106" s="43" t="n">
        <f aca="false">AW106*$J$111</f>
        <v>7266.89492287571</v>
      </c>
    </row>
    <row r="107" customFormat="false" ht="13.8" hidden="false" customHeight="false" outlineLevel="0" collapsed="false">
      <c r="A107" s="13" t="s">
        <v>82</v>
      </c>
      <c r="B107" s="43"/>
      <c r="C107" s="43"/>
      <c r="D107" s="43"/>
      <c r="E107" s="43"/>
      <c r="F107" s="43"/>
      <c r="G107" s="43"/>
      <c r="H107" s="43"/>
      <c r="I107" s="89" t="n">
        <f aca="false">AO107+AQ107+AS107+AU107+AW107</f>
        <v>0.00627175132740605</v>
      </c>
      <c r="J107" s="43" t="n">
        <f aca="false">AP107+AR107+AT107+AV107+AX107</f>
        <v>67795.2987577656</v>
      </c>
      <c r="K107" s="89" t="n">
        <f aca="false">I107-DatosMinisterio!J107</f>
        <v>2.8892186277097E-005</v>
      </c>
      <c r="L107" s="43" t="n">
        <f aca="false">J107-DatosMinisterio!K107</f>
        <v>312.298757765573</v>
      </c>
      <c r="M107" s="43" t="n">
        <f aca="false">P141/P$145</f>
        <v>0.00258774226476305</v>
      </c>
      <c r="N107" s="43" t="n">
        <f aca="false">ROUND((N$111*M107),0)</f>
        <v>531478</v>
      </c>
      <c r="O107" s="43" t="n">
        <f aca="false">N107-DatosMinisterio!L107</f>
        <v>-2112519</v>
      </c>
      <c r="P107" s="43" t="n">
        <f aca="false">N107+J107</f>
        <v>599273.298757766</v>
      </c>
      <c r="Q107" s="43" t="n">
        <f aca="false">P107-DatosMinisterio!M107</f>
        <v>-2112206.70124223</v>
      </c>
      <c r="S107" s="14" t="n">
        <f aca="false">B107+DatosMinisterio!B107</f>
        <v>3171</v>
      </c>
      <c r="T107" s="14" t="n">
        <f aca="false">C107+DatosMinisterio!C107</f>
        <v>28</v>
      </c>
      <c r="U107" s="14" t="n">
        <f aca="false">D107+DatosMinisterio!D107</f>
        <v>363.6175</v>
      </c>
      <c r="V107" s="14" t="n">
        <f aca="false">E107+DatosMinisterio!E107</f>
        <v>206.119318181818</v>
      </c>
      <c r="W107" s="14" t="n">
        <f aca="false">F107+DatosMinisterio!F107</f>
        <v>32</v>
      </c>
      <c r="X107" s="14" t="n">
        <f aca="false">G107+DatosMinisterio!G107</f>
        <v>61</v>
      </c>
      <c r="Y107" s="14" t="n">
        <f aca="false">H107+DatosMinisterio!H107</f>
        <v>17</v>
      </c>
      <c r="Z107" s="14" t="n">
        <f aca="false">X107+0.33*Y107</f>
        <v>66.61</v>
      </c>
      <c r="AC107" s="49" t="n">
        <f aca="false">IF(T107&gt;0,S107/T107,0)</f>
        <v>113.25</v>
      </c>
      <c r="AD107" s="50" t="n">
        <f aca="false">EXP((((AC107-AC$111)/AC$112+2)/4-1.9)^3)</f>
        <v>0.00713433944751394</v>
      </c>
      <c r="AE107" s="51" t="n">
        <f aca="false">S107/U107</f>
        <v>8.7207023864363</v>
      </c>
      <c r="AF107" s="50" t="n">
        <f aca="false">EXP((((AE107-AE$111)/AE$112+2)/4-1.9)^3)</f>
        <v>0.00109715337554221</v>
      </c>
      <c r="AG107" s="50" t="n">
        <f aca="false">V107/U107</f>
        <v>0.566857530734406</v>
      </c>
      <c r="AH107" s="50" t="n">
        <f aca="false">EXP((((AG107-AG$111)/AG$112+2)/4-1.9)^3)</f>
        <v>0.0248278736866176</v>
      </c>
      <c r="AI107" s="50" t="n">
        <f aca="false">W107/U107</f>
        <v>0.0880045652368217</v>
      </c>
      <c r="AJ107" s="50" t="n">
        <f aca="false">EXP((((AI107-AI$111)/AI$112+2)/4-1.9)^3)</f>
        <v>0.0262129618531745</v>
      </c>
      <c r="AK107" s="50" t="n">
        <f aca="false">Z107/U107</f>
        <v>0.183187002825772</v>
      </c>
      <c r="AL107" s="50" t="n">
        <f aca="false">EXP((((AK107-AK$111)/AK$112+2)/4-1.9)^3)</f>
        <v>0.0144223319380179</v>
      </c>
      <c r="AM107" s="50" t="n">
        <f aca="false">0.01*AD107+0.15*AF107+0.24*AH107+0.25*AJ107+0.35*AL107</f>
        <v>0.0177956627271946</v>
      </c>
      <c r="AO107" s="44" t="n">
        <f aca="false">0.01*AD107/$AM$111</f>
        <v>2.51436563987773E-005</v>
      </c>
      <c r="AP107" s="43" t="n">
        <f aca="false">AO107*$J$111</f>
        <v>271.793572230602</v>
      </c>
      <c r="AQ107" s="44" t="n">
        <f aca="false">0.15*AF107/$AM$111</f>
        <v>5.80007042579215E-005</v>
      </c>
      <c r="AR107" s="43" t="n">
        <f aca="false">AQ107*$J$111</f>
        <v>626.966036766147</v>
      </c>
      <c r="AS107" s="44" t="n">
        <f aca="false">0.24*AH107/$AM$111</f>
        <v>0.00210002968212371</v>
      </c>
      <c r="AT107" s="43" t="n">
        <f aca="false">AS107*$J$111</f>
        <v>22700.5396527156</v>
      </c>
      <c r="AU107" s="44" t="n">
        <f aca="false">0.25*AJ107/$AM$111</f>
        <v>0.00230956807872432</v>
      </c>
      <c r="AV107" s="43" t="n">
        <f aca="false">AU107*$J$111</f>
        <v>24965.5717716847</v>
      </c>
      <c r="AW107" s="44" t="n">
        <f aca="false">0.35*AL107/$AM$111</f>
        <v>0.00177900920590131</v>
      </c>
      <c r="AX107" s="43" t="n">
        <f aca="false">AW107*$J$111</f>
        <v>19230.4277243686</v>
      </c>
    </row>
    <row r="108" customFormat="false" ht="13.8" hidden="false" customHeight="false" outlineLevel="0" collapsed="false">
      <c r="A108" s="13" t="s">
        <v>83</v>
      </c>
      <c r="B108" s="43"/>
      <c r="C108" s="43"/>
      <c r="D108" s="43"/>
      <c r="E108" s="43"/>
      <c r="F108" s="43"/>
      <c r="G108" s="43"/>
      <c r="H108" s="43"/>
      <c r="I108" s="89" t="n">
        <f aca="false">AO108+AQ108+AS108+AU108+AW108</f>
        <v>0.0150114100469564</v>
      </c>
      <c r="J108" s="43" t="n">
        <f aca="false">AP108+AR108+AT108+AV108+AX108</f>
        <v>162267.758363061</v>
      </c>
      <c r="K108" s="89" t="n">
        <f aca="false">I108-DatosMinisterio!J108</f>
        <v>2.20401930079404E-006</v>
      </c>
      <c r="L108" s="43" t="n">
        <f aca="false">J108-DatosMinisterio!K108</f>
        <v>23.758363061148</v>
      </c>
      <c r="M108" s="43" t="n">
        <f aca="false">P142/P$145</f>
        <v>0.00426127552195954</v>
      </c>
      <c r="N108" s="43" t="n">
        <f aca="false">ROUND((N$111*M108),0)</f>
        <v>875193</v>
      </c>
      <c r="O108" s="43" t="n">
        <f aca="false">N108-DatosMinisterio!L108</f>
        <v>-1278301</v>
      </c>
      <c r="P108" s="43" t="n">
        <f aca="false">N108+J108</f>
        <v>1037460.75836306</v>
      </c>
      <c r="Q108" s="43" t="n">
        <f aca="false">P108-DatosMinisterio!M108</f>
        <v>-1278277.24163694</v>
      </c>
      <c r="S108" s="14" t="n">
        <f aca="false">B108+DatosMinisterio!B108</f>
        <v>6622</v>
      </c>
      <c r="T108" s="14" t="n">
        <f aca="false">C108+DatosMinisterio!C108</f>
        <v>26</v>
      </c>
      <c r="U108" s="14" t="n">
        <f aca="false">D108+DatosMinisterio!D108</f>
        <v>378.357954545455</v>
      </c>
      <c r="V108" s="14" t="n">
        <f aca="false">E108+DatosMinisterio!E108</f>
        <v>258.4925</v>
      </c>
      <c r="W108" s="14" t="n">
        <f aca="false">F108+DatosMinisterio!F108</f>
        <v>19</v>
      </c>
      <c r="X108" s="14" t="n">
        <f aca="false">G108+DatosMinisterio!G108</f>
        <v>47</v>
      </c>
      <c r="Y108" s="14" t="n">
        <f aca="false">H108+DatosMinisterio!H108</f>
        <v>11</v>
      </c>
      <c r="Z108" s="14" t="n">
        <f aca="false">X108+0.33*Y108</f>
        <v>50.63</v>
      </c>
      <c r="AC108" s="49" t="n">
        <f aca="false">IF(T108&gt;0,S108/T108,0)</f>
        <v>254.692307692308</v>
      </c>
      <c r="AD108" s="50" t="n">
        <f aca="false">EXP((((AC108-AC$111)/AC$112+2)/4-1.9)^3)</f>
        <v>0.14770779904019</v>
      </c>
      <c r="AE108" s="51" t="n">
        <f aca="false">S108/U108</f>
        <v>17.5019447072427</v>
      </c>
      <c r="AF108" s="50" t="n">
        <f aca="false">EXP((((AE108-AE$111)/AE$112+2)/4-1.9)^3)</f>
        <v>0.0649450883281794</v>
      </c>
      <c r="AG108" s="50" t="n">
        <f aca="false">V108/U108</f>
        <v>0.683195627036686</v>
      </c>
      <c r="AH108" s="50" t="n">
        <f aca="false">EXP((((AG108-AG$111)/AG$112+2)/4-1.9)^3)</f>
        <v>0.100470795801593</v>
      </c>
      <c r="AI108" s="50" t="n">
        <f aca="false">W108/U108</f>
        <v>0.05021699629079</v>
      </c>
      <c r="AJ108" s="50" t="n">
        <f aca="false">EXP((((AI108-AI$111)/AI$112+2)/4-1.9)^3)</f>
        <v>0.0147776213505623</v>
      </c>
      <c r="AK108" s="50" t="n">
        <f aca="false">Z108/U108</f>
        <v>0.133815080115931</v>
      </c>
      <c r="AL108" s="50" t="n">
        <f aca="false">EXP((((AK108-AK$111)/AK$112+2)/4-1.9)^3)</f>
        <v>0.0101931578625097</v>
      </c>
      <c r="AM108" s="50" t="n">
        <f aca="false">0.01*AD108+0.15*AF108+0.24*AH108+0.25*AJ108+0.35*AL108</f>
        <v>0.0425938428215302</v>
      </c>
      <c r="AO108" s="44" t="n">
        <f aca="false">0.01*AD108/$AM$111</f>
        <v>0.000520568746946901</v>
      </c>
      <c r="AP108" s="43" t="n">
        <f aca="false">AO108*$J$111</f>
        <v>5627.15450292214</v>
      </c>
      <c r="AQ108" s="44" t="n">
        <f aca="false">0.15*AF108/$AM$111</f>
        <v>0.003433303807014</v>
      </c>
      <c r="AR108" s="43" t="n">
        <f aca="false">AQ108*$J$111</f>
        <v>37112.7369648051</v>
      </c>
      <c r="AS108" s="44" t="n">
        <f aca="false">0.24*AH108/$AM$111</f>
        <v>0.00849817652663757</v>
      </c>
      <c r="AT108" s="43" t="n">
        <f aca="false">AS108*$J$111</f>
        <v>91862.1269312843</v>
      </c>
      <c r="AU108" s="44" t="n">
        <f aca="false">0.25*AJ108/$AM$111</f>
        <v>0.00130202465260905</v>
      </c>
      <c r="AV108" s="43" t="n">
        <f aca="false">AU108*$J$111</f>
        <v>14074.402141533</v>
      </c>
      <c r="AW108" s="44" t="n">
        <f aca="false">0.35*AL108/$AM$111</f>
        <v>0.00125733631374887</v>
      </c>
      <c r="AX108" s="43" t="n">
        <f aca="false">AW108*$J$111</f>
        <v>13591.3378225166</v>
      </c>
    </row>
    <row r="109" customFormat="false" ht="13.8" hidden="false" customHeight="false" outlineLevel="0" collapsed="false">
      <c r="A109" s="13" t="s">
        <v>84</v>
      </c>
      <c r="B109" s="43"/>
      <c r="C109" s="43"/>
      <c r="D109" s="43"/>
      <c r="E109" s="43"/>
      <c r="F109" s="43"/>
      <c r="G109" s="43"/>
      <c r="H109" s="43"/>
      <c r="I109" s="89" t="n">
        <f aca="false">AO109+AQ109+AS109+AU109+AW109</f>
        <v>0.0167882782373084</v>
      </c>
      <c r="J109" s="43" t="n">
        <f aca="false">AP109+AR109+AT109+AV109+AX109</f>
        <v>181475.0425058</v>
      </c>
      <c r="K109" s="89" t="n">
        <f aca="false">I109-DatosMinisterio!J109</f>
        <v>6.06533084696291E-005</v>
      </c>
      <c r="L109" s="43" t="n">
        <f aca="false">J109-DatosMinisterio!K109</f>
        <v>656.042505799822</v>
      </c>
      <c r="M109" s="43" t="n">
        <f aca="false">P143/P$145</f>
        <v>0.00379622869623858</v>
      </c>
      <c r="N109" s="43" t="n">
        <f aca="false">ROUND((N$111*M109),0)</f>
        <v>779681</v>
      </c>
      <c r="O109" s="43" t="n">
        <f aca="false">N109-DatosMinisterio!L109</f>
        <v>-787523</v>
      </c>
      <c r="P109" s="43" t="n">
        <f aca="false">N109+J109</f>
        <v>961156.0425058</v>
      </c>
      <c r="Q109" s="43" t="n">
        <f aca="false">P109-DatosMinisterio!M109</f>
        <v>-786866.9574942</v>
      </c>
      <c r="S109" s="14" t="n">
        <f aca="false">B109+DatosMinisterio!B109</f>
        <v>8100</v>
      </c>
      <c r="T109" s="14" t="n">
        <f aca="false">C109+DatosMinisterio!C109</f>
        <v>52</v>
      </c>
      <c r="U109" s="14" t="n">
        <f aca="false">D109+DatosMinisterio!D109</f>
        <v>427.685</v>
      </c>
      <c r="V109" s="14" t="n">
        <f aca="false">E109+DatosMinisterio!E109</f>
        <v>276.100681818182</v>
      </c>
      <c r="W109" s="14" t="n">
        <f aca="false">F109+DatosMinisterio!F109</f>
        <v>43</v>
      </c>
      <c r="X109" s="14" t="n">
        <f aca="false">G109+DatosMinisterio!G109</f>
        <v>107</v>
      </c>
      <c r="Y109" s="14" t="n">
        <f aca="false">H109+DatosMinisterio!H109</f>
        <v>9</v>
      </c>
      <c r="Z109" s="14" t="n">
        <f aca="false">X109+0.33*Y109</f>
        <v>109.97</v>
      </c>
      <c r="AC109" s="49" t="n">
        <f aca="false">IF(T109&gt;0,S109/T109,0)</f>
        <v>155.769230769231</v>
      </c>
      <c r="AD109" s="50" t="n">
        <f aca="false">EXP((((AC109-AC$111)/AC$112+2)/4-1.9)^3)</f>
        <v>0.0217227368814185</v>
      </c>
      <c r="AE109" s="51" t="n">
        <f aca="false">S109/U109</f>
        <v>18.9391725218327</v>
      </c>
      <c r="AF109" s="50" t="n">
        <f aca="false">EXP((((AE109-AE$111)/AE$112+2)/4-1.9)^3)</f>
        <v>0.101900557788374</v>
      </c>
      <c r="AG109" s="50" t="n">
        <f aca="false">V109/U109</f>
        <v>0.64557017856175</v>
      </c>
      <c r="AH109" s="50" t="n">
        <f aca="false">EXP((((AG109-AG$111)/AG$112+2)/4-1.9)^3)</f>
        <v>0.0670586598484996</v>
      </c>
      <c r="AI109" s="50" t="n">
        <f aca="false">W109/U109</f>
        <v>0.100541286227013</v>
      </c>
      <c r="AJ109" s="50" t="n">
        <f aca="false">EXP((((AI109-AI$111)/AI$112+2)/4-1.9)^3)</f>
        <v>0.0313193738733584</v>
      </c>
      <c r="AK109" s="50" t="n">
        <f aca="false">Z109/U109</f>
        <v>0.257128494101968</v>
      </c>
      <c r="AL109" s="50" t="n">
        <f aca="false">EXP((((AK109-AK$111)/AK$112+2)/4-1.9)^3)</f>
        <v>0.0234552889900708</v>
      </c>
      <c r="AM109" s="50" t="n">
        <f aca="false">0.01*AD109+0.15*AF109+0.24*AH109+0.25*AJ109+0.35*AL109</f>
        <v>0.0476355840155745</v>
      </c>
      <c r="AO109" s="44" t="n">
        <f aca="false">0.01*AD109/$AM$111</f>
        <v>7.65577578983519E-005</v>
      </c>
      <c r="AP109" s="43" t="n">
        <f aca="false">AO109*$J$111</f>
        <v>827.560883395245</v>
      </c>
      <c r="AQ109" s="44" t="n">
        <f aca="false">0.15*AF109/$AM$111</f>
        <v>0.00538694429398247</v>
      </c>
      <c r="AR109" s="43" t="n">
        <f aca="false">AQ109*$J$111</f>
        <v>58230.8638746731</v>
      </c>
      <c r="AS109" s="44" t="n">
        <f aca="false">0.24*AH109/$AM$111</f>
        <v>0.0056720594724627</v>
      </c>
      <c r="AT109" s="43" t="n">
        <f aca="false">AS109*$J$111</f>
        <v>61312.852891198</v>
      </c>
      <c r="AU109" s="44" t="n">
        <f aca="false">0.25*AJ109/$AM$111</f>
        <v>0.00275948313466839</v>
      </c>
      <c r="AV109" s="43" t="n">
        <f aca="false">AU109*$J$111</f>
        <v>29828.9861580392</v>
      </c>
      <c r="AW109" s="44" t="n">
        <f aca="false">0.35*AL109/$AM$111</f>
        <v>0.00289323357829652</v>
      </c>
      <c r="AX109" s="43" t="n">
        <f aca="false">AW109*$J$111</f>
        <v>31274.7786984942</v>
      </c>
    </row>
    <row r="110" customFormat="false" ht="13.8" hidden="false" customHeight="false" outlineLevel="0" collapsed="false">
      <c r="A110" s="16" t="s">
        <v>85</v>
      </c>
      <c r="B110" s="52"/>
      <c r="C110" s="52"/>
      <c r="D110" s="52"/>
      <c r="E110" s="52"/>
      <c r="F110" s="52"/>
      <c r="G110" s="52"/>
      <c r="H110" s="52"/>
      <c r="I110" s="90" t="n">
        <f aca="false">AO110+AQ110+AS110+AU110+AW110</f>
        <v>0.011859976321132</v>
      </c>
      <c r="J110" s="52" t="n">
        <f aca="false">AP110+AR110+AT110+AV110+AX110</f>
        <v>128201.932120245</v>
      </c>
      <c r="K110" s="89" t="n">
        <f aca="false">I110-DatosMinisterio!J110</f>
        <v>1.53643549675141E-006</v>
      </c>
      <c r="L110" s="43" t="n">
        <f aca="false">J110-DatosMinisterio!K110</f>
        <v>16.932120244921</v>
      </c>
      <c r="M110" s="43" t="n">
        <f aca="false">P144/P$145</f>
        <v>0.00229283494282213</v>
      </c>
      <c r="N110" s="43" t="n">
        <f aca="false">ROUND((N$111*M110),0)</f>
        <v>470909</v>
      </c>
      <c r="O110" s="43" t="n">
        <f aca="false">N110-DatosMinisterio!L110</f>
        <v>-963358</v>
      </c>
      <c r="P110" s="43" t="n">
        <f aca="false">N110+J110</f>
        <v>599110.932120245</v>
      </c>
      <c r="Q110" s="43" t="n">
        <f aca="false">P110-DatosMinisterio!M110</f>
        <v>-963341.067879755</v>
      </c>
      <c r="S110" s="17" t="n">
        <f aca="false">B110+DatosMinisterio!B110</f>
        <v>8323</v>
      </c>
      <c r="T110" s="17" t="n">
        <f aca="false">C110+DatosMinisterio!C110</f>
        <v>32</v>
      </c>
      <c r="U110" s="17" t="n">
        <f aca="false">D110+DatosMinisterio!D110</f>
        <v>437.795681818182</v>
      </c>
      <c r="V110" s="17" t="n">
        <f aca="false">E110+DatosMinisterio!E110</f>
        <v>256.476590909091</v>
      </c>
      <c r="W110" s="17" t="n">
        <f aca="false">F110+DatosMinisterio!F110</f>
        <v>24</v>
      </c>
      <c r="X110" s="17" t="n">
        <f aca="false">G110+DatosMinisterio!G110</f>
        <v>73</v>
      </c>
      <c r="Y110" s="17" t="n">
        <f aca="false">H110+DatosMinisterio!H110</f>
        <v>10</v>
      </c>
      <c r="Z110" s="17" t="n">
        <f aca="false">X110+0.33*Y110</f>
        <v>76.3</v>
      </c>
      <c r="AC110" s="49" t="n">
        <f aca="false">IF(T110&gt;0,S110/T110,0)</f>
        <v>260.09375</v>
      </c>
      <c r="AD110" s="50" t="n">
        <f aca="false">EXP((((AC110-AC$111)/AC$112+2)/4-1.9)^3)</f>
        <v>0.160077916146644</v>
      </c>
      <c r="AE110" s="51" t="n">
        <f aca="false">S110/U110</f>
        <v>19.0111514244139</v>
      </c>
      <c r="AF110" s="50" t="n">
        <f aca="false">EXP((((AE110-AE$111)/AE$112+2)/4-1.9)^3)</f>
        <v>0.104079179881055</v>
      </c>
      <c r="AG110" s="50" t="n">
        <f aca="false">V110/U110</f>
        <v>0.585836273770299</v>
      </c>
      <c r="AH110" s="50" t="n">
        <f aca="false">EXP((((AG110-AG$111)/AG$112+2)/4-1.9)^3)</f>
        <v>0.0321576688524554</v>
      </c>
      <c r="AI110" s="50" t="n">
        <f aca="false">W110/U110</f>
        <v>0.054820093017654</v>
      </c>
      <c r="AJ110" s="50" t="n">
        <f aca="false">EXP((((AI110-AI$111)/AI$112+2)/4-1.9)^3)</f>
        <v>0.0158939025401951</v>
      </c>
      <c r="AK110" s="50" t="n">
        <f aca="false">Z110/U110</f>
        <v>0.174282212385292</v>
      </c>
      <c r="AL110" s="50" t="n">
        <f aca="false">EXP((((AK110-AK$111)/AK$112+2)/4-1.9)^3)</f>
        <v>0.0135654120691761</v>
      </c>
      <c r="AM110" s="50" t="n">
        <f aca="false">0.01*AD110+0.15*AF110+0.24*AH110+0.25*AJ110+0.35*AL110</f>
        <v>0.0336518665274743</v>
      </c>
      <c r="AO110" s="44" t="n">
        <f aca="false">0.01*AD110/$AM$111</f>
        <v>0.000564164930787816</v>
      </c>
      <c r="AP110" s="43" t="n">
        <f aca="false">AO110*$J$111</f>
        <v>6098.41303246204</v>
      </c>
      <c r="AQ110" s="44" t="n">
        <f aca="false">0.15*AF110/$AM$111</f>
        <v>0.00550211653744835</v>
      </c>
      <c r="AR110" s="43" t="n">
        <f aca="false">AQ110*$J$111</f>
        <v>59475.8329824648</v>
      </c>
      <c r="AS110" s="44" t="n">
        <f aca="false">0.24*AH110/$AM$111</f>
        <v>0.00272000977411376</v>
      </c>
      <c r="AT110" s="43" t="n">
        <f aca="false">AS110*$J$111</f>
        <v>29402.2938145337</v>
      </c>
      <c r="AU110" s="44" t="n">
        <f aca="false">0.25*AJ110/$AM$111</f>
        <v>0.00140037780388195</v>
      </c>
      <c r="AV110" s="43" t="n">
        <f aca="false">AU110*$J$111</f>
        <v>15137.5631194209</v>
      </c>
      <c r="AW110" s="44" t="n">
        <f aca="false">0.35*AL110/$AM$111</f>
        <v>0.00167330727490007</v>
      </c>
      <c r="AX110" s="43" t="n">
        <f aca="false">AW110*$J$111</f>
        <v>18087.8291713635</v>
      </c>
    </row>
    <row r="111" customFormat="false" ht="13.8" hidden="false" customHeight="false" outlineLevel="0" collapsed="false">
      <c r="A111" s="19" t="s">
        <v>49</v>
      </c>
      <c r="B111" s="59"/>
      <c r="C111" s="59"/>
      <c r="D111" s="59"/>
      <c r="E111" s="59"/>
      <c r="F111" s="59"/>
      <c r="G111" s="59"/>
      <c r="H111" s="59"/>
      <c r="I111" s="91" t="n">
        <f aca="false">SUM(I84:I110)</f>
        <v>1</v>
      </c>
      <c r="J111" s="59" t="n">
        <f aca="false">DatosMinisterio!K111</f>
        <v>10809628</v>
      </c>
      <c r="K111" s="91" t="n">
        <f aca="false">I111-DatosMinisterio!J111</f>
        <v>0</v>
      </c>
      <c r="L111" s="59" t="n">
        <f aca="false">J111-DatosMinisterio!K111</f>
        <v>0</v>
      </c>
      <c r="M111" s="59"/>
      <c r="N111" s="59" t="n">
        <f aca="false">DatosMinisterio!L111</f>
        <v>205382935</v>
      </c>
      <c r="O111" s="59"/>
      <c r="P111" s="59" t="n">
        <f aca="false">DatosMinisterio!M111</f>
        <v>216192563</v>
      </c>
      <c r="Q111" s="59"/>
      <c r="S111" s="20"/>
      <c r="T111" s="20"/>
      <c r="U111" s="20"/>
      <c r="V111" s="20"/>
      <c r="W111" s="20"/>
      <c r="X111" s="20"/>
      <c r="Y111" s="20"/>
      <c r="Z111" s="20"/>
      <c r="AB111" s="62" t="s">
        <v>207</v>
      </c>
      <c r="AC111" s="62" t="n">
        <f aca="false">AVERAGE(AC86:AC110)</f>
        <v>206.115397109073</v>
      </c>
      <c r="AD111" s="20"/>
      <c r="AE111" s="62" t="n">
        <f aca="false">AVERAGE(AE86:AE110)</f>
        <v>17.4725371293995</v>
      </c>
      <c r="AF111" s="20"/>
      <c r="AG111" s="64" t="n">
        <f aca="false">AVERAGE(AG86:AG110)</f>
        <v>0.641898893625018</v>
      </c>
      <c r="AH111" s="20"/>
      <c r="AI111" s="64" t="n">
        <f aca="false">AVERAGE(AI86:AI110)</f>
        <v>0.156129370104125</v>
      </c>
      <c r="AJ111" s="20"/>
      <c r="AK111" s="64" t="n">
        <f aca="false">AVERAGE(AK86:AK110)</f>
        <v>0.433868601828838</v>
      </c>
      <c r="AL111" s="20"/>
      <c r="AM111" s="64" t="n">
        <f aca="false">SUM(AM86:AM110)</f>
        <v>2.83743117324053</v>
      </c>
      <c r="AO111" s="60" t="n">
        <f aca="false">SUM(AO84:AO110)</f>
        <v>0.00988431222738763</v>
      </c>
      <c r="AP111" s="59" t="n">
        <f aca="false">SUM(AP84:AP110)</f>
        <v>106845.738213912</v>
      </c>
      <c r="AQ111" s="60" t="n">
        <f aca="false">SUM(AQ84:AQ110)</f>
        <v>0.147234830162001</v>
      </c>
      <c r="AR111" s="59" t="n">
        <f aca="false">SUM(AR84:AR110)</f>
        <v>1591553.74269441</v>
      </c>
      <c r="AS111" s="60" t="n">
        <f aca="false">SUM(AS84:AS110)</f>
        <v>0.232150327015933</v>
      </c>
      <c r="AT111" s="59" t="n">
        <f aca="false">SUM(AT84:AT110)</f>
        <v>2509458.67512059</v>
      </c>
      <c r="AU111" s="60" t="n">
        <f aca="false">SUM(AU84:AU110)</f>
        <v>0.255653300552531</v>
      </c>
      <c r="AV111" s="59" t="n">
        <f aca="false">SUM(AV84:AV110)</f>
        <v>2763517.07594506</v>
      </c>
      <c r="AW111" s="60" t="n">
        <f aca="false">SUM(AW84:AW110)</f>
        <v>0.355077230042147</v>
      </c>
      <c r="AX111" s="59" t="n">
        <f aca="false">SUM(AX84:AX110)</f>
        <v>3838252.76802604</v>
      </c>
    </row>
    <row r="112" s="28" customFormat="true" ht="13.8" hidden="false" customHeight="false" outlineLevel="0" collapsed="false">
      <c r="A112" s="23" t="s">
        <v>50</v>
      </c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S112" s="25"/>
      <c r="T112" s="25"/>
      <c r="U112" s="25"/>
      <c r="V112" s="25"/>
      <c r="W112" s="25"/>
      <c r="X112" s="25"/>
      <c r="Y112" s="25"/>
      <c r="Z112" s="25"/>
      <c r="AB112" s="62" t="s">
        <v>208</v>
      </c>
      <c r="AC112" s="62" t="n">
        <f aca="false">_xlfn.STDEV.P(AC86:AC110)</f>
        <v>76.5119465364527</v>
      </c>
      <c r="AD112" s="20"/>
      <c r="AE112" s="62" t="n">
        <f aca="false">_xlfn.STDEV.P(AE86:AE110)</f>
        <v>4.41181313175147</v>
      </c>
      <c r="AF112" s="20"/>
      <c r="AG112" s="64" t="n">
        <f aca="false">_xlfn.STDEV.P(AG86:AG110)</f>
        <v>0.12841342930389</v>
      </c>
      <c r="AH112" s="20"/>
      <c r="AI112" s="64" t="n">
        <f aca="false">_xlfn.STDEV.P(AI86:AI110)</f>
        <v>0.12298158277364</v>
      </c>
      <c r="AJ112" s="20"/>
      <c r="AK112" s="64" t="n">
        <f aca="false">_xlfn.STDEV.P(AK86:AK110)</f>
        <v>0.286946673511762</v>
      </c>
      <c r="AL112" s="20"/>
      <c r="AM112" s="64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Z112" s="70"/>
      <c r="BA112" s="70"/>
      <c r="BB112" s="70"/>
      <c r="BC112" s="70"/>
      <c r="BD112" s="70"/>
      <c r="BE112" s="70"/>
      <c r="AME112" s="0"/>
      <c r="AMF112" s="0"/>
      <c r="AMG112" s="0"/>
      <c r="AMH112" s="0"/>
      <c r="AMI112" s="0"/>
      <c r="AMJ112" s="0"/>
    </row>
    <row r="113" s="28" customFormat="true" ht="13.8" hidden="false" customHeight="false" outlineLevel="0" collapsed="false">
      <c r="A113" s="23" t="s">
        <v>51</v>
      </c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S113" s="25"/>
      <c r="T113" s="25"/>
      <c r="U113" s="25"/>
      <c r="V113" s="25"/>
      <c r="W113" s="25"/>
      <c r="X113" s="25"/>
      <c r="Y113" s="25"/>
      <c r="Z113" s="25"/>
      <c r="AZ113" s="70"/>
      <c r="BA113" s="70"/>
      <c r="BB113" s="70"/>
      <c r="BC113" s="70"/>
      <c r="BD113" s="70"/>
      <c r="BE113" s="70"/>
      <c r="AME113" s="0"/>
      <c r="AMF113" s="0"/>
      <c r="AMG113" s="0"/>
      <c r="AMH113" s="0"/>
      <c r="AMI113" s="0"/>
      <c r="AMJ113" s="0"/>
    </row>
    <row r="114" customFormat="false" ht="13.8" hidden="false" customHeight="false" outlineLevel="0" collapsed="false">
      <c r="A114" s="27"/>
      <c r="S114" s="22"/>
      <c r="T114" s="22"/>
      <c r="U114" s="22"/>
      <c r="V114" s="22"/>
      <c r="W114" s="22"/>
      <c r="X114" s="22"/>
      <c r="Y114" s="22"/>
      <c r="Z114" s="22"/>
    </row>
    <row r="115" customFormat="false" ht="13.8" hidden="false" customHeight="false" outlineLevel="0" collapsed="false">
      <c r="A115" s="6" t="s">
        <v>95</v>
      </c>
      <c r="B115" s="6"/>
      <c r="C115" s="6"/>
      <c r="D115" s="6"/>
      <c r="E115" s="6"/>
      <c r="F115" s="6"/>
      <c r="G115" s="6"/>
      <c r="H115" s="6"/>
      <c r="I115" s="6"/>
      <c r="J115" s="6"/>
      <c r="S115" s="24"/>
      <c r="T115" s="24"/>
      <c r="U115" s="24"/>
      <c r="V115" s="24"/>
      <c r="W115" s="24"/>
      <c r="X115" s="24"/>
      <c r="Y115" s="24"/>
      <c r="Z115" s="24"/>
    </row>
    <row r="116" customFormat="false" ht="12.75" hidden="false" customHeight="true" outlineLevel="0" collapsed="false">
      <c r="A116" s="6" t="s">
        <v>96</v>
      </c>
      <c r="B116" s="6"/>
      <c r="C116" s="6"/>
      <c r="D116" s="6"/>
      <c r="E116" s="6"/>
      <c r="F116" s="6"/>
      <c r="G116" s="6"/>
      <c r="H116" s="6"/>
      <c r="I116" s="6"/>
      <c r="J116" s="6"/>
      <c r="S116" s="24"/>
      <c r="T116" s="24"/>
      <c r="U116" s="24"/>
      <c r="V116" s="24"/>
      <c r="W116" s="24"/>
      <c r="X116" s="24"/>
      <c r="Y116" s="24"/>
      <c r="Z116" s="24"/>
    </row>
    <row r="117" customFormat="false" ht="9" hidden="false" customHeight="true" outlineLevel="0" collapsed="false">
      <c r="A117" s="27"/>
      <c r="B117" s="72"/>
      <c r="C117" s="72"/>
      <c r="D117" s="72"/>
      <c r="E117" s="72"/>
      <c r="F117" s="72"/>
      <c r="G117" s="72"/>
      <c r="H117" s="72"/>
      <c r="I117" s="72"/>
      <c r="J117" s="72"/>
      <c r="S117" s="27"/>
      <c r="T117" s="27"/>
      <c r="U117" s="27"/>
      <c r="V117" s="27"/>
      <c r="W117" s="27"/>
      <c r="X117" s="27"/>
      <c r="Y117" s="27"/>
      <c r="Z117" s="27"/>
    </row>
    <row r="118" customFormat="false" ht="15.8" hidden="false" customHeight="true" outlineLevel="0" collapsed="false">
      <c r="A118" s="7" t="s">
        <v>8</v>
      </c>
      <c r="B118" s="85" t="s">
        <v>188</v>
      </c>
      <c r="C118" s="85"/>
      <c r="D118" s="85"/>
      <c r="E118" s="85"/>
      <c r="F118" s="85"/>
      <c r="G118" s="85"/>
      <c r="H118" s="85"/>
      <c r="I118" s="37" t="s">
        <v>10</v>
      </c>
      <c r="J118" s="37" t="s">
        <v>11</v>
      </c>
      <c r="K118" s="37" t="s">
        <v>189</v>
      </c>
      <c r="L118" s="37" t="s">
        <v>190</v>
      </c>
      <c r="M118" s="37" t="s">
        <v>191</v>
      </c>
      <c r="N118" s="37" t="s">
        <v>12</v>
      </c>
      <c r="O118" s="37" t="s">
        <v>192</v>
      </c>
      <c r="P118" s="37" t="s">
        <v>193</v>
      </c>
      <c r="Q118" s="37" t="s">
        <v>194</v>
      </c>
      <c r="S118" s="8" t="s">
        <v>188</v>
      </c>
      <c r="T118" s="8"/>
      <c r="U118" s="8"/>
      <c r="V118" s="8"/>
      <c r="W118" s="8"/>
      <c r="X118" s="8"/>
      <c r="Y118" s="8"/>
      <c r="Z118" s="8"/>
      <c r="AC118" s="9" t="s">
        <v>196</v>
      </c>
      <c r="AD118" s="9"/>
      <c r="AE118" s="9" t="s">
        <v>197</v>
      </c>
      <c r="AF118" s="9"/>
      <c r="AG118" s="9" t="s">
        <v>198</v>
      </c>
      <c r="AH118" s="9"/>
      <c r="AI118" s="9" t="s">
        <v>199</v>
      </c>
      <c r="AJ118" s="9"/>
      <c r="AK118" s="9" t="s">
        <v>200</v>
      </c>
      <c r="AL118" s="9"/>
      <c r="AM118" s="39" t="s">
        <v>201</v>
      </c>
      <c r="AO118" s="9" t="s">
        <v>196</v>
      </c>
      <c r="AP118" s="9"/>
      <c r="AQ118" s="9" t="s">
        <v>197</v>
      </c>
      <c r="AR118" s="9"/>
      <c r="AS118" s="9" t="s">
        <v>198</v>
      </c>
      <c r="AT118" s="9"/>
      <c r="AU118" s="9" t="s">
        <v>199</v>
      </c>
      <c r="AV118" s="9"/>
      <c r="AW118" s="39" t="s">
        <v>200</v>
      </c>
      <c r="AX118" s="39"/>
    </row>
    <row r="119" customFormat="false" ht="55.8" hidden="false" customHeight="false" outlineLevel="0" collapsed="false">
      <c r="A119" s="7"/>
      <c r="B119" s="84" t="s">
        <v>97</v>
      </c>
      <c r="C119" s="84" t="s">
        <v>98</v>
      </c>
      <c r="D119" s="84" t="s">
        <v>99</v>
      </c>
      <c r="E119" s="84" t="s">
        <v>100</v>
      </c>
      <c r="F119" s="84" t="s">
        <v>101</v>
      </c>
      <c r="G119" s="84" t="s">
        <v>102</v>
      </c>
      <c r="H119" s="84" t="s">
        <v>103</v>
      </c>
      <c r="I119" s="37"/>
      <c r="J119" s="37"/>
      <c r="K119" s="37"/>
      <c r="L119" s="37"/>
      <c r="M119" s="37"/>
      <c r="N119" s="37"/>
      <c r="O119" s="37"/>
      <c r="P119" s="37"/>
      <c r="Q119" s="37"/>
      <c r="S119" s="9" t="s">
        <v>97</v>
      </c>
      <c r="T119" s="9" t="s">
        <v>98</v>
      </c>
      <c r="U119" s="9" t="s">
        <v>99</v>
      </c>
      <c r="V119" s="9" t="s">
        <v>100</v>
      </c>
      <c r="W119" s="9" t="s">
        <v>101</v>
      </c>
      <c r="X119" s="9" t="s">
        <v>102</v>
      </c>
      <c r="Y119" s="9" t="s">
        <v>103</v>
      </c>
      <c r="Z119" s="7" t="s">
        <v>21</v>
      </c>
      <c r="AC119" s="9" t="s">
        <v>202</v>
      </c>
      <c r="AD119" s="9" t="s">
        <v>203</v>
      </c>
      <c r="AE119" s="9" t="s">
        <v>202</v>
      </c>
      <c r="AF119" s="9" t="s">
        <v>203</v>
      </c>
      <c r="AG119" s="9" t="s">
        <v>202</v>
      </c>
      <c r="AH119" s="9" t="s">
        <v>203</v>
      </c>
      <c r="AI119" s="9" t="s">
        <v>202</v>
      </c>
      <c r="AJ119" s="9" t="s">
        <v>203</v>
      </c>
      <c r="AK119" s="9" t="s">
        <v>202</v>
      </c>
      <c r="AL119" s="9" t="s">
        <v>203</v>
      </c>
      <c r="AM119" s="40" t="s">
        <v>204</v>
      </c>
      <c r="AO119" s="9" t="s">
        <v>205</v>
      </c>
      <c r="AP119" s="9" t="s">
        <v>206</v>
      </c>
      <c r="AQ119" s="9" t="s">
        <v>205</v>
      </c>
      <c r="AR119" s="9" t="s">
        <v>206</v>
      </c>
      <c r="AS119" s="9" t="s">
        <v>205</v>
      </c>
      <c r="AT119" s="9" t="s">
        <v>206</v>
      </c>
      <c r="AU119" s="9" t="s">
        <v>205</v>
      </c>
      <c r="AV119" s="9" t="s">
        <v>206</v>
      </c>
      <c r="AW119" s="9" t="s">
        <v>205</v>
      </c>
      <c r="AX119" s="40" t="s">
        <v>206</v>
      </c>
    </row>
    <row r="120" customFormat="false" ht="13.8" hidden="false" customHeight="false" outlineLevel="0" collapsed="false">
      <c r="A120" s="10" t="s">
        <v>61</v>
      </c>
      <c r="B120" s="42"/>
      <c r="C120" s="42"/>
      <c r="D120" s="42"/>
      <c r="E120" s="42"/>
      <c r="F120" s="42"/>
      <c r="G120" s="42"/>
      <c r="H120" s="42"/>
      <c r="I120" s="88" t="n">
        <f aca="false">AO120+AQ120+AS120+AU120+AW120</f>
        <v>0.132247530755875</v>
      </c>
      <c r="J120" s="42" t="n">
        <f aca="false">AP120+AR120+AT120+AV120+AX120</f>
        <v>1377212.56053861</v>
      </c>
      <c r="K120" s="88" t="n">
        <f aca="false">I120-DatosMinisterio!J120</f>
        <v>0.00298750464557396</v>
      </c>
      <c r="L120" s="42" t="n">
        <f aca="false">J120-DatosMinisterio!K120</f>
        <v>31111.5605386062</v>
      </c>
      <c r="M120" s="43" t="n">
        <f aca="false">P154/P$179</f>
        <v>0.0319242847343738</v>
      </c>
      <c r="N120" s="43" t="n">
        <f aca="false">ROUND((N$145*M120),0)</f>
        <v>6316670</v>
      </c>
      <c r="O120" s="43" t="n">
        <f aca="false">N120-DatosMinisterio!L120</f>
        <v>-31243234</v>
      </c>
      <c r="P120" s="43" t="n">
        <f aca="false">N120+J120</f>
        <v>7693882.56053861</v>
      </c>
      <c r="Q120" s="43" t="n">
        <f aca="false">P120-DatosMinisterio!M120</f>
        <v>-31212122.4394614</v>
      </c>
      <c r="S120" s="11" t="n">
        <f aca="false">B120+DatosMinisterio!B120</f>
        <v>27618</v>
      </c>
      <c r="T120" s="11" t="n">
        <f aca="false">C120+DatosMinisterio!C120</f>
        <v>69</v>
      </c>
      <c r="U120" s="11" t="n">
        <f aca="false">D120+DatosMinisterio!D120</f>
        <v>2057.64318181818</v>
      </c>
      <c r="V120" s="11" t="n">
        <f aca="false">E120+DatosMinisterio!E120</f>
        <v>1376.31045454545</v>
      </c>
      <c r="W120" s="11" t="n">
        <f aca="false">F120+DatosMinisterio!F120</f>
        <v>937</v>
      </c>
      <c r="X120" s="11" t="n">
        <f aca="false">G120+DatosMinisterio!G120</f>
        <v>1878</v>
      </c>
      <c r="Y120" s="11" t="n">
        <f aca="false">H120+DatosMinisterio!H120</f>
        <v>226</v>
      </c>
      <c r="Z120" s="11" t="n">
        <f aca="false">X120+0.33*Y120</f>
        <v>1952.58</v>
      </c>
      <c r="AC120" s="45" t="n">
        <f aca="false">IF(T120&gt;0,S120/T120,0)</f>
        <v>400.260869565217</v>
      </c>
      <c r="AD120" s="46" t="n">
        <f aca="false">EXP((((AC120-AC$145)/AC$146+2)/4-1.9)^3)</f>
        <v>0.514383189177013</v>
      </c>
      <c r="AE120" s="47" t="n">
        <f aca="false">S120/U120</f>
        <v>13.422152219607</v>
      </c>
      <c r="AF120" s="46" t="n">
        <f aca="false">EXP((((AE120-AE$145)/AE$146+2)/4-1.9)^3)</f>
        <v>0.0104741152533134</v>
      </c>
      <c r="AG120" s="46" t="n">
        <f aca="false">V120/U120</f>
        <v>0.668877124424124</v>
      </c>
      <c r="AH120" s="46" t="n">
        <f aca="false">EXP((((AG120-AG$145)/AG$146+2)/4-1.9)^3)</f>
        <v>0.0999522664043321</v>
      </c>
      <c r="AI120" s="46" t="n">
        <f aca="false">W120/U120</f>
        <v>0.455375357729442</v>
      </c>
      <c r="AJ120" s="46" t="n">
        <f aca="false">EXP((((AI120-AI$145)/AI$146+2)/4-1.9)^3)</f>
        <v>0.668833842522895</v>
      </c>
      <c r="AK120" s="46" t="n">
        <f aca="false">Z120/U120</f>
        <v>0.948940038415531</v>
      </c>
      <c r="AL120" s="46" t="n">
        <f aca="false">EXP((((AK120-AK$145)/AK$146+2)/4-1.9)^3)</f>
        <v>0.506524921362667</v>
      </c>
      <c r="AM120" s="46" t="n">
        <f aca="false">0.01*AD120+0.15*AF120+0.24*AH120+0.25*AJ120+0.35*AL120</f>
        <v>0.375195676224464</v>
      </c>
      <c r="AO120" s="48" t="n">
        <f aca="false">0.01*AD120/$AM$145</f>
        <v>0.00181307810675022</v>
      </c>
      <c r="AP120" s="42" t="n">
        <f aca="false">AO120*$J$145</f>
        <v>18881.2140958861</v>
      </c>
      <c r="AQ120" s="48" t="n">
        <f aca="false">0.15*AF120/$AM$145</f>
        <v>0.000553781386705448</v>
      </c>
      <c r="AR120" s="42" t="n">
        <f aca="false">AQ120*$J$145</f>
        <v>5767.02398301187</v>
      </c>
      <c r="AS120" s="48" t="n">
        <f aca="false">0.24*AH120/$AM$145</f>
        <v>0.00845538982225473</v>
      </c>
      <c r="AT120" s="42" t="n">
        <f aca="false">AS120*$J$145</f>
        <v>88053.5840699785</v>
      </c>
      <c r="AU120" s="48" t="n">
        <f aca="false">0.25*AJ120/$AM$145</f>
        <v>0.0589369959228285</v>
      </c>
      <c r="AV120" s="42" t="n">
        <f aca="false">AU120*$J$145</f>
        <v>613763.981840744</v>
      </c>
      <c r="AW120" s="48" t="n">
        <f aca="false">0.35*AL120/$AM$145</f>
        <v>0.062488285517336</v>
      </c>
      <c r="AX120" s="42" t="n">
        <f aca="false">AW120*$J$145</f>
        <v>650746.756548986</v>
      </c>
    </row>
    <row r="121" customFormat="false" ht="13.8" hidden="false" customHeight="false" outlineLevel="0" collapsed="false">
      <c r="A121" s="13" t="s">
        <v>62</v>
      </c>
      <c r="B121" s="43"/>
      <c r="C121" s="43"/>
      <c r="D121" s="43"/>
      <c r="E121" s="43"/>
      <c r="F121" s="43" t="n">
        <v>-138</v>
      </c>
      <c r="G121" s="43"/>
      <c r="H121" s="43"/>
      <c r="I121" s="89" t="n">
        <f aca="false">AO121+AQ121+AS121+AU121+AW121</f>
        <v>0.0886464314723143</v>
      </c>
      <c r="J121" s="43" t="n">
        <f aca="false">AP121+AR121+AT121+AV121+AX121</f>
        <v>923155.072709534</v>
      </c>
      <c r="K121" s="89" t="n">
        <f aca="false">I121-DatosMinisterio!J121</f>
        <v>-0.0117990655313787</v>
      </c>
      <c r="L121" s="43" t="n">
        <f aca="false">J121-DatosMinisterio!K121</f>
        <v>-122873.927290466</v>
      </c>
      <c r="M121" s="43" t="n">
        <f aca="false">P155/P$179</f>
        <v>0.0207220910140466</v>
      </c>
      <c r="N121" s="43" t="n">
        <f aca="false">ROUND((N$145*M121),0)</f>
        <v>4100158</v>
      </c>
      <c r="O121" s="43" t="n">
        <f aca="false">N121-DatosMinisterio!L121</f>
        <v>-19853806</v>
      </c>
      <c r="P121" s="43" t="n">
        <f aca="false">N121+J121</f>
        <v>5023313.07270953</v>
      </c>
      <c r="Q121" s="43" t="n">
        <f aca="false">P121-DatosMinisterio!M121</f>
        <v>-19976679.9272905</v>
      </c>
      <c r="S121" s="14" t="n">
        <f aca="false">B121+DatosMinisterio!B121</f>
        <v>23273</v>
      </c>
      <c r="T121" s="14" t="n">
        <f aca="false">C121+DatosMinisterio!C121</f>
        <v>48</v>
      </c>
      <c r="U121" s="14" t="n">
        <f aca="false">D121+DatosMinisterio!D121</f>
        <v>2011.50272727273</v>
      </c>
      <c r="V121" s="14" t="n">
        <f aca="false">E121+DatosMinisterio!E121</f>
        <v>1364.53386363636</v>
      </c>
      <c r="W121" s="14" t="n">
        <f aca="false">F121+DatosMinisterio!F121</f>
        <v>596</v>
      </c>
      <c r="X121" s="14" t="n">
        <f aca="false">G121+DatosMinisterio!G121</f>
        <v>1693</v>
      </c>
      <c r="Y121" s="14" t="n">
        <f aca="false">H121+DatosMinisterio!H121</f>
        <v>154</v>
      </c>
      <c r="Z121" s="14" t="n">
        <f aca="false">X121+0.33*Y121</f>
        <v>1743.82</v>
      </c>
      <c r="AC121" s="49" t="n">
        <f aca="false">IF(T121&gt;0,S121/T121,0)</f>
        <v>484.854166666667</v>
      </c>
      <c r="AD121" s="50" t="n">
        <f aca="false">EXP((((AC121-AC$145)/AC$146+2)/4-1.9)^3)</f>
        <v>0.774265727968242</v>
      </c>
      <c r="AE121" s="51" t="n">
        <f aca="false">S121/U121</f>
        <v>11.5699569702072</v>
      </c>
      <c r="AF121" s="50" t="n">
        <f aca="false">EXP((((AE121-AE$145)/AE$146+2)/4-1.9)^3)</f>
        <v>0.0041895626798506</v>
      </c>
      <c r="AG121" s="50" t="n">
        <f aca="false">V121/U121</f>
        <v>0.678365405691717</v>
      </c>
      <c r="AH121" s="50" t="n">
        <f aca="false">EXP((((AG121-AG$145)/AG$146+2)/4-1.9)^3)</f>
        <v>0.10987808184795</v>
      </c>
      <c r="AI121" s="50" t="n">
        <f aca="false">W121/U121</f>
        <v>0.296295894566387</v>
      </c>
      <c r="AJ121" s="50" t="n">
        <f aca="false">EXP((((AI121-AI$145)/AI$146+2)/4-1.9)^3)</f>
        <v>0.283329179784019</v>
      </c>
      <c r="AK121" s="50" t="n">
        <f aca="false">Z121/U121</f>
        <v>0.866924004803282</v>
      </c>
      <c r="AL121" s="50" t="n">
        <f aca="false">EXP((((AK121-AK$145)/AK$146+2)/4-1.9)^3)</f>
        <v>0.416920347986195</v>
      </c>
      <c r="AM121" s="50" t="n">
        <f aca="false">0.01*AD121+0.15*AF121+0.24*AH121+0.25*AJ121+0.35*AL121</f>
        <v>0.251496248066341</v>
      </c>
      <c r="AO121" s="44" t="n">
        <f aca="false">0.01*AD121/$AM$145</f>
        <v>0.00272910209688668</v>
      </c>
      <c r="AP121" s="43" t="n">
        <f aca="false">AO121*$J$145</f>
        <v>28420.5963267682</v>
      </c>
      <c r="AQ121" s="44" t="n">
        <f aca="false">0.15*AF121/$AM$145</f>
        <v>0.000221508144070031</v>
      </c>
      <c r="AR121" s="43" t="n">
        <f aca="false">AQ121*$J$145</f>
        <v>2306.7636615309</v>
      </c>
      <c r="AS121" s="44" t="n">
        <f aca="false">0.24*AH121/$AM$145</f>
        <v>0.00929505701439267</v>
      </c>
      <c r="AT121" s="43" t="n">
        <f aca="false">AS121*$J$145</f>
        <v>96797.7942421838</v>
      </c>
      <c r="AU121" s="44" t="n">
        <f aca="false">0.25*AJ121/$AM$145</f>
        <v>0.0249666952419165</v>
      </c>
      <c r="AV121" s="43" t="n">
        <f aca="false">AU121*$J$145</f>
        <v>260000.667579794</v>
      </c>
      <c r="AW121" s="44" t="n">
        <f aca="false">0.35*AL121/$AM$145</f>
        <v>0.0514340689750485</v>
      </c>
      <c r="AX121" s="43" t="n">
        <f aca="false">AW121*$J$145</f>
        <v>535629.250899258</v>
      </c>
    </row>
    <row r="122" customFormat="false" ht="13.8" hidden="false" customHeight="false" outlineLevel="0" collapsed="false">
      <c r="A122" s="13" t="s">
        <v>63</v>
      </c>
      <c r="B122" s="43"/>
      <c r="C122" s="43"/>
      <c r="D122" s="43"/>
      <c r="E122" s="43"/>
      <c r="F122" s="43"/>
      <c r="G122" s="43"/>
      <c r="H122" s="43"/>
      <c r="I122" s="89" t="n">
        <f aca="false">AO122+AQ122+AS122+AU122+AW122</f>
        <v>0.0688649388660458</v>
      </c>
      <c r="J122" s="43" t="n">
        <f aca="false">AP122+AR122+AT122+AV122+AX122</f>
        <v>717152.586857114</v>
      </c>
      <c r="K122" s="89" t="n">
        <f aca="false">I122-DatosMinisterio!J122</f>
        <v>0.00155211119497647</v>
      </c>
      <c r="L122" s="43" t="n">
        <f aca="false">J122-DatosMinisterio!K122</f>
        <v>16163.5868571142</v>
      </c>
      <c r="M122" s="43" t="n">
        <f aca="false">P156/P$179</f>
        <v>0.0157239663102808</v>
      </c>
      <c r="N122" s="43" t="n">
        <f aca="false">ROUND((N$145*M122),0)</f>
        <v>3111208</v>
      </c>
      <c r="O122" s="43" t="n">
        <f aca="false">N122-DatosMinisterio!L122</f>
        <v>-11423966</v>
      </c>
      <c r="P122" s="43" t="n">
        <f aca="false">N122+J122</f>
        <v>3828360.58685711</v>
      </c>
      <c r="Q122" s="43" t="n">
        <f aca="false">P122-DatosMinisterio!M122</f>
        <v>-11407802.4131429</v>
      </c>
      <c r="S122" s="14" t="n">
        <f aca="false">B122+DatosMinisterio!B122</f>
        <v>24450</v>
      </c>
      <c r="T122" s="14" t="n">
        <f aca="false">C122+DatosMinisterio!C122</f>
        <v>92</v>
      </c>
      <c r="U122" s="14" t="n">
        <f aca="false">D122+DatosMinisterio!D122</f>
        <v>1373.07886363636</v>
      </c>
      <c r="V122" s="14" t="n">
        <f aca="false">E122+DatosMinisterio!E122</f>
        <v>1028.72090909091</v>
      </c>
      <c r="W122" s="14" t="n">
        <f aca="false">F122+DatosMinisterio!F122</f>
        <v>408</v>
      </c>
      <c r="X122" s="14" t="n">
        <f aca="false">G122+DatosMinisterio!G122</f>
        <v>829</v>
      </c>
      <c r="Y122" s="14" t="n">
        <f aca="false">H122+DatosMinisterio!H122</f>
        <v>50</v>
      </c>
      <c r="Z122" s="14" t="n">
        <f aca="false">X122+0.33*Y122</f>
        <v>845.5</v>
      </c>
      <c r="AC122" s="49" t="n">
        <f aca="false">IF(T122&gt;0,S122/T122,0)</f>
        <v>265.760869565217</v>
      </c>
      <c r="AD122" s="50" t="n">
        <f aca="false">EXP((((AC122-AC$145)/AC$146+2)/4-1.9)^3)</f>
        <v>0.141127633575639</v>
      </c>
      <c r="AE122" s="51" t="n">
        <f aca="false">S122/U122</f>
        <v>17.806697523002</v>
      </c>
      <c r="AF122" s="50" t="n">
        <f aca="false">EXP((((AE122-AE$145)/AE$146+2)/4-1.9)^3)</f>
        <v>0.0602425673743836</v>
      </c>
      <c r="AG122" s="50" t="n">
        <f aca="false">V122/U122</f>
        <v>0.749207446370941</v>
      </c>
      <c r="AH122" s="50" t="n">
        <f aca="false">EXP((((AG122-AG$145)/AG$146+2)/4-1.9)^3)</f>
        <v>0.205539323592656</v>
      </c>
      <c r="AI122" s="50" t="n">
        <f aca="false">W122/U122</f>
        <v>0.297142437193653</v>
      </c>
      <c r="AJ122" s="50" t="n">
        <f aca="false">EXP((((AI122-AI$145)/AI$146+2)/4-1.9)^3)</f>
        <v>0.285138892814297</v>
      </c>
      <c r="AK122" s="50" t="n">
        <f aca="false">Z122/U122</f>
        <v>0.615769437860867</v>
      </c>
      <c r="AL122" s="50" t="n">
        <f aca="false">EXP((((AK122-AK$145)/AK$146+2)/4-1.9)^3)</f>
        <v>0.183751201377079</v>
      </c>
      <c r="AM122" s="50" t="n">
        <f aca="false">0.01*AD122+0.15*AF122+0.24*AH122+0.25*AJ122+0.35*AL122</f>
        <v>0.195374742789703</v>
      </c>
      <c r="AO122" s="44" t="n">
        <f aca="false">0.01*AD122/$AM$145</f>
        <v>0.000497441261839925</v>
      </c>
      <c r="AP122" s="43" t="n">
        <f aca="false">AO122*$J$145</f>
        <v>5180.30355667479</v>
      </c>
      <c r="AQ122" s="44" t="n">
        <f aca="false">0.15*AF122/$AM$145</f>
        <v>0.00318511031170188</v>
      </c>
      <c r="AR122" s="43" t="n">
        <f aca="false">AQ122*$J$145</f>
        <v>33169.4202750322</v>
      </c>
      <c r="AS122" s="44" t="n">
        <f aca="false">0.24*AH122/$AM$145</f>
        <v>0.0173874507032003</v>
      </c>
      <c r="AT122" s="43" t="n">
        <f aca="false">AS122*$J$145</f>
        <v>181071.172878057</v>
      </c>
      <c r="AU122" s="44" t="n">
        <f aca="false">0.25*AJ122/$AM$145</f>
        <v>0.0251261654162794</v>
      </c>
      <c r="AV122" s="43" t="n">
        <f aca="false">AU122*$J$145</f>
        <v>261661.374028592</v>
      </c>
      <c r="AW122" s="44" t="n">
        <f aca="false">0.35*AL122/$AM$145</f>
        <v>0.0226687711730243</v>
      </c>
      <c r="AX122" s="43" t="n">
        <f aca="false">AW122*$J$145</f>
        <v>236070.316118758</v>
      </c>
    </row>
    <row r="123" customFormat="false" ht="13.8" hidden="false" customHeight="false" outlineLevel="0" collapsed="false">
      <c r="A123" s="13" t="s">
        <v>64</v>
      </c>
      <c r="B123" s="43"/>
      <c r="C123" s="43"/>
      <c r="D123" s="43"/>
      <c r="E123" s="43"/>
      <c r="F123" s="43"/>
      <c r="G123" s="43"/>
      <c r="H123" s="43"/>
      <c r="I123" s="89" t="n">
        <f aca="false">AO123+AQ123+AS123+AU123+AW123</f>
        <v>0.0777723615960211</v>
      </c>
      <c r="J123" s="43" t="n">
        <f aca="false">AP123+AR123+AT123+AV123+AX123</f>
        <v>809913.596424804</v>
      </c>
      <c r="K123" s="89" t="n">
        <f aca="false">I123-DatosMinisterio!J123</f>
        <v>0.0016556759953463</v>
      </c>
      <c r="L123" s="43" t="n">
        <f aca="false">J123-DatosMinisterio!K123</f>
        <v>17241.5964248043</v>
      </c>
      <c r="M123" s="43" t="n">
        <f aca="false">P157/P$179</f>
        <v>0.0135803562629849</v>
      </c>
      <c r="N123" s="43" t="n">
        <f aca="false">ROUND((N$145*M123),0)</f>
        <v>2687065</v>
      </c>
      <c r="O123" s="43" t="n">
        <f aca="false">N123-DatosMinisterio!L123</f>
        <v>-8642006</v>
      </c>
      <c r="P123" s="43" t="n">
        <f aca="false">N123+J123</f>
        <v>3496978.5964248</v>
      </c>
      <c r="Q123" s="43" t="n">
        <f aca="false">P123-DatosMinisterio!M123</f>
        <v>-8624764.4035752</v>
      </c>
      <c r="S123" s="14" t="n">
        <f aca="false">B123+DatosMinisterio!B123</f>
        <v>13417</v>
      </c>
      <c r="T123" s="14" t="n">
        <f aca="false">C123+DatosMinisterio!C123</f>
        <v>51</v>
      </c>
      <c r="U123" s="14" t="n">
        <f aca="false">D123+DatosMinisterio!D123</f>
        <v>603.412272727273</v>
      </c>
      <c r="V123" s="14" t="n">
        <f aca="false">E123+DatosMinisterio!E123</f>
        <v>458.718181818182</v>
      </c>
      <c r="W123" s="14" t="n">
        <f aca="false">F123+DatosMinisterio!F123</f>
        <v>184</v>
      </c>
      <c r="X123" s="14" t="n">
        <f aca="false">G123+DatosMinisterio!G123</f>
        <v>342</v>
      </c>
      <c r="Y123" s="14" t="n">
        <f aca="false">H123+DatosMinisterio!H123</f>
        <v>49</v>
      </c>
      <c r="Z123" s="14" t="n">
        <f aca="false">X123+0.33*Y123</f>
        <v>358.17</v>
      </c>
      <c r="AC123" s="49" t="n">
        <f aca="false">IF(T123&gt;0,S123/T123,0)</f>
        <v>263.078431372549</v>
      </c>
      <c r="AD123" s="50" t="n">
        <f aca="false">EXP((((AC123-AC$145)/AC$146+2)/4-1.9)^3)</f>
        <v>0.136186433403352</v>
      </c>
      <c r="AE123" s="51" t="n">
        <f aca="false">S123/U123</f>
        <v>22.2352123190311</v>
      </c>
      <c r="AF123" s="50" t="n">
        <f aca="false">EXP((((AE123-AE$145)/AE$146+2)/4-1.9)^3)</f>
        <v>0.208716603040045</v>
      </c>
      <c r="AG123" s="50" t="n">
        <f aca="false">V123/U123</f>
        <v>0.760206914163164</v>
      </c>
      <c r="AH123" s="50" t="n">
        <f aca="false">EXP((((AG123-AG$145)/AG$146+2)/4-1.9)^3)</f>
        <v>0.223791786495571</v>
      </c>
      <c r="AI123" s="50" t="n">
        <f aca="false">W123/U123</f>
        <v>0.304932478698794</v>
      </c>
      <c r="AJ123" s="50" t="n">
        <f aca="false">EXP((((AI123-AI$145)/AI$146+2)/4-1.9)^3)</f>
        <v>0.302041302920244</v>
      </c>
      <c r="AK123" s="50" t="n">
        <f aca="false">Z123/U123</f>
        <v>0.593574271171451</v>
      </c>
      <c r="AL123" s="50" t="n">
        <f aca="false">EXP((((AK123-AK$145)/AK$146+2)/4-1.9)^3)</f>
        <v>0.167874362984132</v>
      </c>
      <c r="AM123" s="50" t="n">
        <f aca="false">0.01*AD123+0.15*AF123+0.24*AH123+0.25*AJ123+0.35*AL123</f>
        <v>0.220645736323484</v>
      </c>
      <c r="AO123" s="44" t="n">
        <f aca="false">0.01*AD123/$AM$145</f>
        <v>0.000480024709273778</v>
      </c>
      <c r="AP123" s="43" t="n">
        <f aca="false">AO123*$J$145</f>
        <v>4998.9293199062</v>
      </c>
      <c r="AQ123" s="44" t="n">
        <f aca="false">0.15*AF123/$AM$145</f>
        <v>0.0110351439777601</v>
      </c>
      <c r="AR123" s="43" t="n">
        <f aca="false">AQ123*$J$145</f>
        <v>114918.885869996</v>
      </c>
      <c r="AS123" s="44" t="n">
        <f aca="false">0.24*AH123/$AM$145</f>
        <v>0.0189315046262607</v>
      </c>
      <c r="AT123" s="43" t="n">
        <f aca="false">AS123*$J$145</f>
        <v>197150.796027416</v>
      </c>
      <c r="AU123" s="44" t="n">
        <f aca="false">0.25*AJ123/$AM$145</f>
        <v>0.0266155895634526</v>
      </c>
      <c r="AV123" s="43" t="n">
        <f aca="false">AU123*$J$145</f>
        <v>277172.088154839</v>
      </c>
      <c r="AW123" s="44" t="n">
        <f aca="false">0.35*AL123/$AM$145</f>
        <v>0.020710098719274</v>
      </c>
      <c r="AX123" s="43" t="n">
        <f aca="false">AW123*$J$145</f>
        <v>215672.897052647</v>
      </c>
    </row>
    <row r="124" customFormat="false" ht="13.8" hidden="false" customHeight="false" outlineLevel="0" collapsed="false">
      <c r="A124" s="13" t="s">
        <v>65</v>
      </c>
      <c r="B124" s="43"/>
      <c r="C124" s="43"/>
      <c r="D124" s="43"/>
      <c r="E124" s="43"/>
      <c r="F124" s="43"/>
      <c r="G124" s="43"/>
      <c r="H124" s="43"/>
      <c r="I124" s="89" t="n">
        <f aca="false">AO124+AQ124+AS124+AU124+AW124</f>
        <v>0.048210489981725</v>
      </c>
      <c r="J124" s="43" t="n">
        <f aca="false">AP124+AR124+AT124+AV124+AX124</f>
        <v>502059.221620686</v>
      </c>
      <c r="K124" s="89" t="n">
        <f aca="false">I124-DatosMinisterio!J124</f>
        <v>0.000757532021546777</v>
      </c>
      <c r="L124" s="43" t="n">
        <f aca="false">J124-DatosMinisterio!K124</f>
        <v>7889.22162068577</v>
      </c>
      <c r="M124" s="43" t="n">
        <f aca="false">P158/P$179</f>
        <v>0.0169064130764118</v>
      </c>
      <c r="N124" s="43" t="n">
        <f aca="false">ROUND((N$145*M124),0)</f>
        <v>3345172</v>
      </c>
      <c r="O124" s="43" t="n">
        <f aca="false">N124-DatosMinisterio!L124</f>
        <v>-7842489</v>
      </c>
      <c r="P124" s="43" t="n">
        <f aca="false">N124+J124</f>
        <v>3847231.22162069</v>
      </c>
      <c r="Q124" s="43" t="n">
        <f aca="false">P124-DatosMinisterio!M124</f>
        <v>-7834599.77837931</v>
      </c>
      <c r="S124" s="14" t="n">
        <f aca="false">B124+DatosMinisterio!B124</f>
        <v>15303</v>
      </c>
      <c r="T124" s="14" t="n">
        <f aca="false">C124+DatosMinisterio!C124</f>
        <v>65</v>
      </c>
      <c r="U124" s="14" t="n">
        <f aca="false">D124+DatosMinisterio!D124</f>
        <v>635.724090909091</v>
      </c>
      <c r="V124" s="14" t="n">
        <f aca="false">E124+DatosMinisterio!E124</f>
        <v>359.082272727273</v>
      </c>
      <c r="W124" s="14" t="n">
        <f aca="false">F124+DatosMinisterio!F124</f>
        <v>143</v>
      </c>
      <c r="X124" s="14" t="n">
        <f aca="false">G124+DatosMinisterio!G124</f>
        <v>336</v>
      </c>
      <c r="Y124" s="14" t="n">
        <f aca="false">H124+DatosMinisterio!H124</f>
        <v>4</v>
      </c>
      <c r="Z124" s="14" t="n">
        <f aca="false">X124+0.33*Y124</f>
        <v>337.32</v>
      </c>
      <c r="AC124" s="49" t="n">
        <f aca="false">IF(T124&gt;0,S124/T124,0)</f>
        <v>235.430769230769</v>
      </c>
      <c r="AD124" s="50" t="n">
        <f aca="false">EXP((((AC124-AC$145)/AC$146+2)/4-1.9)^3)</f>
        <v>0.0919434483390772</v>
      </c>
      <c r="AE124" s="51" t="n">
        <f aca="false">S124/U124</f>
        <v>24.0717635509401</v>
      </c>
      <c r="AF124" s="50" t="n">
        <f aca="false">EXP((((AE124-AE$145)/AE$146+2)/4-1.9)^3)</f>
        <v>0.306012013553237</v>
      </c>
      <c r="AG124" s="50" t="n">
        <f aca="false">V124/U124</f>
        <v>0.564839806863041</v>
      </c>
      <c r="AH124" s="50" t="n">
        <f aca="false">EXP((((AG124-AG$145)/AG$146+2)/4-1.9)^3)</f>
        <v>0.0294726293673914</v>
      </c>
      <c r="AI124" s="50" t="n">
        <f aca="false">W124/U124</f>
        <v>0.224940350766806</v>
      </c>
      <c r="AJ124" s="50" t="n">
        <f aca="false">EXP((((AI124-AI$145)/AI$146+2)/4-1.9)^3)</f>
        <v>0.152783675249685</v>
      </c>
      <c r="AK124" s="50" t="n">
        <f aca="false">Z124/U124</f>
        <v>0.530607546298315</v>
      </c>
      <c r="AL124" s="50" t="n">
        <f aca="false">EXP((((AK124-AK$145)/AK$146+2)/4-1.9)^3)</f>
        <v>0.127674319768044</v>
      </c>
      <c r="AM124" s="50" t="n">
        <f aca="false">0.01*AD124+0.15*AF124+0.24*AH124+0.25*AJ124+0.35*AL124</f>
        <v>0.136776598295787</v>
      </c>
      <c r="AO124" s="44" t="n">
        <f aca="false">0.01*AD124/$AM$145</f>
        <v>0.000324078734978516</v>
      </c>
      <c r="AP124" s="43" t="n">
        <f aca="false">AO124*$J$145</f>
        <v>3374.92353819276</v>
      </c>
      <c r="AQ124" s="44" t="n">
        <f aca="false">0.15*AF124/$AM$145</f>
        <v>0.0161792908628182</v>
      </c>
      <c r="AR124" s="43" t="n">
        <f aca="false">AQ124*$J$145</f>
        <v>168489.517116302</v>
      </c>
      <c r="AS124" s="44" t="n">
        <f aca="false">0.24*AH124/$AM$145</f>
        <v>0.00249321580543297</v>
      </c>
      <c r="AT124" s="43" t="n">
        <f aca="false">AS124*$J$145</f>
        <v>25964.1000761984</v>
      </c>
      <c r="AU124" s="44" t="n">
        <f aca="false">0.25*AJ124/$AM$145</f>
        <v>0.0134631507450331</v>
      </c>
      <c r="AV124" s="43" t="n">
        <f aca="false">AU124*$J$145</f>
        <v>140203.9055437</v>
      </c>
      <c r="AW124" s="44" t="n">
        <f aca="false">0.35*AL124/$AM$145</f>
        <v>0.0157507538334622</v>
      </c>
      <c r="AX124" s="43" t="n">
        <f aca="false">AW124*$J$145</f>
        <v>164026.775346292</v>
      </c>
    </row>
    <row r="125" customFormat="false" ht="13.8" hidden="false" customHeight="false" outlineLevel="0" collapsed="false">
      <c r="A125" s="13" t="s">
        <v>66</v>
      </c>
      <c r="B125" s="43"/>
      <c r="C125" s="43"/>
      <c r="D125" s="43"/>
      <c r="E125" s="43"/>
      <c r="F125" s="43"/>
      <c r="G125" s="43"/>
      <c r="H125" s="43"/>
      <c r="I125" s="89" t="n">
        <f aca="false">AO125+AQ125+AS125+AU125+AW125</f>
        <v>0.0309493068692213</v>
      </c>
      <c r="J125" s="43" t="n">
        <f aca="false">AP125+AR125+AT125+AV125+AX125</f>
        <v>322302.986805384</v>
      </c>
      <c r="K125" s="89" t="n">
        <f aca="false">I125-DatosMinisterio!J125</f>
        <v>0.000609676621733252</v>
      </c>
      <c r="L125" s="43" t="n">
        <f aca="false">J125-DatosMinisterio!K125</f>
        <v>6348.98680538428</v>
      </c>
      <c r="M125" s="43" t="n">
        <f aca="false">P159/P$179</f>
        <v>0.00939859518832568</v>
      </c>
      <c r="N125" s="43" t="n">
        <f aca="false">ROUND((N$145*M125),0)</f>
        <v>1859645</v>
      </c>
      <c r="O125" s="43" t="n">
        <f aca="false">N125-DatosMinisterio!L125</f>
        <v>-10121168</v>
      </c>
      <c r="P125" s="43" t="n">
        <f aca="false">N125+J125</f>
        <v>2181947.98680538</v>
      </c>
      <c r="Q125" s="43" t="n">
        <f aca="false">P125-DatosMinisterio!M125</f>
        <v>-10114819.0131946</v>
      </c>
      <c r="S125" s="14" t="n">
        <f aca="false">B125+DatosMinisterio!B125</f>
        <v>18215</v>
      </c>
      <c r="T125" s="14" t="n">
        <f aca="false">C125+DatosMinisterio!C125</f>
        <v>65</v>
      </c>
      <c r="U125" s="14" t="n">
        <f aca="false">D125+DatosMinisterio!D125</f>
        <v>980.007045454545</v>
      </c>
      <c r="V125" s="14" t="n">
        <f aca="false">E125+DatosMinisterio!E125</f>
        <v>625.271363636364</v>
      </c>
      <c r="W125" s="14" t="n">
        <f aca="false">F125+DatosMinisterio!F125</f>
        <v>206</v>
      </c>
      <c r="X125" s="14" t="n">
        <f aca="false">G125+DatosMinisterio!G125</f>
        <v>386</v>
      </c>
      <c r="Y125" s="14" t="n">
        <f aca="false">H125+DatosMinisterio!H125</f>
        <v>41</v>
      </c>
      <c r="Z125" s="14" t="n">
        <f aca="false">X125+0.33*Y125</f>
        <v>399.53</v>
      </c>
      <c r="AC125" s="49" t="n">
        <f aca="false">IF(T125&gt;0,S125/T125,0)</f>
        <v>280.230769230769</v>
      </c>
      <c r="AD125" s="50" t="n">
        <f aca="false">EXP((((AC125-AC$145)/AC$146+2)/4-1.9)^3)</f>
        <v>0.169798645887918</v>
      </c>
      <c r="AE125" s="51" t="n">
        <f aca="false">S125/U125</f>
        <v>18.5866010703541</v>
      </c>
      <c r="AF125" s="50" t="n">
        <f aca="false">EXP((((AE125-AE$145)/AE$146+2)/4-1.9)^3)</f>
        <v>0.0776970392621686</v>
      </c>
      <c r="AG125" s="50" t="n">
        <f aca="false">V125/U125</f>
        <v>0.638027416778776</v>
      </c>
      <c r="AH125" s="50" t="n">
        <f aca="false">EXP((((AG125-AG$145)/AG$146+2)/4-1.9)^3)</f>
        <v>0.0721124670982162</v>
      </c>
      <c r="AI125" s="50" t="n">
        <f aca="false">W125/U125</f>
        <v>0.210202570436066</v>
      </c>
      <c r="AJ125" s="50" t="n">
        <f aca="false">EXP((((AI125-AI$145)/AI$146+2)/4-1.9)^3)</f>
        <v>0.131688912176795</v>
      </c>
      <c r="AK125" s="50" t="n">
        <f aca="false">Z125/U125</f>
        <v>0.407680742554959</v>
      </c>
      <c r="AL125" s="50" t="n">
        <f aca="false">EXP((((AK125-AK$145)/AK$146+2)/4-1.9)^3)</f>
        <v>0.0692103665639453</v>
      </c>
      <c r="AM125" s="50" t="n">
        <f aca="false">0.01*AD125+0.15*AF125+0.24*AH125+0.25*AJ125+0.35*AL125</f>
        <v>0.0878053907933559</v>
      </c>
      <c r="AO125" s="44" t="n">
        <f aca="false">0.01*AD125/$AM$145</f>
        <v>0.00059849974472878</v>
      </c>
      <c r="AP125" s="43" t="n">
        <f aca="false">AO125*$J$145</f>
        <v>6232.71649163104</v>
      </c>
      <c r="AQ125" s="44" t="n">
        <f aca="false">0.15*AF125/$AM$145</f>
        <v>0.00410795309244855</v>
      </c>
      <c r="AR125" s="43" t="n">
        <f aca="false">AQ125*$J$145</f>
        <v>42779.8127094499</v>
      </c>
      <c r="AS125" s="44" t="n">
        <f aca="false">0.24*AH125/$AM$145</f>
        <v>0.00610030209713693</v>
      </c>
      <c r="AT125" s="43" t="n">
        <f aca="false">AS125*$J$145</f>
        <v>63527.9360093743</v>
      </c>
      <c r="AU125" s="44" t="n">
        <f aca="false">0.25*AJ125/$AM$145</f>
        <v>0.0116043004803242</v>
      </c>
      <c r="AV125" s="43" t="n">
        <f aca="false">AU125*$J$145</f>
        <v>120846.024772048</v>
      </c>
      <c r="AW125" s="44" t="n">
        <f aca="false">0.35*AL125/$AM$145</f>
        <v>0.00853825145458293</v>
      </c>
      <c r="AX125" s="43" t="n">
        <f aca="false">AW125*$J$145</f>
        <v>88916.4968228812</v>
      </c>
    </row>
    <row r="126" customFormat="false" ht="13.8" hidden="false" customHeight="false" outlineLevel="0" collapsed="false">
      <c r="A126" s="13" t="s">
        <v>67</v>
      </c>
      <c r="B126" s="43"/>
      <c r="C126" s="43"/>
      <c r="D126" s="43"/>
      <c r="E126" s="43"/>
      <c r="F126" s="43"/>
      <c r="G126" s="43"/>
      <c r="H126" s="43"/>
      <c r="I126" s="89" t="n">
        <f aca="false">AO126+AQ126+AS126+AU126+AW126</f>
        <v>0.025708411240583</v>
      </c>
      <c r="J126" s="43" t="n">
        <f aca="false">AP126+AR126+AT126+AV126+AX126</f>
        <v>267724.823818307</v>
      </c>
      <c r="K126" s="89" t="n">
        <f aca="false">I126-DatosMinisterio!J126</f>
        <v>0.0005629631240095</v>
      </c>
      <c r="L126" s="43" t="n">
        <f aca="false">J126-DatosMinisterio!K126</f>
        <v>5862.82381830725</v>
      </c>
      <c r="M126" s="43" t="n">
        <f aca="false">P160/P$179</f>
        <v>0.00705091486048272</v>
      </c>
      <c r="N126" s="43" t="n">
        <f aca="false">ROUND((N$145*M126),0)</f>
        <v>1395123</v>
      </c>
      <c r="O126" s="43" t="n">
        <f aca="false">N126-DatosMinisterio!L126</f>
        <v>-7747048</v>
      </c>
      <c r="P126" s="43" t="n">
        <f aca="false">N126+J126</f>
        <v>1662847.82381831</v>
      </c>
      <c r="Q126" s="43" t="n">
        <f aca="false">P126-DatosMinisterio!M126</f>
        <v>-7741185.17618169</v>
      </c>
      <c r="S126" s="14" t="n">
        <f aca="false">B126+DatosMinisterio!B126</f>
        <v>12165</v>
      </c>
      <c r="T126" s="14" t="n">
        <f aca="false">C126+DatosMinisterio!C126</f>
        <v>59</v>
      </c>
      <c r="U126" s="14" t="n">
        <f aca="false">D126+DatosMinisterio!D126</f>
        <v>896.880681818182</v>
      </c>
      <c r="V126" s="14" t="n">
        <f aca="false">E126+DatosMinisterio!E126</f>
        <v>522.280454545455</v>
      </c>
      <c r="W126" s="14" t="n">
        <f aca="false">F126+DatosMinisterio!F126</f>
        <v>184</v>
      </c>
      <c r="X126" s="14" t="n">
        <f aca="false">G126+DatosMinisterio!G126</f>
        <v>392</v>
      </c>
      <c r="Y126" s="14" t="n">
        <f aca="false">H126+DatosMinisterio!H126</f>
        <v>40</v>
      </c>
      <c r="Z126" s="14" t="n">
        <f aca="false">X126+0.33*Y126</f>
        <v>405.2</v>
      </c>
      <c r="AC126" s="49" t="n">
        <f aca="false">IF(T126&gt;0,S126/T126,0)</f>
        <v>206.186440677966</v>
      </c>
      <c r="AD126" s="50" t="n">
        <f aca="false">EXP((((AC126-AC$145)/AC$146+2)/4-1.9)^3)</f>
        <v>0.0575588882498404</v>
      </c>
      <c r="AE126" s="51" t="n">
        <f aca="false">S126/U126</f>
        <v>13.5636771385674</v>
      </c>
      <c r="AF126" s="50" t="n">
        <f aca="false">EXP((((AE126-AE$145)/AE$146+2)/4-1.9)^3)</f>
        <v>0.011182805650941</v>
      </c>
      <c r="AG126" s="50" t="n">
        <f aca="false">V126/U126</f>
        <v>0.582329918720819</v>
      </c>
      <c r="AH126" s="50" t="n">
        <f aca="false">EXP((((AG126-AG$145)/AG$146+2)/4-1.9)^3)</f>
        <v>0.0370877043382778</v>
      </c>
      <c r="AI126" s="50" t="n">
        <f aca="false">W126/U126</f>
        <v>0.205155494738709</v>
      </c>
      <c r="AJ126" s="50" t="n">
        <f aca="false">EXP((((AI126-AI$145)/AI$146+2)/4-1.9)^3)</f>
        <v>0.124937613779233</v>
      </c>
      <c r="AK126" s="50" t="n">
        <f aca="false">Z126/U126</f>
        <v>0.451788078631114</v>
      </c>
      <c r="AL126" s="50" t="n">
        <f aca="false">EXP((((AK126-AK$145)/AK$146+2)/4-1.9)^3)</f>
        <v>0.0872803826139858</v>
      </c>
      <c r="AM126" s="50" t="n">
        <f aca="false">0.01*AD126+0.15*AF126+0.24*AH126+0.25*AJ126+0.35*AL126</f>
        <v>0.0729365961310295</v>
      </c>
      <c r="AO126" s="44" t="n">
        <f aca="false">0.01*AD126/$AM$145</f>
        <v>0.000202881358353948</v>
      </c>
      <c r="AP126" s="43" t="n">
        <f aca="false">AO126*$J$145</f>
        <v>2112.78617776218</v>
      </c>
      <c r="AQ126" s="44" t="n">
        <f aca="false">0.15*AF126/$AM$145</f>
        <v>0.00059125085707612</v>
      </c>
      <c r="AR126" s="43" t="n">
        <f aca="false">AQ126*$J$145</f>
        <v>6157.22730050501</v>
      </c>
      <c r="AS126" s="44" t="n">
        <f aca="false">0.24*AH126/$AM$145</f>
        <v>0.00313740757537315</v>
      </c>
      <c r="AT126" s="43" t="n">
        <f aca="false">AS126*$J$145</f>
        <v>32672.6487491784</v>
      </c>
      <c r="AU126" s="44" t="n">
        <f aca="false">0.25*AJ126/$AM$145</f>
        <v>0.0110093825487943</v>
      </c>
      <c r="AV126" s="43" t="n">
        <f aca="false">AU126*$J$145</f>
        <v>114650.608924889</v>
      </c>
      <c r="AW126" s="44" t="n">
        <f aca="false">0.35*AL126/$AM$145</f>
        <v>0.0107674889009855</v>
      </c>
      <c r="AX126" s="43" t="n">
        <f aca="false">AW126*$J$145</f>
        <v>112131.552665973</v>
      </c>
    </row>
    <row r="127" customFormat="false" ht="13.8" hidden="false" customHeight="false" outlineLevel="0" collapsed="false">
      <c r="A127" s="13" t="s">
        <v>68</v>
      </c>
      <c r="B127" s="43"/>
      <c r="C127" s="43"/>
      <c r="D127" s="43"/>
      <c r="E127" s="43"/>
      <c r="F127" s="43"/>
      <c r="G127" s="43"/>
      <c r="H127" s="43"/>
      <c r="I127" s="89" t="n">
        <f aca="false">AO127+AQ127+AS127+AU127+AW127</f>
        <v>0.0235595453260908</v>
      </c>
      <c r="J127" s="43" t="n">
        <f aca="false">AP127+AR127+AT127+AV127+AX127</f>
        <v>245346.749071377</v>
      </c>
      <c r="K127" s="89" t="n">
        <f aca="false">I127-DatosMinisterio!J127</f>
        <v>8.0651446516089E-005</v>
      </c>
      <c r="L127" s="43" t="n">
        <f aca="false">J127-DatosMinisterio!K127</f>
        <v>839.749071376864</v>
      </c>
      <c r="M127" s="43" t="n">
        <f aca="false">P161/P$179</f>
        <v>0.00773199643739156</v>
      </c>
      <c r="N127" s="43" t="n">
        <f aca="false">ROUND((N$145*M127),0)</f>
        <v>1529885</v>
      </c>
      <c r="O127" s="43" t="n">
        <f aca="false">N127-DatosMinisterio!L127</f>
        <v>-7507660</v>
      </c>
      <c r="P127" s="43" t="n">
        <f aca="false">N127+J127</f>
        <v>1775231.74907138</v>
      </c>
      <c r="Q127" s="43" t="n">
        <f aca="false">P127-DatosMinisterio!M127</f>
        <v>-7506820.25092862</v>
      </c>
      <c r="S127" s="14" t="n">
        <f aca="false">B127+DatosMinisterio!B127</f>
        <v>9557</v>
      </c>
      <c r="T127" s="14" t="n">
        <f aca="false">C127+DatosMinisterio!C127</f>
        <v>51</v>
      </c>
      <c r="U127" s="14" t="n">
        <f aca="false">D127+DatosMinisterio!D127</f>
        <v>558.524318181818</v>
      </c>
      <c r="V127" s="14" t="n">
        <f aca="false">E127+DatosMinisterio!E127</f>
        <v>340.024545454545</v>
      </c>
      <c r="W127" s="14" t="n">
        <f aca="false">F127+DatosMinisterio!F127</f>
        <v>58</v>
      </c>
      <c r="X127" s="14" t="n">
        <f aca="false">G127+DatosMinisterio!G127</f>
        <v>268</v>
      </c>
      <c r="Y127" s="14" t="n">
        <f aca="false">H127+DatosMinisterio!H127</f>
        <v>28</v>
      </c>
      <c r="Z127" s="14" t="n">
        <f aca="false">X127+0.33*Y127</f>
        <v>277.24</v>
      </c>
      <c r="AC127" s="49" t="n">
        <f aca="false">IF(T127&gt;0,S127/T127,0)</f>
        <v>187.392156862745</v>
      </c>
      <c r="AD127" s="50" t="n">
        <f aca="false">EXP((((AC127-AC$145)/AC$146+2)/4-1.9)^3)</f>
        <v>0.0413312943844293</v>
      </c>
      <c r="AE127" s="51" t="n">
        <f aca="false">S127/U127</f>
        <v>17.1111618400273</v>
      </c>
      <c r="AF127" s="50" t="n">
        <f aca="false">EXP((((AE127-AE$145)/AE$146+2)/4-1.9)^3)</f>
        <v>0.0473555513795667</v>
      </c>
      <c r="AG127" s="50" t="n">
        <f aca="false">V127/U127</f>
        <v>0.608790941388976</v>
      </c>
      <c r="AH127" s="50" t="n">
        <f aca="false">EXP((((AG127-AG$145)/AG$146+2)/4-1.9)^3)</f>
        <v>0.0515033077697482</v>
      </c>
      <c r="AI127" s="50" t="n">
        <f aca="false">W127/U127</f>
        <v>0.103845075517588</v>
      </c>
      <c r="AJ127" s="50" t="n">
        <f aca="false">EXP((((AI127-AI$145)/AI$146+2)/4-1.9)^3)</f>
        <v>0.0355199809943025</v>
      </c>
      <c r="AK127" s="50" t="n">
        <f aca="false">Z127/U127</f>
        <v>0.496379460974069</v>
      </c>
      <c r="AL127" s="50" t="n">
        <f aca="false">EXP((((AK127-AK$145)/AK$146+2)/4-1.9)^3)</f>
        <v>0.108807644335116</v>
      </c>
      <c r="AM127" s="50" t="n">
        <f aca="false">0.01*AD127+0.15*AF127+0.24*AH127+0.25*AJ127+0.35*AL127</f>
        <v>0.0668401102813851</v>
      </c>
      <c r="AO127" s="44" t="n">
        <f aca="false">0.01*AD127/$AM$145</f>
        <v>0.000145682958830658</v>
      </c>
      <c r="AP127" s="43" t="n">
        <f aca="false">AO127*$J$145</f>
        <v>1517.12776496659</v>
      </c>
      <c r="AQ127" s="44" t="n">
        <f aca="false">0.15*AF127/$AM$145</f>
        <v>0.00250375542725497</v>
      </c>
      <c r="AR127" s="43" t="n">
        <f aca="false">AQ127*$J$145</f>
        <v>26073.8586438905</v>
      </c>
      <c r="AS127" s="44" t="n">
        <f aca="false">0.24*AH127/$AM$145</f>
        <v>0.00435688514122485</v>
      </c>
      <c r="AT127" s="43" t="n">
        <f aca="false">AS127*$J$145</f>
        <v>45372.1661722014</v>
      </c>
      <c r="AU127" s="44" t="n">
        <f aca="false">0.25*AJ127/$AM$145</f>
        <v>0.00312998661542533</v>
      </c>
      <c r="AV127" s="43" t="n">
        <f aca="false">AU127*$J$145</f>
        <v>32595.3676143778</v>
      </c>
      <c r="AW127" s="44" t="n">
        <f aca="false">0.35*AL127/$AM$145</f>
        <v>0.013423235183355</v>
      </c>
      <c r="AX127" s="43" t="n">
        <f aca="false">AW127*$J$145</f>
        <v>139788.228875941</v>
      </c>
    </row>
    <row r="128" customFormat="false" ht="13.8" hidden="false" customHeight="false" outlineLevel="0" collapsed="false">
      <c r="A128" s="13" t="s">
        <v>69</v>
      </c>
      <c r="B128" s="43"/>
      <c r="C128" s="43"/>
      <c r="D128" s="43"/>
      <c r="E128" s="43"/>
      <c r="F128" s="43"/>
      <c r="G128" s="43"/>
      <c r="H128" s="43"/>
      <c r="I128" s="89" t="n">
        <f aca="false">AO128+AQ128+AS128+AU128+AW128</f>
        <v>0.0158942265829568</v>
      </c>
      <c r="J128" s="43" t="n">
        <f aca="false">AP128+AR128+AT128+AV128+AX128</f>
        <v>165520.886212254</v>
      </c>
      <c r="K128" s="89" t="n">
        <f aca="false">I128-DatosMinisterio!J128</f>
        <v>0.000143831892871978</v>
      </c>
      <c r="L128" s="43" t="n">
        <f aca="false">J128-DatosMinisterio!K128</f>
        <v>1497.88621225359</v>
      </c>
      <c r="M128" s="43" t="n">
        <f aca="false">P162/P$179</f>
        <v>0.00323997579511762</v>
      </c>
      <c r="N128" s="43" t="n">
        <f aca="false">ROUND((N$145*M128),0)</f>
        <v>641075</v>
      </c>
      <c r="O128" s="43" t="n">
        <f aca="false">N128-DatosMinisterio!L128</f>
        <v>-3215923</v>
      </c>
      <c r="P128" s="43" t="n">
        <f aca="false">N128+J128</f>
        <v>806595.886212254</v>
      </c>
      <c r="Q128" s="43" t="n">
        <f aca="false">P128-DatosMinisterio!M128</f>
        <v>-3214425.11378775</v>
      </c>
      <c r="S128" s="14" t="n">
        <f aca="false">B128+DatosMinisterio!B128</f>
        <v>15060</v>
      </c>
      <c r="T128" s="14" t="n">
        <f aca="false">C128+DatosMinisterio!C128</f>
        <v>61</v>
      </c>
      <c r="U128" s="14" t="n">
        <f aca="false">D128+DatosMinisterio!D128</f>
        <v>871.540681818182</v>
      </c>
      <c r="V128" s="14" t="n">
        <f aca="false">E128+DatosMinisterio!E128</f>
        <v>484.164545454545</v>
      </c>
      <c r="W128" s="14" t="n">
        <f aca="false">F128+DatosMinisterio!F128</f>
        <v>114</v>
      </c>
      <c r="X128" s="14" t="n">
        <f aca="false">G128+DatosMinisterio!G128</f>
        <v>293</v>
      </c>
      <c r="Y128" s="14" t="n">
        <f aca="false">H128+DatosMinisterio!H128</f>
        <v>32</v>
      </c>
      <c r="Z128" s="14" t="n">
        <f aca="false">X128+0.33*Y128</f>
        <v>303.56</v>
      </c>
      <c r="AC128" s="49" t="n">
        <f aca="false">IF(T128&gt;0,S128/T128,0)</f>
        <v>246.885245901639</v>
      </c>
      <c r="AD128" s="50" t="n">
        <f aca="false">EXP((((AC128-AC$145)/AC$146+2)/4-1.9)^3)</f>
        <v>0.108815523797819</v>
      </c>
      <c r="AE128" s="51" t="n">
        <f aca="false">S128/U128</f>
        <v>17.2797441521402</v>
      </c>
      <c r="AF128" s="50" t="n">
        <f aca="false">EXP((((AE128-AE$145)/AE$146+2)/4-1.9)^3)</f>
        <v>0.0502613790053113</v>
      </c>
      <c r="AG128" s="50" t="n">
        <f aca="false">V128/U128</f>
        <v>0.555527189441686</v>
      </c>
      <c r="AH128" s="50" t="n">
        <f aca="false">EXP((((AG128-AG$145)/AG$146+2)/4-1.9)^3)</f>
        <v>0.0259674782430912</v>
      </c>
      <c r="AI128" s="50" t="n">
        <f aca="false">W128/U128</f>
        <v>0.130802844179547</v>
      </c>
      <c r="AJ128" s="50" t="n">
        <f aca="false">EXP((((AI128-AI$145)/AI$146+2)/4-1.9)^3)</f>
        <v>0.0516141579159459</v>
      </c>
      <c r="AK128" s="50" t="n">
        <f aca="false">Z128/U128</f>
        <v>0.348302731395994</v>
      </c>
      <c r="AL128" s="50" t="n">
        <f aca="false">EXP((((AK128-AK$145)/AK$146+2)/4-1.9)^3)</f>
        <v>0.0495141657001281</v>
      </c>
      <c r="AM128" s="50" t="n">
        <f aca="false">0.01*AD128+0.15*AF128+0.24*AH128+0.25*AJ128+0.35*AL128</f>
        <v>0.0450930543411481</v>
      </c>
      <c r="AO128" s="44" t="n">
        <f aca="false">0.01*AD128/$AM$145</f>
        <v>0.000383548778466184</v>
      </c>
      <c r="AP128" s="43" t="n">
        <f aca="false">AO128*$J$145</f>
        <v>3994.238624069</v>
      </c>
      <c r="AQ128" s="44" t="n">
        <f aca="false">0.15*AF128/$AM$145</f>
        <v>0.00265739067120579</v>
      </c>
      <c r="AR128" s="43" t="n">
        <f aca="false">AQ128*$J$145</f>
        <v>27673.80071087</v>
      </c>
      <c r="AS128" s="44" t="n">
        <f aca="false">0.24*AH128/$AM$145</f>
        <v>0.00219670007639504</v>
      </c>
      <c r="AT128" s="43" t="n">
        <f aca="false">AS128*$J$145</f>
        <v>22876.2149255704</v>
      </c>
      <c r="AU128" s="44" t="n">
        <f aca="false">0.25*AJ128/$AM$145</f>
        <v>0.0045481900305429</v>
      </c>
      <c r="AV128" s="43" t="n">
        <f aca="false">AU128*$J$145</f>
        <v>47364.3961590707</v>
      </c>
      <c r="AW128" s="44" t="n">
        <f aca="false">0.35*AL128/$AM$145</f>
        <v>0.00610839702634686</v>
      </c>
      <c r="AX128" s="43" t="n">
        <f aca="false">AW128*$J$145</f>
        <v>63612.2357926735</v>
      </c>
    </row>
    <row r="129" customFormat="false" ht="13.8" hidden="false" customHeight="false" outlineLevel="0" collapsed="false">
      <c r="A129" s="13" t="s">
        <v>70</v>
      </c>
      <c r="B129" s="43"/>
      <c r="C129" s="43"/>
      <c r="D129" s="43"/>
      <c r="E129" s="43"/>
      <c r="F129" s="43"/>
      <c r="G129" s="43"/>
      <c r="H129" s="43"/>
      <c r="I129" s="89" t="n">
        <f aca="false">AO129+AQ129+AS129+AU129+AW129</f>
        <v>0.013447914289851</v>
      </c>
      <c r="J129" s="43" t="n">
        <f aca="false">AP129+AR129+AT129+AV129+AX129</f>
        <v>140045.234623079</v>
      </c>
      <c r="K129" s="89" t="n">
        <f aca="false">I129-DatosMinisterio!J129</f>
        <v>8.06972770635989E-005</v>
      </c>
      <c r="L129" s="43" t="n">
        <f aca="false">J129-DatosMinisterio!K129</f>
        <v>840.234623079305</v>
      </c>
      <c r="M129" s="43" t="n">
        <f aca="false">P163/P$179</f>
        <v>0.00304487384257494</v>
      </c>
      <c r="N129" s="43" t="n">
        <f aca="false">ROUND((N$145*M129),0)</f>
        <v>602471</v>
      </c>
      <c r="O129" s="43" t="n">
        <f aca="false">N129-DatosMinisterio!L129</f>
        <v>-3108247</v>
      </c>
      <c r="P129" s="43" t="n">
        <f aca="false">N129+J129</f>
        <v>742516.234623079</v>
      </c>
      <c r="Q129" s="43" t="n">
        <f aca="false">P129-DatosMinisterio!M129</f>
        <v>-3107406.76537692</v>
      </c>
      <c r="S129" s="14" t="n">
        <f aca="false">B129+DatosMinisterio!B129</f>
        <v>5955</v>
      </c>
      <c r="T129" s="14" t="n">
        <f aca="false">C129+DatosMinisterio!C129</f>
        <v>53</v>
      </c>
      <c r="U129" s="14" t="n">
        <f aca="false">D129+DatosMinisterio!D129</f>
        <v>382.730909090909</v>
      </c>
      <c r="V129" s="14" t="n">
        <f aca="false">E129+DatosMinisterio!E129</f>
        <v>229.057272727273</v>
      </c>
      <c r="W129" s="14" t="n">
        <f aca="false">F129+DatosMinisterio!F129</f>
        <v>42</v>
      </c>
      <c r="X129" s="14" t="n">
        <f aca="false">G129+DatosMinisterio!G129</f>
        <v>116</v>
      </c>
      <c r="Y129" s="14" t="n">
        <f aca="false">H129+DatosMinisterio!H129</f>
        <v>5</v>
      </c>
      <c r="Z129" s="14" t="n">
        <f aca="false">X129+0.33*Y129</f>
        <v>117.65</v>
      </c>
      <c r="AC129" s="49" t="n">
        <f aca="false">IF(T129&gt;0,S129/T129,0)</f>
        <v>112.358490566038</v>
      </c>
      <c r="AD129" s="50" t="n">
        <f aca="false">EXP((((AC129-AC$145)/AC$146+2)/4-1.9)^3)</f>
        <v>0.00853966108489276</v>
      </c>
      <c r="AE129" s="51" t="n">
        <f aca="false">S129/U129</f>
        <v>15.5592345915953</v>
      </c>
      <c r="AF129" s="50" t="n">
        <f aca="false">EXP((((AE129-AE$145)/AE$146+2)/4-1.9)^3)</f>
        <v>0.0263613189749831</v>
      </c>
      <c r="AG129" s="50" t="n">
        <f aca="false">V129/U129</f>
        <v>0.598481249584328</v>
      </c>
      <c r="AH129" s="50" t="n">
        <f aca="false">EXP((((AG129-AG$145)/AG$146+2)/4-1.9)^3)</f>
        <v>0.045442134305931</v>
      </c>
      <c r="AI129" s="50" t="n">
        <f aca="false">W129/U129</f>
        <v>0.109737674701428</v>
      </c>
      <c r="AJ129" s="50" t="n">
        <f aca="false">EXP((((AI129-AI$145)/AI$146+2)/4-1.9)^3)</f>
        <v>0.0386410983989279</v>
      </c>
      <c r="AK129" s="50" t="n">
        <f aca="false">Z129/U129</f>
        <v>0.307396129252929</v>
      </c>
      <c r="AL129" s="50" t="n">
        <f aca="false">EXP((((AK129-AK$145)/AK$146+2)/4-1.9)^3)</f>
        <v>0.0387048874634363</v>
      </c>
      <c r="AM129" s="50" t="n">
        <f aca="false">0.01*AD129+0.15*AF129+0.24*AH129+0.25*AJ129+0.35*AL129</f>
        <v>0.0381526919024545</v>
      </c>
      <c r="AO129" s="44" t="n">
        <f aca="false">0.01*AD129/$AM$145</f>
        <v>3.01002693670025E-005</v>
      </c>
      <c r="AP129" s="43" t="n">
        <f aca="false">AO129*$J$145</f>
        <v>313.461195161028</v>
      </c>
      <c r="AQ129" s="44" t="n">
        <f aca="false">0.15*AF129/$AM$145</f>
        <v>0.00139376046800064</v>
      </c>
      <c r="AR129" s="43" t="n">
        <f aca="false">AQ129*$J$145</f>
        <v>14514.4821377119</v>
      </c>
      <c r="AS129" s="44" t="n">
        <f aca="false">0.24*AH129/$AM$145</f>
        <v>0.00384414454753423</v>
      </c>
      <c r="AT129" s="43" t="n">
        <f aca="false">AS129*$J$145</f>
        <v>40032.5369035667</v>
      </c>
      <c r="AU129" s="44" t="n">
        <f aca="false">0.25*AJ129/$AM$145</f>
        <v>0.00340501648391585</v>
      </c>
      <c r="AV129" s="43" t="n">
        <f aca="false">AU129*$J$145</f>
        <v>35459.5011618512</v>
      </c>
      <c r="AW129" s="44" t="n">
        <f aca="false">0.35*AL129/$AM$145</f>
        <v>0.00477489252103328</v>
      </c>
      <c r="AX129" s="43" t="n">
        <f aca="false">AW129*$J$145</f>
        <v>49725.2532247885</v>
      </c>
    </row>
    <row r="130" customFormat="false" ht="13.8" hidden="false" customHeight="false" outlineLevel="0" collapsed="false">
      <c r="A130" s="13" t="s">
        <v>71</v>
      </c>
      <c r="B130" s="43"/>
      <c r="C130" s="43"/>
      <c r="D130" s="43"/>
      <c r="E130" s="43"/>
      <c r="F130" s="43"/>
      <c r="G130" s="43"/>
      <c r="H130" s="43"/>
      <c r="I130" s="89" t="n">
        <f aca="false">AO130+AQ130+AS130+AU130+AW130</f>
        <v>0.0180931556981426</v>
      </c>
      <c r="J130" s="43" t="n">
        <f aca="false">AP130+AR130+AT130+AV130+AX130</f>
        <v>188420.314124888</v>
      </c>
      <c r="K130" s="89" t="n">
        <f aca="false">I130-DatosMinisterio!J130</f>
        <v>3.69329893680284E-005</v>
      </c>
      <c r="L130" s="43" t="n">
        <f aca="false">J130-DatosMinisterio!K130</f>
        <v>384.314124887518</v>
      </c>
      <c r="M130" s="43" t="n">
        <f aca="false">P164/P$179</f>
        <v>0.00453553517082382</v>
      </c>
      <c r="N130" s="43" t="n">
        <f aca="false">ROUND((N$145*M130),0)</f>
        <v>897420</v>
      </c>
      <c r="O130" s="43" t="n">
        <f aca="false">N130-DatosMinisterio!L130</f>
        <v>-3206283</v>
      </c>
      <c r="P130" s="43" t="n">
        <f aca="false">N130+J130</f>
        <v>1085840.31412489</v>
      </c>
      <c r="Q130" s="43" t="n">
        <f aca="false">P130-DatosMinisterio!M130</f>
        <v>-3205898.68587511</v>
      </c>
      <c r="S130" s="14" t="n">
        <f aca="false">B130+DatosMinisterio!B130</f>
        <v>7054</v>
      </c>
      <c r="T130" s="14" t="n">
        <f aca="false">C130+DatosMinisterio!C130</f>
        <v>40</v>
      </c>
      <c r="U130" s="14" t="n">
        <f aca="false">D130+DatosMinisterio!D130</f>
        <v>325.824090909091</v>
      </c>
      <c r="V130" s="14" t="n">
        <f aca="false">E130+DatosMinisterio!E130</f>
        <v>165.454545454545</v>
      </c>
      <c r="W130" s="14" t="n">
        <f aca="false">F130+DatosMinisterio!F130</f>
        <v>27</v>
      </c>
      <c r="X130" s="14" t="n">
        <f aca="false">G130+DatosMinisterio!G130</f>
        <v>96</v>
      </c>
      <c r="Y130" s="14" t="n">
        <f aca="false">H130+DatosMinisterio!H130</f>
        <v>19</v>
      </c>
      <c r="Z130" s="14" t="n">
        <f aca="false">X130+0.33*Y130</f>
        <v>102.27</v>
      </c>
      <c r="AC130" s="49" t="n">
        <f aca="false">IF(T130&gt;0,S130/T130,0)</f>
        <v>176.35</v>
      </c>
      <c r="AD130" s="50" t="n">
        <f aca="false">EXP((((AC130-AC$145)/AC$146+2)/4-1.9)^3)</f>
        <v>0.0336357302955699</v>
      </c>
      <c r="AE130" s="51" t="n">
        <f aca="false">S130/U130</f>
        <v>21.6497189643603</v>
      </c>
      <c r="AF130" s="50" t="n">
        <f aca="false">EXP((((AE130-AE$145)/AE$146+2)/4-1.9)^3)</f>
        <v>0.181928450007689</v>
      </c>
      <c r="AG130" s="50" t="n">
        <f aca="false">V130/U130</f>
        <v>0.507803290397913</v>
      </c>
      <c r="AH130" s="50" t="n">
        <f aca="false">EXP((((AG130-AG$145)/AG$146+2)/4-1.9)^3)</f>
        <v>0.012938263200761</v>
      </c>
      <c r="AI130" s="50" t="n">
        <f aca="false">W130/U130</f>
        <v>0.0828668006858134</v>
      </c>
      <c r="AJ130" s="50" t="n">
        <f aca="false">EXP((((AI130-AI$145)/AI$146+2)/4-1.9)^3)</f>
        <v>0.0260099026260819</v>
      </c>
      <c r="AK130" s="50" t="n">
        <f aca="false">Z130/U130</f>
        <v>0.313881026153264</v>
      </c>
      <c r="AL130" s="50" t="n">
        <f aca="false">EXP((((AK130-AK$145)/AK$146+2)/4-1.9)^3)</f>
        <v>0.0402808269505578</v>
      </c>
      <c r="AM130" s="50" t="n">
        <f aca="false">0.01*AD130+0.15*AF130+0.24*AH130+0.25*AJ130+0.35*AL130</f>
        <v>0.0513315730615074</v>
      </c>
      <c r="AO130" s="44" t="n">
        <f aca="false">0.01*AD130/$AM$145</f>
        <v>0.000118557930131863</v>
      </c>
      <c r="AP130" s="43" t="n">
        <f aca="false">AO130*$J$145</f>
        <v>1234.65042860021</v>
      </c>
      <c r="AQ130" s="44" t="n">
        <f aca="false">0.15*AF130/$AM$145</f>
        <v>0.00961881618541092</v>
      </c>
      <c r="AR130" s="43" t="n">
        <f aca="false">AQ130*$J$145</f>
        <v>100169.389873251</v>
      </c>
      <c r="AS130" s="44" t="n">
        <f aca="false">0.24*AH130/$AM$145</f>
        <v>0.00109450303550722</v>
      </c>
      <c r="AT130" s="43" t="n">
        <f aca="false">AS130*$J$145</f>
        <v>11398.0451614686</v>
      </c>
      <c r="AU130" s="44" t="n">
        <f aca="false">0.25*AJ130/$AM$145</f>
        <v>0.0022919676421339</v>
      </c>
      <c r="AV130" s="43" t="n">
        <f aca="false">AU130*$J$145</f>
        <v>23868.3218284182</v>
      </c>
      <c r="AW130" s="44" t="n">
        <f aca="false">0.35*AL130/$AM$145</f>
        <v>0.00496931090495872</v>
      </c>
      <c r="AX130" s="43" t="n">
        <f aca="false">AW130*$J$145</f>
        <v>51749.9068331497</v>
      </c>
    </row>
    <row r="131" customFormat="false" ht="13.8" hidden="false" customHeight="false" outlineLevel="0" collapsed="false">
      <c r="A131" s="13" t="s">
        <v>72</v>
      </c>
      <c r="B131" s="43"/>
      <c r="C131" s="43"/>
      <c r="D131" s="43"/>
      <c r="E131" s="43"/>
      <c r="F131" s="43"/>
      <c r="G131" s="43"/>
      <c r="H131" s="43"/>
      <c r="I131" s="89" t="n">
        <f aca="false">AO131+AQ131+AS131+AU131+AW131</f>
        <v>0.0490725433188194</v>
      </c>
      <c r="J131" s="43" t="n">
        <f aca="false">AP131+AR131+AT131+AV131+AX131</f>
        <v>511036.558867854</v>
      </c>
      <c r="K131" s="89" t="n">
        <f aca="false">I131-DatosMinisterio!J131</f>
        <v>0.000154223645504027</v>
      </c>
      <c r="L131" s="43" t="n">
        <f aca="false">J131-DatosMinisterio!K131</f>
        <v>1606.55886785366</v>
      </c>
      <c r="M131" s="43" t="n">
        <f aca="false">P165/P$179</f>
        <v>0.00889945372188904</v>
      </c>
      <c r="N131" s="43" t="n">
        <f aca="false">ROUND((N$145*M131),0)</f>
        <v>1760882</v>
      </c>
      <c r="O131" s="43" t="n">
        <f aca="false">N131-DatosMinisterio!L131</f>
        <v>-3213769</v>
      </c>
      <c r="P131" s="43" t="n">
        <f aca="false">N131+J131</f>
        <v>2271918.55886785</v>
      </c>
      <c r="Q131" s="43" t="n">
        <f aca="false">P131-DatosMinisterio!M131</f>
        <v>-3212162.44113215</v>
      </c>
      <c r="S131" s="14" t="n">
        <f aca="false">B131+DatosMinisterio!B131</f>
        <v>11114</v>
      </c>
      <c r="T131" s="14" t="n">
        <f aca="false">C131+DatosMinisterio!C131</f>
        <v>46</v>
      </c>
      <c r="U131" s="14" t="n">
        <f aca="false">D131+DatosMinisterio!D131</f>
        <v>474.556136363636</v>
      </c>
      <c r="V131" s="14" t="n">
        <f aca="false">E131+DatosMinisterio!E131</f>
        <v>383.178636363636</v>
      </c>
      <c r="W131" s="14" t="n">
        <f aca="false">F131+DatosMinisterio!F131</f>
        <v>57</v>
      </c>
      <c r="X131" s="14" t="n">
        <f aca="false">G131+DatosMinisterio!G131</f>
        <v>130</v>
      </c>
      <c r="Y131" s="14" t="n">
        <f aca="false">H131+DatosMinisterio!H131</f>
        <v>18</v>
      </c>
      <c r="Z131" s="14" t="n">
        <f aca="false">X131+0.33*Y131</f>
        <v>135.94</v>
      </c>
      <c r="AC131" s="49" t="n">
        <f aca="false">IF(T131&gt;0,S131/T131,0)</f>
        <v>241.608695652174</v>
      </c>
      <c r="AD131" s="50" t="n">
        <f aca="false">EXP((((AC131-AC$145)/AC$146+2)/4-1.9)^3)</f>
        <v>0.100792501698272</v>
      </c>
      <c r="AE131" s="51" t="n">
        <f aca="false">S131/U131</f>
        <v>23.4197793440473</v>
      </c>
      <c r="AF131" s="50" t="n">
        <f aca="false">EXP((((AE131-AE$145)/AE$146+2)/4-1.9)^3)</f>
        <v>0.269323212013716</v>
      </c>
      <c r="AG131" s="50" t="n">
        <f aca="false">V131/U131</f>
        <v>0.80744638410917</v>
      </c>
      <c r="AH131" s="50" t="n">
        <f aca="false">EXP((((AG131-AG$145)/AG$146+2)/4-1.9)^3)</f>
        <v>0.311534546772567</v>
      </c>
      <c r="AI131" s="50" t="n">
        <f aca="false">W131/U131</f>
        <v>0.120112238852861</v>
      </c>
      <c r="AJ131" s="50" t="n">
        <f aca="false">EXP((((AI131-AI$145)/AI$146+2)/4-1.9)^3)</f>
        <v>0.0446623991356058</v>
      </c>
      <c r="AK131" s="50" t="n">
        <f aca="false">Z131/U131</f>
        <v>0.286457153502771</v>
      </c>
      <c r="AL131" s="50" t="n">
        <f aca="false">EXP((((AK131-AK$145)/AK$146+2)/4-1.9)^3)</f>
        <v>0.0339485921818503</v>
      </c>
      <c r="AM131" s="50" t="n">
        <f aca="false">0.01*AD131+0.15*AF131+0.24*AH131+0.25*AJ131+0.35*AL131</f>
        <v>0.139222305092005</v>
      </c>
      <c r="AO131" s="44" t="n">
        <f aca="false">0.01*AD131/$AM$145</f>
        <v>0.000355269538349618</v>
      </c>
      <c r="AP131" s="43" t="n">
        <f aca="false">AO131*$J$145</f>
        <v>3699.74144541908</v>
      </c>
      <c r="AQ131" s="44" t="n">
        <f aca="false">0.15*AF131/$AM$145</f>
        <v>0.0142395016871463</v>
      </c>
      <c r="AR131" s="43" t="n">
        <f aca="false">AQ131*$J$145</f>
        <v>148288.746619773</v>
      </c>
      <c r="AS131" s="44" t="n">
        <f aca="false">0.24*AH131/$AM$145</f>
        <v>0.0263540400915545</v>
      </c>
      <c r="AT131" s="43" t="n">
        <f aca="false">AS131*$J$145</f>
        <v>274448.338109439</v>
      </c>
      <c r="AU131" s="44" t="n">
        <f aca="false">0.25*AJ131/$AM$145</f>
        <v>0.00393560772258445</v>
      </c>
      <c r="AV131" s="43" t="n">
        <f aca="false">AU131*$J$145</f>
        <v>40985.0252622223</v>
      </c>
      <c r="AW131" s="44" t="n">
        <f aca="false">0.35*AL131/$AM$145</f>
        <v>0.00418812427918461</v>
      </c>
      <c r="AX131" s="43" t="n">
        <f aca="false">AW131*$J$145</f>
        <v>43614.7074310006</v>
      </c>
    </row>
    <row r="132" customFormat="false" ht="13.8" hidden="false" customHeight="false" outlineLevel="0" collapsed="false">
      <c r="A132" s="13" t="s">
        <v>73</v>
      </c>
      <c r="B132" s="43"/>
      <c r="C132" s="43"/>
      <c r="D132" s="43"/>
      <c r="E132" s="43"/>
      <c r="F132" s="43"/>
      <c r="G132" s="43"/>
      <c r="H132" s="43"/>
      <c r="I132" s="89" t="n">
        <f aca="false">AO132+AQ132+AS132+AU132+AW132</f>
        <v>0.131154575060063</v>
      </c>
      <c r="J132" s="43" t="n">
        <f aca="false">AP132+AR132+AT132+AV132+AX132</f>
        <v>1365830.62921799</v>
      </c>
      <c r="K132" s="89" t="n">
        <f aca="false">I132-DatosMinisterio!J132</f>
        <v>0.00198666175485007</v>
      </c>
      <c r="L132" s="43" t="n">
        <f aca="false">J132-DatosMinisterio!K132</f>
        <v>20688.6292179911</v>
      </c>
      <c r="M132" s="43" t="n">
        <f aca="false">P166/P$179</f>
        <v>0.020290526372981</v>
      </c>
      <c r="N132" s="43" t="n">
        <f aca="false">ROUND((N$145*M132),0)</f>
        <v>4014767</v>
      </c>
      <c r="O132" s="43" t="n">
        <f aca="false">N132-DatosMinisterio!L132</f>
        <v>-3320668</v>
      </c>
      <c r="P132" s="43" t="n">
        <f aca="false">N132+J132</f>
        <v>5380597.62921799</v>
      </c>
      <c r="Q132" s="43" t="n">
        <f aca="false">P132-DatosMinisterio!M132</f>
        <v>-3299979.37078201</v>
      </c>
      <c r="S132" s="14" t="n">
        <f aca="false">B132+DatosMinisterio!B132</f>
        <v>8867</v>
      </c>
      <c r="T132" s="14" t="n">
        <f aca="false">C132+DatosMinisterio!C132</f>
        <v>50</v>
      </c>
      <c r="U132" s="14" t="n">
        <f aca="false">D132+DatosMinisterio!D132</f>
        <v>345.488181818182</v>
      </c>
      <c r="V132" s="14" t="n">
        <f aca="false">E132+DatosMinisterio!E132</f>
        <v>244.833636363636</v>
      </c>
      <c r="W132" s="14" t="n">
        <f aca="false">F132+DatosMinisterio!F132</f>
        <v>113</v>
      </c>
      <c r="X132" s="14" t="n">
        <f aca="false">G132+DatosMinisterio!G132</f>
        <v>322</v>
      </c>
      <c r="Y132" s="14" t="n">
        <f aca="false">H132+DatosMinisterio!H132</f>
        <v>47</v>
      </c>
      <c r="Z132" s="14" t="n">
        <f aca="false">X132+0.33*Y132</f>
        <v>337.51</v>
      </c>
      <c r="AC132" s="49" t="n">
        <f aca="false">IF(T132&gt;0,S132/T132,0)</f>
        <v>177.34</v>
      </c>
      <c r="AD132" s="50" t="n">
        <f aca="false">EXP((((AC132-AC$145)/AC$146+2)/4-1.9)^3)</f>
        <v>0.0342748932260002</v>
      </c>
      <c r="AE132" s="51" t="n">
        <f aca="false">S132/U132</f>
        <v>25.6651326055094</v>
      </c>
      <c r="AF132" s="50" t="n">
        <f aca="false">EXP((((AE132-AE$145)/AE$146+2)/4-1.9)^3)</f>
        <v>0.403540012227312</v>
      </c>
      <c r="AG132" s="50" t="n">
        <f aca="false">V132/U132</f>
        <v>0.708659946268388</v>
      </c>
      <c r="AH132" s="50" t="n">
        <f aca="false">EXP((((AG132-AG$145)/AG$146+2)/4-1.9)^3)</f>
        <v>0.146091839717069</v>
      </c>
      <c r="AI132" s="50" t="n">
        <f aca="false">W132/U132</f>
        <v>0.327073416535758</v>
      </c>
      <c r="AJ132" s="50" t="n">
        <f aca="false">EXP((((AI132-AI$145)/AI$146+2)/4-1.9)^3)</f>
        <v>0.35232816160095</v>
      </c>
      <c r="AK132" s="50" t="n">
        <f aca="false">Z132/U132</f>
        <v>0.976907511637024</v>
      </c>
      <c r="AL132" s="50" t="n">
        <f aca="false">EXP((((AK132-AK$145)/AK$146+2)/4-1.9)^3)</f>
        <v>0.537363000773308</v>
      </c>
      <c r="AM132" s="50" t="n">
        <f aca="false">0.01*AD132+0.15*AF132+0.24*AH132+0.25*AJ132+0.35*AL132</f>
        <v>0.372094882969348</v>
      </c>
      <c r="AO132" s="44" t="n">
        <f aca="false">0.01*AD132/$AM$145</f>
        <v>0.000120810827077549</v>
      </c>
      <c r="AP132" s="43" t="n">
        <f aca="false">AO132*$J$145</f>
        <v>1258.11187210289</v>
      </c>
      <c r="AQ132" s="44" t="n">
        <f aca="false">0.15*AF132/$AM$145</f>
        <v>0.0213357350151059</v>
      </c>
      <c r="AR132" s="43" t="n">
        <f aca="false">AQ132*$J$145</f>
        <v>222188.210873811</v>
      </c>
      <c r="AS132" s="44" t="n">
        <f aca="false">0.24*AH132/$AM$145</f>
        <v>0.0123585337190977</v>
      </c>
      <c r="AT132" s="43" t="n">
        <f aca="false">AS132*$J$145</f>
        <v>128700.534297311</v>
      </c>
      <c r="AU132" s="44" t="n">
        <f aca="false">0.25*AJ132/$AM$145</f>
        <v>0.0310468192599899</v>
      </c>
      <c r="AV132" s="43" t="n">
        <f aca="false">AU132*$J$145</f>
        <v>323318.471091609</v>
      </c>
      <c r="AW132" s="44" t="n">
        <f aca="false">0.35*AL132/$AM$145</f>
        <v>0.0662926762387921</v>
      </c>
      <c r="AX132" s="43" t="n">
        <f aca="false">AW132*$J$145</f>
        <v>690365.301083157</v>
      </c>
    </row>
    <row r="133" customFormat="false" ht="13.8" hidden="false" customHeight="false" outlineLevel="0" collapsed="false">
      <c r="A133" s="13" t="s">
        <v>74</v>
      </c>
      <c r="B133" s="43"/>
      <c r="C133" s="43"/>
      <c r="D133" s="43"/>
      <c r="E133" s="43"/>
      <c r="F133" s="43"/>
      <c r="G133" s="43"/>
      <c r="H133" s="43"/>
      <c r="I133" s="89" t="n">
        <f aca="false">AO133+AQ133+AS133+AU133+AW133</f>
        <v>0.00580897517099426</v>
      </c>
      <c r="J133" s="43" t="n">
        <f aca="false">AP133+AR133+AT133+AV133+AX133</f>
        <v>60494.0865332171</v>
      </c>
      <c r="K133" s="89" t="n">
        <f aca="false">I133-DatosMinisterio!J133</f>
        <v>-7.00825743203942E-006</v>
      </c>
      <c r="L133" s="43" t="n">
        <f aca="false">J133-DatosMinisterio!K133</f>
        <v>-72.9134667828694</v>
      </c>
      <c r="M133" s="43" t="n">
        <f aca="false">P167/P$179</f>
        <v>0.00182411587207923</v>
      </c>
      <c r="N133" s="43" t="n">
        <f aca="false">ROUND((N$145*M133),0)</f>
        <v>360927</v>
      </c>
      <c r="O133" s="43" t="n">
        <f aca="false">N133-DatosMinisterio!L133</f>
        <v>-1574801</v>
      </c>
      <c r="P133" s="43" t="n">
        <f aca="false">N133+J133</f>
        <v>421421.086533217</v>
      </c>
      <c r="Q133" s="43" t="n">
        <f aca="false">P133-DatosMinisterio!M133</f>
        <v>-1574873.91346678</v>
      </c>
      <c r="S133" s="14" t="n">
        <f aca="false">B133+DatosMinisterio!B133</f>
        <v>2714</v>
      </c>
      <c r="T133" s="14" t="n">
        <f aca="false">C133+DatosMinisterio!C133</f>
        <v>22</v>
      </c>
      <c r="U133" s="14" t="n">
        <f aca="false">D133+DatosMinisterio!D133</f>
        <v>237.204545454545</v>
      </c>
      <c r="V133" s="14" t="n">
        <f aca="false">E133+DatosMinisterio!E133</f>
        <v>107.181818181818</v>
      </c>
      <c r="W133" s="14" t="n">
        <f aca="false">F133+DatosMinisterio!F133</f>
        <v>13</v>
      </c>
      <c r="X133" s="14" t="n">
        <f aca="false">G133+DatosMinisterio!G133</f>
        <v>62</v>
      </c>
      <c r="Y133" s="14" t="n">
        <f aca="false">H133+DatosMinisterio!H133</f>
        <v>3</v>
      </c>
      <c r="Z133" s="14" t="n">
        <f aca="false">X133+0.33*Y133</f>
        <v>62.99</v>
      </c>
      <c r="AC133" s="49" t="n">
        <f aca="false">IF(T133&gt;0,S133/T133,0)</f>
        <v>123.363636363636</v>
      </c>
      <c r="AD133" s="50" t="n">
        <f aca="false">EXP((((AC133-AC$145)/AC$146+2)/4-1.9)^3)</f>
        <v>0.0110539993206859</v>
      </c>
      <c r="AE133" s="51" t="n">
        <f aca="false">S133/U133</f>
        <v>11.4416019929099</v>
      </c>
      <c r="AF133" s="50" t="n">
        <f aca="false">EXP((((AE133-AE$145)/AE$146+2)/4-1.9)^3)</f>
        <v>0.00391535648708391</v>
      </c>
      <c r="AG133" s="50" t="n">
        <f aca="false">V133/U133</f>
        <v>0.451853981029031</v>
      </c>
      <c r="AH133" s="50" t="n">
        <f aca="false">EXP((((AG133-AG$145)/AG$146+2)/4-1.9)^3)</f>
        <v>0.00513915192937986</v>
      </c>
      <c r="AI133" s="50" t="n">
        <f aca="false">W133/U133</f>
        <v>0.0548050205997893</v>
      </c>
      <c r="AJ133" s="50" t="n">
        <f aca="false">EXP((((AI133-AI$145)/AI$146+2)/4-1.9)^3)</f>
        <v>0.0166452080778344</v>
      </c>
      <c r="AK133" s="50" t="n">
        <f aca="false">Z133/U133</f>
        <v>0.265551403660056</v>
      </c>
      <c r="AL133" s="50" t="n">
        <f aca="false">EXP((((AK133-AK$145)/AK$146+2)/4-1.9)^3)</f>
        <v>0.0296798139680663</v>
      </c>
      <c r="AM133" s="50" t="n">
        <f aca="false">0.01*AD133+0.15*AF133+0.24*AH133+0.25*AJ133+0.35*AL133</f>
        <v>0.0164804768376024</v>
      </c>
      <c r="AO133" s="44" t="n">
        <f aca="false">0.01*AD133/$AM$145</f>
        <v>3.89627121998936E-005</v>
      </c>
      <c r="AP133" s="43" t="n">
        <f aca="false">AO133*$J$145</f>
        <v>405.753788578472</v>
      </c>
      <c r="AQ133" s="44" t="n">
        <f aca="false">0.15*AF133/$AM$145</f>
        <v>0.000207010472237986</v>
      </c>
      <c r="AR133" s="43" t="n">
        <f aca="false">AQ133*$J$145</f>
        <v>2155.78635683916</v>
      </c>
      <c r="AS133" s="44" t="n">
        <f aca="false">0.24*AH133/$AM$145</f>
        <v>0.000434742847580052</v>
      </c>
      <c r="AT133" s="43" t="n">
        <f aca="false">AS133*$J$145</f>
        <v>4527.3685404139</v>
      </c>
      <c r="AU133" s="44" t="n">
        <f aca="false">0.25*AJ133/$AM$145</f>
        <v>0.00146675975144661</v>
      </c>
      <c r="AV133" s="43" t="n">
        <f aca="false">AU133*$J$145</f>
        <v>15274.6893755898</v>
      </c>
      <c r="AW133" s="44" t="n">
        <f aca="false">0.35*AL133/$AM$145</f>
        <v>0.00366149938752972</v>
      </c>
      <c r="AX133" s="43" t="n">
        <f aca="false">AW133*$J$145</f>
        <v>38130.4884717958</v>
      </c>
    </row>
    <row r="134" customFormat="false" ht="13.8" hidden="false" customHeight="false" outlineLevel="0" collapsed="false">
      <c r="A134" s="13" t="s">
        <v>75</v>
      </c>
      <c r="B134" s="43"/>
      <c r="C134" s="43"/>
      <c r="D134" s="43"/>
      <c r="E134" s="43"/>
      <c r="F134" s="43"/>
      <c r="G134" s="43"/>
      <c r="H134" s="43"/>
      <c r="I134" s="89" t="n">
        <f aca="false">AO134+AQ134+AS134+AU134+AW134</f>
        <v>0.0935560884717352</v>
      </c>
      <c r="J134" s="43" t="n">
        <f aca="false">AP134+AR134+AT134+AV134+AX134</f>
        <v>974283.749735804</v>
      </c>
      <c r="K134" s="89" t="n">
        <f aca="false">I134-DatosMinisterio!J134</f>
        <v>0.000998712404355936</v>
      </c>
      <c r="L134" s="43" t="n">
        <f aca="false">J134-DatosMinisterio!K134</f>
        <v>10400.7497358036</v>
      </c>
      <c r="M134" s="43" t="n">
        <f aca="false">P168/P$179</f>
        <v>0.02178909733899</v>
      </c>
      <c r="N134" s="43" t="n">
        <f aca="false">ROUND((N$145*M134),0)</f>
        <v>4311280</v>
      </c>
      <c r="O134" s="43" t="n">
        <f aca="false">N134-DatosMinisterio!L134</f>
        <v>-8663253</v>
      </c>
      <c r="P134" s="43" t="n">
        <f aca="false">N134+J134</f>
        <v>5285563.7497358</v>
      </c>
      <c r="Q134" s="43" t="n">
        <f aca="false">P134-DatosMinisterio!M134</f>
        <v>-8652852.2502642</v>
      </c>
      <c r="S134" s="14" t="n">
        <f aca="false">B134+DatosMinisterio!B134</f>
        <v>8205</v>
      </c>
      <c r="T134" s="14" t="n">
        <f aca="false">C134+DatosMinisterio!C134</f>
        <v>28</v>
      </c>
      <c r="U134" s="14" t="n">
        <f aca="false">D134+DatosMinisterio!D134</f>
        <v>413.710227272727</v>
      </c>
      <c r="V134" s="14" t="n">
        <f aca="false">E134+DatosMinisterio!E134</f>
        <v>378.232954545455</v>
      </c>
      <c r="W134" s="14" t="n">
        <f aca="false">F134+DatosMinisterio!F134</f>
        <v>101</v>
      </c>
      <c r="X134" s="14" t="n">
        <f aca="false">G134+DatosMinisterio!G134</f>
        <v>249</v>
      </c>
      <c r="Y134" s="14" t="n">
        <f aca="false">H134+DatosMinisterio!H134</f>
        <v>43</v>
      </c>
      <c r="Z134" s="14" t="n">
        <f aca="false">X134+0.33*Y134</f>
        <v>263.19</v>
      </c>
      <c r="AC134" s="49" t="n">
        <f aca="false">IF(T134&gt;0,S134/T134,0)</f>
        <v>293.035714285714</v>
      </c>
      <c r="AD134" s="50" t="n">
        <f aca="false">EXP((((AC134-AC$145)/AC$146+2)/4-1.9)^3)</f>
        <v>0.19799381750951</v>
      </c>
      <c r="AE134" s="51" t="n">
        <f aca="false">S134/U134</f>
        <v>19.8327221787318</v>
      </c>
      <c r="AF134" s="50" t="n">
        <f aca="false">EXP((((AE134-AE$145)/AE$146+2)/4-1.9)^3)</f>
        <v>0.112920053329768</v>
      </c>
      <c r="AG134" s="50" t="n">
        <f aca="false">V134/U134</f>
        <v>0.914246082430337</v>
      </c>
      <c r="AH134" s="50" t="n">
        <f aca="false">EXP((((AG134-AG$145)/AG$146+2)/4-1.9)^3)</f>
        <v>0.545745302267668</v>
      </c>
      <c r="AI134" s="50" t="n">
        <f aca="false">W134/U134</f>
        <v>0.244132229134907</v>
      </c>
      <c r="AJ134" s="50" t="n">
        <f aca="false">EXP((((AI134-AI$145)/AI$146+2)/4-1.9)^3)</f>
        <v>0.183346908630205</v>
      </c>
      <c r="AK134" s="50" t="n">
        <f aca="false">Z134/U134</f>
        <v>0.636169914713032</v>
      </c>
      <c r="AL134" s="50" t="n">
        <f aca="false">EXP((((AK134-AK$145)/AK$146+2)/4-1.9)^3)</f>
        <v>0.199119283538137</v>
      </c>
      <c r="AM134" s="50" t="n">
        <f aca="false">0.01*AD134+0.15*AF134+0.24*AH134+0.25*AJ134+0.35*AL134</f>
        <v>0.2654252951147</v>
      </c>
      <c r="AO134" s="44" t="n">
        <f aca="false">0.01*AD134/$AM$145</f>
        <v>0.000697881002629068</v>
      </c>
      <c r="AP134" s="43" t="n">
        <f aca="false">AO134*$J$145</f>
        <v>7267.66297327886</v>
      </c>
      <c r="AQ134" s="44" t="n">
        <f aca="false">0.15*AF134/$AM$145</f>
        <v>0.0059702439974613</v>
      </c>
      <c r="AR134" s="43" t="n">
        <f aca="false">AQ134*$J$145</f>
        <v>62173.5239651622</v>
      </c>
      <c r="AS134" s="44" t="n">
        <f aca="false">0.24*AH134/$AM$145</f>
        <v>0.0461669298790145</v>
      </c>
      <c r="AT134" s="43" t="n">
        <f aca="false">AS134*$J$145</f>
        <v>480777.791067069</v>
      </c>
      <c r="AU134" s="44" t="n">
        <f aca="false">0.25*AJ134/$AM$145</f>
        <v>0.0161563535206903</v>
      </c>
      <c r="AV134" s="43" t="n">
        <f aca="false">AU134*$J$145</f>
        <v>168250.649929117</v>
      </c>
      <c r="AW134" s="44" t="n">
        <f aca="false">0.35*AL134/$AM$145</f>
        <v>0.02456468007194</v>
      </c>
      <c r="AX134" s="43" t="n">
        <f aca="false">AW134*$J$145</f>
        <v>255814.121801176</v>
      </c>
    </row>
    <row r="135" customFormat="false" ht="13.8" hidden="false" customHeight="false" outlineLevel="0" collapsed="false">
      <c r="A135" s="13" t="s">
        <v>76</v>
      </c>
      <c r="B135" s="43"/>
      <c r="C135" s="43"/>
      <c r="D135" s="43"/>
      <c r="E135" s="43"/>
      <c r="F135" s="43"/>
      <c r="G135" s="43"/>
      <c r="H135" s="43"/>
      <c r="I135" s="89" t="n">
        <f aca="false">AO135+AQ135+AS135+AU135+AW135</f>
        <v>0.00223666755601186</v>
      </c>
      <c r="J135" s="43" t="n">
        <f aca="false">AP135+AR135+AT135+AV135+AX135</f>
        <v>23292.4322615519</v>
      </c>
      <c r="K135" s="89" t="n">
        <f aca="false">I135-DatosMinisterio!J135</f>
        <v>-2.43486752317364E-005</v>
      </c>
      <c r="L135" s="43" t="n">
        <f aca="false">J135-DatosMinisterio!K135</f>
        <v>-254.567738448051</v>
      </c>
      <c r="M135" s="43" t="n">
        <f aca="false">P169/P$179</f>
        <v>0.000875906194564057</v>
      </c>
      <c r="N135" s="43" t="n">
        <f aca="false">ROUND((N$145*M135),0)</f>
        <v>173310</v>
      </c>
      <c r="O135" s="43" t="n">
        <f aca="false">N135-DatosMinisterio!L135</f>
        <v>-1492249</v>
      </c>
      <c r="P135" s="43" t="n">
        <f aca="false">N135+J135</f>
        <v>196602.432261552</v>
      </c>
      <c r="Q135" s="43" t="n">
        <f aca="false">P135-DatosMinisterio!M135</f>
        <v>-1492503.56773845</v>
      </c>
      <c r="S135" s="14" t="n">
        <f aca="false">B135+DatosMinisterio!B135</f>
        <v>3226</v>
      </c>
      <c r="T135" s="14" t="n">
        <f aca="false">C135+DatosMinisterio!C135</f>
        <v>26</v>
      </c>
      <c r="U135" s="14" t="n">
        <f aca="false">D135+DatosMinisterio!D135</f>
        <v>246.164318181818</v>
      </c>
      <c r="V135" s="14" t="n">
        <f aca="false">E135+DatosMinisterio!E135</f>
        <v>66.2097727272727</v>
      </c>
      <c r="W135" s="14" t="n">
        <f aca="false">F135+DatosMinisterio!F135</f>
        <v>1</v>
      </c>
      <c r="X135" s="14" t="n">
        <f aca="false">G135+DatosMinisterio!G135</f>
        <v>23</v>
      </c>
      <c r="Y135" s="14" t="n">
        <f aca="false">H135+DatosMinisterio!H135</f>
        <v>5</v>
      </c>
      <c r="Z135" s="14" t="n">
        <f aca="false">X135+0.33*Y135</f>
        <v>24.65</v>
      </c>
      <c r="AC135" s="49" t="n">
        <f aca="false">IF(T135&gt;0,S135/T135,0)</f>
        <v>124.076923076923</v>
      </c>
      <c r="AD135" s="50" t="n">
        <f aca="false">EXP((((AC135-AC$145)/AC$146+2)/4-1.9)^3)</f>
        <v>0.0112367464829688</v>
      </c>
      <c r="AE135" s="51" t="n">
        <f aca="false">S135/U135</f>
        <v>13.1050674761777</v>
      </c>
      <c r="AF135" s="50" t="n">
        <f aca="false">EXP((((AE135-AE$145)/AE$146+2)/4-1.9)^3)</f>
        <v>0.00902428624501539</v>
      </c>
      <c r="AG135" s="50" t="n">
        <f aca="false">V135/U135</f>
        <v>0.268965759198171</v>
      </c>
      <c r="AH135" s="50" t="n">
        <f aca="false">EXP((((AG135-AG$145)/AG$146+2)/4-1.9)^3)</f>
        <v>0.000102866664127157</v>
      </c>
      <c r="AI135" s="50" t="n">
        <f aca="false">W135/U135</f>
        <v>0.00406232717798441</v>
      </c>
      <c r="AJ135" s="50" t="n">
        <f aca="false">EXP((((AI135-AI$145)/AI$146+2)/4-1.9)^3)</f>
        <v>0.00678871238806242</v>
      </c>
      <c r="AK135" s="50" t="n">
        <f aca="false">Z135/U135</f>
        <v>0.100136364937316</v>
      </c>
      <c r="AL135" s="50" t="n">
        <f aca="false">EXP((((AK135-AK$145)/AK$146+2)/4-1.9)^3)</f>
        <v>0.00902202534394064</v>
      </c>
      <c r="AM135" s="50" t="n">
        <f aca="false">0.01*AD135+0.15*AF135+0.24*AH135+0.25*AJ135+0.35*AL135</f>
        <v>0.00634558536836735</v>
      </c>
      <c r="AO135" s="44" t="n">
        <f aca="false">0.01*AD135/$AM$145</f>
        <v>3.96068523778337E-005</v>
      </c>
      <c r="AP135" s="43" t="n">
        <f aca="false">AO135*$J$145</f>
        <v>412.461799977522</v>
      </c>
      <c r="AQ135" s="44" t="n">
        <f aca="false">0.15*AF135/$AM$145</f>
        <v>0.000477126862740086</v>
      </c>
      <c r="AR135" s="43" t="n">
        <f aca="false">AQ135*$J$145</f>
        <v>4968.75143588898</v>
      </c>
      <c r="AS135" s="44" t="n">
        <f aca="false">0.24*AH135/$AM$145</f>
        <v>8.70193119375193E-006</v>
      </c>
      <c r="AT135" s="43" t="n">
        <f aca="false">AS135*$J$145</f>
        <v>90.6210412586132</v>
      </c>
      <c r="AU135" s="44" t="n">
        <f aca="false">0.25*AJ135/$AM$145</f>
        <v>0.000598214816444182</v>
      </c>
      <c r="AV135" s="43" t="n">
        <f aca="false">AU135*$J$145</f>
        <v>6229.74927696807</v>
      </c>
      <c r="AW135" s="44" t="n">
        <f aca="false">0.35*AL135/$AM$145</f>
        <v>0.00111301709325601</v>
      </c>
      <c r="AX135" s="43" t="n">
        <f aca="false">AW135*$J$145</f>
        <v>11590.8487074588</v>
      </c>
    </row>
    <row r="136" customFormat="false" ht="13.8" hidden="false" customHeight="false" outlineLevel="0" collapsed="false">
      <c r="A136" s="13" t="s">
        <v>77</v>
      </c>
      <c r="B136" s="43"/>
      <c r="C136" s="43"/>
      <c r="D136" s="43"/>
      <c r="E136" s="43"/>
      <c r="F136" s="43"/>
      <c r="G136" s="43"/>
      <c r="H136" s="43"/>
      <c r="I136" s="89" t="n">
        <f aca="false">AO136+AQ136+AS136+AU136+AW136</f>
        <v>0.0701826156627872</v>
      </c>
      <c r="J136" s="43" t="n">
        <f aca="false">AP136+AR136+AT136+AV136+AX136</f>
        <v>730874.7412507</v>
      </c>
      <c r="K136" s="89" t="n">
        <f aca="false">I136-DatosMinisterio!J136</f>
        <v>0.000121749228313497</v>
      </c>
      <c r="L136" s="43" t="n">
        <f aca="false">J136-DatosMinisterio!K136</f>
        <v>1267.7412506995</v>
      </c>
      <c r="M136" s="43" t="n">
        <f aca="false">P170/P$179</f>
        <v>0.0133056734997666</v>
      </c>
      <c r="N136" s="43" t="n">
        <f aca="false">ROUND((N$145*M136),0)</f>
        <v>2632715</v>
      </c>
      <c r="O136" s="43" t="n">
        <f aca="false">N136-DatosMinisterio!L136</f>
        <v>-5627657</v>
      </c>
      <c r="P136" s="43" t="n">
        <f aca="false">N136+J136</f>
        <v>3363589.7412507</v>
      </c>
      <c r="Q136" s="43" t="n">
        <f aca="false">P136-DatosMinisterio!M136</f>
        <v>-5626389.2587493</v>
      </c>
      <c r="S136" s="14" t="n">
        <f aca="false">B136+DatosMinisterio!B136</f>
        <v>8850</v>
      </c>
      <c r="T136" s="14" t="n">
        <f aca="false">C136+DatosMinisterio!C136</f>
        <v>65</v>
      </c>
      <c r="U136" s="14" t="n">
        <f aca="false">D136+DatosMinisterio!D136</f>
        <v>352.626590909091</v>
      </c>
      <c r="V136" s="14" t="n">
        <f aca="false">E136+DatosMinisterio!E136</f>
        <v>285.876590909091</v>
      </c>
      <c r="W136" s="14" t="n">
        <f aca="false">F136+DatosMinisterio!F136</f>
        <v>33</v>
      </c>
      <c r="X136" s="14" t="n">
        <f aca="false">G136+DatosMinisterio!G136</f>
        <v>196</v>
      </c>
      <c r="Y136" s="14" t="n">
        <f aca="false">H136+DatosMinisterio!H136</f>
        <v>45</v>
      </c>
      <c r="Z136" s="14" t="n">
        <f aca="false">X136+0.33*Y136</f>
        <v>210.85</v>
      </c>
      <c r="AC136" s="49" t="n">
        <f aca="false">IF(T136&gt;0,S136/T136,0)</f>
        <v>136.153846153846</v>
      </c>
      <c r="AD136" s="50" t="n">
        <f aca="false">EXP((((AC136-AC$145)/AC$146+2)/4-1.9)^3)</f>
        <v>0.0147435518220085</v>
      </c>
      <c r="AE136" s="51" t="n">
        <f aca="false">S136/U136</f>
        <v>25.097369932268</v>
      </c>
      <c r="AF136" s="50" t="n">
        <f aca="false">EXP((((AE136-AE$145)/AE$146+2)/4-1.9)^3)</f>
        <v>0.367709705203857</v>
      </c>
      <c r="AG136" s="50" t="n">
        <f aca="false">V136/U136</f>
        <v>0.810706277629504</v>
      </c>
      <c r="AH136" s="50" t="n">
        <f aca="false">EXP((((AG136-AG$145)/AG$146+2)/4-1.9)^3)</f>
        <v>0.318092067141014</v>
      </c>
      <c r="AI136" s="50" t="n">
        <f aca="false">W136/U136</f>
        <v>0.0935834133067621</v>
      </c>
      <c r="AJ136" s="50" t="n">
        <f aca="false">EXP((((AI136-AI$145)/AI$146+2)/4-1.9)^3)</f>
        <v>0.0305688516764498</v>
      </c>
      <c r="AK136" s="50" t="n">
        <f aca="false">Z136/U136</f>
        <v>0.597941293810024</v>
      </c>
      <c r="AL136" s="50" t="n">
        <f aca="false">EXP((((AK136-AK$145)/AK$146+2)/4-1.9)^3)</f>
        <v>0.170928244293686</v>
      </c>
      <c r="AM136" s="50" t="n">
        <f aca="false">0.01*AD136+0.15*AF136+0.24*AH136+0.25*AJ136+0.35*AL136</f>
        <v>0.199113085834545</v>
      </c>
      <c r="AO136" s="44" t="n">
        <f aca="false">0.01*AD136/$AM$145</f>
        <v>5.19675051336523E-005</v>
      </c>
      <c r="AP136" s="43" t="n">
        <f aca="false">AO136*$J$145</f>
        <v>541.184401711342</v>
      </c>
      <c r="AQ136" s="44" t="n">
        <f aca="false">0.15*AF136/$AM$145</f>
        <v>0.0194413356668408</v>
      </c>
      <c r="AR136" s="43" t="n">
        <f aca="false">AQ136*$J$145</f>
        <v>202460.125500913</v>
      </c>
      <c r="AS136" s="44" t="n">
        <f aca="false">0.24*AH136/$AM$145</f>
        <v>0.0269087687933361</v>
      </c>
      <c r="AT136" s="43" t="n">
        <f aca="false">AS136*$J$145</f>
        <v>280225.227336922</v>
      </c>
      <c r="AU136" s="44" t="n">
        <f aca="false">0.25*AJ136/$AM$145</f>
        <v>0.00269369785449935</v>
      </c>
      <c r="AV136" s="43" t="n">
        <f aca="false">AU136*$J$145</f>
        <v>28051.9000869707</v>
      </c>
      <c r="AW136" s="44" t="n">
        <f aca="false">0.35*AL136/$AM$145</f>
        <v>0.0210868458429773</v>
      </c>
      <c r="AX136" s="43" t="n">
        <f aca="false">AW136*$J$145</f>
        <v>219596.303924182</v>
      </c>
    </row>
    <row r="137" customFormat="false" ht="13.8" hidden="false" customHeight="false" outlineLevel="0" collapsed="false">
      <c r="A137" s="13" t="s">
        <v>78</v>
      </c>
      <c r="B137" s="43"/>
      <c r="C137" s="43"/>
      <c r="D137" s="43"/>
      <c r="E137" s="43"/>
      <c r="F137" s="43"/>
      <c r="G137" s="43"/>
      <c r="H137" s="43"/>
      <c r="I137" s="89" t="n">
        <f aca="false">AO137+AQ137+AS137+AU137+AW137</f>
        <v>0.00473510277963806</v>
      </c>
      <c r="J137" s="43" t="n">
        <f aca="false">AP137+AR137+AT137+AV137+AX137</f>
        <v>49310.8868368728</v>
      </c>
      <c r="K137" s="89" t="n">
        <f aca="false">I137-DatosMinisterio!J137</f>
        <v>-1.64511615786287E-005</v>
      </c>
      <c r="L137" s="43" t="n">
        <f aca="false">J137-DatosMinisterio!K137</f>
        <v>-171.1131631272</v>
      </c>
      <c r="M137" s="43" t="n">
        <f aca="false">P171/P$179</f>
        <v>0.00233454206555261</v>
      </c>
      <c r="N137" s="43" t="n">
        <f aca="false">ROUND((N$145*M137),0)</f>
        <v>461922</v>
      </c>
      <c r="O137" s="43" t="n">
        <f aca="false">N137-DatosMinisterio!L137</f>
        <v>-1992168</v>
      </c>
      <c r="P137" s="43" t="n">
        <f aca="false">N137+J137</f>
        <v>511232.886836873</v>
      </c>
      <c r="Q137" s="43" t="n">
        <f aca="false">P137-DatosMinisterio!M137</f>
        <v>-1992339.11316313</v>
      </c>
      <c r="S137" s="14" t="n">
        <f aca="false">B137+DatosMinisterio!B137</f>
        <v>4197</v>
      </c>
      <c r="T137" s="14" t="n">
        <f aca="false">C137+DatosMinisterio!C137</f>
        <v>37</v>
      </c>
      <c r="U137" s="14" t="n">
        <f aca="false">D137+DatosMinisterio!D137</f>
        <v>337.105</v>
      </c>
      <c r="V137" s="14" t="n">
        <f aca="false">E137+DatosMinisterio!E137</f>
        <v>176.931590909091</v>
      </c>
      <c r="W137" s="14" t="n">
        <f aca="false">F137+DatosMinisterio!F137</f>
        <v>13</v>
      </c>
      <c r="X137" s="14" t="n">
        <f aca="false">G137+DatosMinisterio!G137</f>
        <v>51</v>
      </c>
      <c r="Y137" s="14" t="n">
        <f aca="false">H137+DatosMinisterio!H137</f>
        <v>14</v>
      </c>
      <c r="Z137" s="14" t="n">
        <f aca="false">X137+0.33*Y137</f>
        <v>55.62</v>
      </c>
      <c r="AC137" s="49" t="n">
        <f aca="false">IF(T137&gt;0,S137/T137,0)</f>
        <v>113.432432432432</v>
      </c>
      <c r="AD137" s="50" t="n">
        <f aca="false">EXP((((AC137-AC$145)/AC$146+2)/4-1.9)^3)</f>
        <v>0.00876115991552659</v>
      </c>
      <c r="AE137" s="51" t="n">
        <f aca="false">S137/U137</f>
        <v>12.4501268150873</v>
      </c>
      <c r="AF137" s="50" t="n">
        <f aca="false">EXP((((AE137-AE$145)/AE$146+2)/4-1.9)^3)</f>
        <v>0.00656649192830413</v>
      </c>
      <c r="AG137" s="50" t="n">
        <f aca="false">V137/U137</f>
        <v>0.52485602678421</v>
      </c>
      <c r="AH137" s="50" t="n">
        <f aca="false">EXP((((AG137-AG$145)/AG$146+2)/4-1.9)^3)</f>
        <v>0.0167509031417492</v>
      </c>
      <c r="AI137" s="50" t="n">
        <f aca="false">W137/U137</f>
        <v>0.0385636522745139</v>
      </c>
      <c r="AJ137" s="50" t="n">
        <f aca="false">EXP((((AI137-AI$145)/AI$146+2)/4-1.9)^3)</f>
        <v>0.0126528675676065</v>
      </c>
      <c r="AK137" s="50" t="n">
        <f aca="false">Z137/U137</f>
        <v>0.164993103039112</v>
      </c>
      <c r="AL137" s="50" t="n">
        <f aca="false">EXP((((AK137-AK$145)/AK$146+2)/4-1.9)^3)</f>
        <v>0.0147937292681867</v>
      </c>
      <c r="AM137" s="50" t="n">
        <f aca="false">0.01*AD137+0.15*AF137+0.24*AH137+0.25*AJ137+0.35*AL137</f>
        <v>0.0134338242781877</v>
      </c>
      <c r="AO137" s="44" t="n">
        <f aca="false">0.01*AD137/$AM$145</f>
        <v>3.08809999370189E-005</v>
      </c>
      <c r="AP137" s="43" t="n">
        <f aca="false">AO137*$J$145</f>
        <v>321.591645244121</v>
      </c>
      <c r="AQ137" s="44" t="n">
        <f aca="false">0.15*AF137/$AM$145</f>
        <v>0.000347179777756984</v>
      </c>
      <c r="AR137" s="43" t="n">
        <f aca="false">AQ137*$J$145</f>
        <v>3615.49548758346</v>
      </c>
      <c r="AS137" s="44" t="n">
        <f aca="false">0.24*AH137/$AM$145</f>
        <v>0.00141703055902074</v>
      </c>
      <c r="AT137" s="43" t="n">
        <f aca="false">AS137*$J$145</f>
        <v>14756.8145385861</v>
      </c>
      <c r="AU137" s="44" t="n">
        <f aca="false">0.25*AJ137/$AM$145</f>
        <v>0.00111495853952484</v>
      </c>
      <c r="AV137" s="43" t="n">
        <f aca="false">AU137*$J$145</f>
        <v>11611.0667347578</v>
      </c>
      <c r="AW137" s="44" t="n">
        <f aca="false">0.35*AL137/$AM$145</f>
        <v>0.00182505290339847</v>
      </c>
      <c r="AX137" s="43" t="n">
        <f aca="false">AW137*$J$145</f>
        <v>19005.9184307013</v>
      </c>
    </row>
    <row r="138" customFormat="false" ht="13.8" hidden="false" customHeight="false" outlineLevel="0" collapsed="false">
      <c r="A138" s="13" t="s">
        <v>79</v>
      </c>
      <c r="B138" s="43"/>
      <c r="C138" s="43"/>
      <c r="D138" s="43"/>
      <c r="E138" s="43"/>
      <c r="F138" s="43"/>
      <c r="G138" s="43"/>
      <c r="H138" s="43"/>
      <c r="I138" s="89" t="n">
        <f aca="false">AO138+AQ138+AS138+AU138+AW138</f>
        <v>0.00596538771304345</v>
      </c>
      <c r="J138" s="43" t="n">
        <f aca="false">AP138+AR138+AT138+AV138+AX138</f>
        <v>62122.9511048631</v>
      </c>
      <c r="K138" s="89" t="n">
        <f aca="false">I138-DatosMinisterio!J138</f>
        <v>-1.66590072841043E-005</v>
      </c>
      <c r="L138" s="43" t="n">
        <f aca="false">J138-DatosMinisterio!K138</f>
        <v>-173.048895136861</v>
      </c>
      <c r="M138" s="43" t="n">
        <f aca="false">P172/P$179</f>
        <v>0.00174188025718451</v>
      </c>
      <c r="N138" s="43" t="n">
        <f aca="false">ROUND((N$145*M138),0)</f>
        <v>344656</v>
      </c>
      <c r="O138" s="43" t="n">
        <f aca="false">N138-DatosMinisterio!L138</f>
        <v>-3984752</v>
      </c>
      <c r="P138" s="43" t="n">
        <f aca="false">N138+J138</f>
        <v>406778.951104863</v>
      </c>
      <c r="Q138" s="43" t="n">
        <f aca="false">P138-DatosMinisterio!M138</f>
        <v>-3984925.04889514</v>
      </c>
      <c r="S138" s="14" t="n">
        <f aca="false">B138+DatosMinisterio!B138</f>
        <v>4659</v>
      </c>
      <c r="T138" s="14" t="n">
        <f aca="false">C138+DatosMinisterio!C138</f>
        <v>24</v>
      </c>
      <c r="U138" s="14" t="n">
        <f aca="false">D138+DatosMinisterio!D138</f>
        <v>306.164318181818</v>
      </c>
      <c r="V138" s="14" t="n">
        <f aca="false">E138+DatosMinisterio!E138</f>
        <v>174.784545454545</v>
      </c>
      <c r="W138" s="14" t="n">
        <f aca="false">F138+DatosMinisterio!F138</f>
        <v>10</v>
      </c>
      <c r="X138" s="14" t="n">
        <f aca="false">G138+DatosMinisterio!G138</f>
        <v>20</v>
      </c>
      <c r="Y138" s="14" t="n">
        <f aca="false">H138+DatosMinisterio!H138</f>
        <v>5</v>
      </c>
      <c r="Z138" s="14" t="n">
        <f aca="false">X138+0.33*Y138</f>
        <v>21.65</v>
      </c>
      <c r="AC138" s="49" t="n">
        <f aca="false">IF(T138&gt;0,S138/T138,0)</f>
        <v>194.125</v>
      </c>
      <c r="AD138" s="50" t="n">
        <f aca="false">EXP((((AC138-AC$145)/AC$146+2)/4-1.9)^3)</f>
        <v>0.0466678004677417</v>
      </c>
      <c r="AE138" s="51" t="n">
        <f aca="false">S138/U138</f>
        <v>15.2173186858216</v>
      </c>
      <c r="AF138" s="50" t="n">
        <f aca="false">EXP((((AE138-AE$145)/AE$146+2)/4-1.9)^3)</f>
        <v>0.0229539955823653</v>
      </c>
      <c r="AG138" s="50" t="n">
        <f aca="false">V138/U138</f>
        <v>0.570884767018304</v>
      </c>
      <c r="AH138" s="50" t="n">
        <f aca="false">EXP((((AG138-AG$145)/AG$146+2)/4-1.9)^3)</f>
        <v>0.0319465313088146</v>
      </c>
      <c r="AI138" s="50" t="n">
        <f aca="false">W138/U138</f>
        <v>0.0326621993685803</v>
      </c>
      <c r="AJ138" s="50" t="n">
        <f aca="false">EXP((((AI138-AI$145)/AI$146+2)/4-1.9)^3)</f>
        <v>0.0114190580098396</v>
      </c>
      <c r="AK138" s="50" t="n">
        <f aca="false">Z138/U138</f>
        <v>0.0707136616329764</v>
      </c>
      <c r="AL138" s="50" t="n">
        <f aca="false">EXP((((AK138-AK$145)/AK$146+2)/4-1.9)^3)</f>
        <v>0.00712148861608444</v>
      </c>
      <c r="AM138" s="50" t="n">
        <f aca="false">0.01*AD138+0.15*AF138+0.24*AH138+0.25*AJ138+0.35*AL138</f>
        <v>0.0169242303742372</v>
      </c>
      <c r="AO138" s="44" t="n">
        <f aca="false">0.01*AD138/$AM$145</f>
        <v>0.000164492870487517</v>
      </c>
      <c r="AP138" s="43" t="n">
        <f aca="false">AO138*$J$145</f>
        <v>1713.01230396995</v>
      </c>
      <c r="AQ138" s="44" t="n">
        <f aca="false">0.15*AF138/$AM$145</f>
        <v>0.00121361042881514</v>
      </c>
      <c r="AR138" s="43" t="n">
        <f aca="false">AQ138*$J$145</f>
        <v>12638.417644638</v>
      </c>
      <c r="AS138" s="44" t="n">
        <f aca="false">0.24*AH138/$AM$145</f>
        <v>0.00270249375429056</v>
      </c>
      <c r="AT138" s="43" t="n">
        <f aca="false">AS138*$J$145</f>
        <v>28143.4997078064</v>
      </c>
      <c r="AU138" s="44" t="n">
        <f aca="false">0.25*AJ138/$AM$145</f>
        <v>0.00100623642612018</v>
      </c>
      <c r="AV138" s="43" t="n">
        <f aca="false">AU138*$J$145</f>
        <v>10478.8455179729</v>
      </c>
      <c r="AW138" s="44" t="n">
        <f aca="false">0.35*AL138/$AM$145</f>
        <v>0.000878554233330051</v>
      </c>
      <c r="AX138" s="43" t="n">
        <f aca="false">AW138*$J$145</f>
        <v>9149.17593047582</v>
      </c>
    </row>
    <row r="139" customFormat="false" ht="13.8" hidden="false" customHeight="false" outlineLevel="0" collapsed="false">
      <c r="A139" s="13" t="s">
        <v>80</v>
      </c>
      <c r="B139" s="43"/>
      <c r="C139" s="43"/>
      <c r="D139" s="43"/>
      <c r="E139" s="43"/>
      <c r="F139" s="43"/>
      <c r="G139" s="43"/>
      <c r="H139" s="43"/>
      <c r="I139" s="89" t="n">
        <f aca="false">AO139+AQ139+AS139+AU139+AW139</f>
        <v>0.0248432965043525</v>
      </c>
      <c r="J139" s="43" t="n">
        <f aca="false">AP139+AR139+AT139+AV139+AX139</f>
        <v>258715.605466676</v>
      </c>
      <c r="K139" s="89" t="n">
        <f aca="false">I139-DatosMinisterio!J139</f>
        <v>7.07735894995773E-006</v>
      </c>
      <c r="L139" s="43" t="n">
        <f aca="false">J139-DatosMinisterio!K139</f>
        <v>73.605466676061</v>
      </c>
      <c r="M139" s="43" t="n">
        <f aca="false">P173/P$179</f>
        <v>0.00294944142288552</v>
      </c>
      <c r="N139" s="43" t="n">
        <f aca="false">ROUND((N$145*M139),0)</f>
        <v>583589</v>
      </c>
      <c r="O139" s="43" t="n">
        <f aca="false">N139-DatosMinisterio!L139</f>
        <v>-1794689</v>
      </c>
      <c r="P139" s="43" t="n">
        <f aca="false">N139+J139</f>
        <v>842304.605466676</v>
      </c>
      <c r="Q139" s="43" t="n">
        <f aca="false">P139-DatosMinisterio!M139</f>
        <v>-1794615.39453332</v>
      </c>
      <c r="S139" s="14" t="n">
        <f aca="false">B139+DatosMinisterio!B139</f>
        <v>7235</v>
      </c>
      <c r="T139" s="14" t="n">
        <f aca="false">C139+DatosMinisterio!C139</f>
        <v>50</v>
      </c>
      <c r="U139" s="14" t="n">
        <f aca="false">D139+DatosMinisterio!D139</f>
        <v>348.509090909091</v>
      </c>
      <c r="V139" s="14" t="n">
        <f aca="false">E139+DatosMinisterio!E139</f>
        <v>254.725681818182</v>
      </c>
      <c r="W139" s="14" t="n">
        <f aca="false">F139+DatosMinisterio!F139</f>
        <v>10</v>
      </c>
      <c r="X139" s="14" t="n">
        <f aca="false">G139+DatosMinisterio!G139</f>
        <v>34</v>
      </c>
      <c r="Y139" s="14" t="n">
        <f aca="false">H139+DatosMinisterio!H139</f>
        <v>9</v>
      </c>
      <c r="Z139" s="14" t="n">
        <f aca="false">X139+0.33*Y139</f>
        <v>36.97</v>
      </c>
      <c r="AC139" s="49" t="n">
        <f aca="false">IF(T139&gt;0,S139/T139,0)</f>
        <v>144.7</v>
      </c>
      <c r="AD139" s="50" t="n">
        <f aca="false">EXP((((AC139-AC$145)/AC$146+2)/4-1.9)^3)</f>
        <v>0.017747448350198</v>
      </c>
      <c r="AE139" s="51" t="n">
        <f aca="false">S139/U139</f>
        <v>20.7598601836394</v>
      </c>
      <c r="AF139" s="50" t="n">
        <f aca="false">EXP((((AE139-AE$145)/AE$146+2)/4-1.9)^3)</f>
        <v>0.14544945840659</v>
      </c>
      <c r="AG139" s="50" t="n">
        <f aca="false">V139/U139</f>
        <v>0.730901111227045</v>
      </c>
      <c r="AH139" s="50" t="n">
        <f aca="false">EXP((((AG139-AG$145)/AG$146+2)/4-1.9)^3)</f>
        <v>0.177150307971144</v>
      </c>
      <c r="AI139" s="50" t="n">
        <f aca="false">W139/U139</f>
        <v>0.0286936560934891</v>
      </c>
      <c r="AJ139" s="50" t="n">
        <f aca="false">EXP((((AI139-AI$145)/AI$146+2)/4-1.9)^3)</f>
        <v>0.0106482222222522</v>
      </c>
      <c r="AK139" s="50" t="n">
        <f aca="false">Z139/U139</f>
        <v>0.106080446577629</v>
      </c>
      <c r="AL139" s="50" t="n">
        <f aca="false">EXP((((AK139-AK$145)/AK$146+2)/4-1.9)^3)</f>
        <v>0.00945480346858562</v>
      </c>
      <c r="AM139" s="50" t="n">
        <f aca="false">0.01*AD139+0.15*AF139+0.24*AH139+0.25*AJ139+0.35*AL139</f>
        <v>0.0704822039271331</v>
      </c>
      <c r="AO139" s="44" t="n">
        <f aca="false">0.01*AD139/$AM$145</f>
        <v>6.2555524230694E-005</v>
      </c>
      <c r="AP139" s="43" t="n">
        <f aca="false">AO139*$J$145</f>
        <v>651.446973786025</v>
      </c>
      <c r="AQ139" s="44" t="n">
        <f aca="false">0.15*AF139/$AM$145</f>
        <v>0.00769011995991521</v>
      </c>
      <c r="AR139" s="43" t="n">
        <f aca="false">AQ139*$J$145</f>
        <v>80084.1402505611</v>
      </c>
      <c r="AS139" s="44" t="n">
        <f aca="false">0.24*AH139/$AM$145</f>
        <v>0.0149859024203535</v>
      </c>
      <c r="AT139" s="43" t="n">
        <f aca="false">AS139*$J$145</f>
        <v>156061.68921532</v>
      </c>
      <c r="AU139" s="44" t="n">
        <f aca="false">0.25*AJ139/$AM$145</f>
        <v>0.000938311116750599</v>
      </c>
      <c r="AV139" s="43" t="n">
        <f aca="false">AU139*$J$145</f>
        <v>9771.47813872906</v>
      </c>
      <c r="AW139" s="44" t="n">
        <f aca="false">0.35*AL139/$AM$145</f>
        <v>0.00116640748310241</v>
      </c>
      <c r="AX139" s="43" t="n">
        <f aca="false">AW139*$J$145</f>
        <v>12146.8508882802</v>
      </c>
    </row>
    <row r="140" customFormat="false" ht="13.8" hidden="false" customHeight="false" outlineLevel="0" collapsed="false">
      <c r="A140" s="13" t="s">
        <v>81</v>
      </c>
      <c r="B140" s="43"/>
      <c r="C140" s="43"/>
      <c r="D140" s="43"/>
      <c r="E140" s="43"/>
      <c r="F140" s="43"/>
      <c r="G140" s="43"/>
      <c r="H140" s="43"/>
      <c r="I140" s="89" t="n">
        <f aca="false">AO140+AQ140+AS140+AU140+AW140</f>
        <v>0.019898176058655</v>
      </c>
      <c r="J140" s="43" t="n">
        <f aca="false">AP140+AR140+AT140+AV140+AX140</f>
        <v>207217.615657227</v>
      </c>
      <c r="K140" s="89" t="n">
        <f aca="false">I140-DatosMinisterio!J140</f>
        <v>-9.58730945983116E-007</v>
      </c>
      <c r="L140" s="43" t="n">
        <f aca="false">J140-DatosMinisterio!K140</f>
        <v>-10.3843427725369</v>
      </c>
      <c r="M140" s="43" t="n">
        <f aca="false">P174/P$179</f>
        <v>0.00731727604471804</v>
      </c>
      <c r="N140" s="43" t="n">
        <f aca="false">ROUND((N$145*M140),0)</f>
        <v>1447826</v>
      </c>
      <c r="O140" s="43" t="n">
        <f aca="false">N140-DatosMinisterio!L140</f>
        <v>-2312130</v>
      </c>
      <c r="P140" s="43" t="n">
        <f aca="false">N140+J140</f>
        <v>1655043.61565723</v>
      </c>
      <c r="Q140" s="43" t="n">
        <f aca="false">P140-DatosMinisterio!M140</f>
        <v>-2312140.38434277</v>
      </c>
      <c r="S140" s="14" t="n">
        <f aca="false">B140+DatosMinisterio!B140</f>
        <v>6627</v>
      </c>
      <c r="T140" s="14" t="n">
        <f aca="false">C140+DatosMinisterio!C140</f>
        <v>34</v>
      </c>
      <c r="U140" s="14" t="n">
        <f aca="false">D140+DatosMinisterio!D140</f>
        <v>279.466136363636</v>
      </c>
      <c r="V140" s="14" t="n">
        <f aca="false">E140+DatosMinisterio!E140</f>
        <v>163.288863636364</v>
      </c>
      <c r="W140" s="14" t="n">
        <f aca="false">F140+DatosMinisterio!F140</f>
        <v>5</v>
      </c>
      <c r="X140" s="14" t="n">
        <f aca="false">G140+DatosMinisterio!G140</f>
        <v>9</v>
      </c>
      <c r="Y140" s="14" t="n">
        <f aca="false">H140+DatosMinisterio!H140</f>
        <v>1</v>
      </c>
      <c r="Z140" s="14" t="n">
        <f aca="false">X140+0.33*Y140</f>
        <v>9.33</v>
      </c>
      <c r="AC140" s="49" t="n">
        <f aca="false">IF(T140&gt;0,S140/T140,0)</f>
        <v>194.911764705882</v>
      </c>
      <c r="AD140" s="50" t="n">
        <f aca="false">EXP((((AC140-AC$145)/AC$146+2)/4-1.9)^3)</f>
        <v>0.0473250567078803</v>
      </c>
      <c r="AE140" s="51" t="n">
        <f aca="false">S140/U140</f>
        <v>23.7130698059856</v>
      </c>
      <c r="AF140" s="50" t="n">
        <f aca="false">EXP((((AE140-AE$145)/AE$146+2)/4-1.9)^3)</f>
        <v>0.285557127462012</v>
      </c>
      <c r="AG140" s="50" t="n">
        <f aca="false">V140/U140</f>
        <v>0.584288550165862</v>
      </c>
      <c r="AH140" s="50" t="n">
        <f aca="false">EXP((((AG140-AG$145)/AG$146+2)/4-1.9)^3)</f>
        <v>0.0380302537781717</v>
      </c>
      <c r="AI140" s="50" t="n">
        <f aca="false">W140/U140</f>
        <v>0.017891255323665</v>
      </c>
      <c r="AJ140" s="50" t="n">
        <f aca="false">EXP((((AI140-AI$145)/AI$146+2)/4-1.9)^3)</f>
        <v>0.00877116523780884</v>
      </c>
      <c r="AK140" s="50" t="n">
        <f aca="false">Z140/U140</f>
        <v>0.0333850824339589</v>
      </c>
      <c r="AL140" s="50" t="n">
        <f aca="false">EXP((((AK140-AK$145)/AK$146+2)/4-1.9)^3)</f>
        <v>0.00521620757129726</v>
      </c>
      <c r="AM140" s="50" t="n">
        <f aca="false">0.01*AD140+0.15*AF140+0.24*AH140+0.25*AJ140+0.35*AL140</f>
        <v>0.0564525445525481</v>
      </c>
      <c r="AO140" s="44" t="n">
        <f aca="false">0.01*AD140/$AM$145</f>
        <v>0.000166809542036264</v>
      </c>
      <c r="AP140" s="43" t="n">
        <f aca="false">AO140*$J$145</f>
        <v>1737.13788981145</v>
      </c>
      <c r="AQ140" s="44" t="n">
        <f aca="false">0.15*AF140/$AM$145</f>
        <v>0.0150978119110836</v>
      </c>
      <c r="AR140" s="43" t="n">
        <f aca="false">AQ140*$J$145</f>
        <v>157227.103460833</v>
      </c>
      <c r="AS140" s="44" t="n">
        <f aca="false">0.24*AH140/$AM$145</f>
        <v>0.00321714186482699</v>
      </c>
      <c r="AT140" s="43" t="n">
        <f aca="false">AS140*$J$145</f>
        <v>33502.9936661218</v>
      </c>
      <c r="AU140" s="44" t="n">
        <f aca="false">0.25*AJ140/$AM$145</f>
        <v>0.000772906657816885</v>
      </c>
      <c r="AV140" s="43" t="n">
        <f aca="false">AU140*$J$145</f>
        <v>8048.97264383926</v>
      </c>
      <c r="AW140" s="44" t="n">
        <f aca="false">0.35*AL140/$AM$145</f>
        <v>0.000643506082891299</v>
      </c>
      <c r="AX140" s="43" t="n">
        <f aca="false">AW140*$J$145</f>
        <v>6701.4079966217</v>
      </c>
    </row>
    <row r="141" customFormat="false" ht="13.8" hidden="false" customHeight="false" outlineLevel="0" collapsed="false">
      <c r="A141" s="13" t="s">
        <v>82</v>
      </c>
      <c r="B141" s="43"/>
      <c r="C141" s="43"/>
      <c r="D141" s="43"/>
      <c r="E141" s="43"/>
      <c r="F141" s="43"/>
      <c r="G141" s="43"/>
      <c r="H141" s="43"/>
      <c r="I141" s="89" t="n">
        <f aca="false">AO141+AQ141+AS141+AU141+AW141</f>
        <v>0.00842227991747338</v>
      </c>
      <c r="J141" s="43" t="n">
        <f aca="false">AP141+AR141+AT141+AV141+AX141</f>
        <v>87708.7808325761</v>
      </c>
      <c r="K141" s="89" t="n">
        <f aca="false">I141-DatosMinisterio!J141</f>
        <v>7.39101378832135E-005</v>
      </c>
      <c r="L141" s="43" t="n">
        <f aca="false">J141-DatosMinisterio!K141</f>
        <v>769.780832576071</v>
      </c>
      <c r="M141" s="43" t="n">
        <f aca="false">P175/P$179</f>
        <v>0.00228065984685479</v>
      </c>
      <c r="N141" s="43" t="n">
        <f aca="false">ROUND((N$145*M141),0)</f>
        <v>451261</v>
      </c>
      <c r="O141" s="43" t="n">
        <f aca="false">N141-DatosMinisterio!L141</f>
        <v>-2143067</v>
      </c>
      <c r="P141" s="43" t="n">
        <f aca="false">N141+J141</f>
        <v>538969.780832576</v>
      </c>
      <c r="Q141" s="43" t="n">
        <f aca="false">P141-DatosMinisterio!M141</f>
        <v>-2142297.21916742</v>
      </c>
      <c r="S141" s="14" t="n">
        <f aca="false">B141+DatosMinisterio!B141</f>
        <v>3590</v>
      </c>
      <c r="T141" s="14" t="n">
        <f aca="false">C141+DatosMinisterio!C141</f>
        <v>37</v>
      </c>
      <c r="U141" s="14" t="n">
        <f aca="false">D141+DatosMinisterio!D141</f>
        <v>319.209318181818</v>
      </c>
      <c r="V141" s="14" t="n">
        <f aca="false">E141+DatosMinisterio!E141</f>
        <v>181.556590909091</v>
      </c>
      <c r="W141" s="14" t="n">
        <f aca="false">F141+DatosMinisterio!F141</f>
        <v>35</v>
      </c>
      <c r="X141" s="14" t="n">
        <f aca="false">G141+DatosMinisterio!G141</f>
        <v>58</v>
      </c>
      <c r="Y141" s="14" t="n">
        <f aca="false">H141+DatosMinisterio!H141</f>
        <v>8</v>
      </c>
      <c r="Z141" s="14" t="n">
        <f aca="false">X141+0.33*Y141</f>
        <v>60.64</v>
      </c>
      <c r="AC141" s="49" t="n">
        <f aca="false">IF(T141&gt;0,S141/T141,0)</f>
        <v>97.027027027027</v>
      </c>
      <c r="AD141" s="50" t="n">
        <f aca="false">EXP((((AC141-AC$145)/AC$146+2)/4-1.9)^3)</f>
        <v>0.00586519611542684</v>
      </c>
      <c r="AE141" s="51" t="n">
        <f aca="false">S141/U141</f>
        <v>11.2465388555956</v>
      </c>
      <c r="AF141" s="50" t="n">
        <f aca="false">EXP((((AE141-AE$145)/AE$146+2)/4-1.9)^3)</f>
        <v>0.00352885083721956</v>
      </c>
      <c r="AG141" s="50" t="n">
        <f aca="false">V141/U141</f>
        <v>0.568769708676482</v>
      </c>
      <c r="AH141" s="50" t="n">
        <f aca="false">EXP((((AG141-AG$145)/AG$146+2)/4-1.9)^3)</f>
        <v>0.0310625658374077</v>
      </c>
      <c r="AI141" s="50" t="n">
        <f aca="false">W141/U141</f>
        <v>0.109645921990487</v>
      </c>
      <c r="AJ141" s="50" t="n">
        <f aca="false">EXP((((AI141-AI$145)/AI$146+2)/4-1.9)^3)</f>
        <v>0.0385908817974849</v>
      </c>
      <c r="AK141" s="50" t="n">
        <f aca="false">Z141/U141</f>
        <v>0.189969391700089</v>
      </c>
      <c r="AL141" s="50" t="n">
        <f aca="false">EXP((((AK141-AK$145)/AK$146+2)/4-1.9)^3)</f>
        <v>0.0177254083965612</v>
      </c>
      <c r="AM141" s="50" t="n">
        <f aca="false">0.01*AD141+0.15*AF141+0.24*AH141+0.25*AJ141+0.35*AL141</f>
        <v>0.0238946087758827</v>
      </c>
      <c r="AO141" s="44" t="n">
        <f aca="false">0.01*AD141/$AM$145</f>
        <v>2.06734179740415E-005</v>
      </c>
      <c r="AP141" s="43" t="n">
        <f aca="false">AO141*$J$145</f>
        <v>215.290907439871</v>
      </c>
      <c r="AQ141" s="44" t="n">
        <f aca="false">0.15*AF141/$AM$145</f>
        <v>0.000186575368214888</v>
      </c>
      <c r="AR141" s="43" t="n">
        <f aca="false">AQ141*$J$145</f>
        <v>1942.97722705303</v>
      </c>
      <c r="AS141" s="44" t="n">
        <f aca="false">0.24*AH141/$AM$145</f>
        <v>0.00262771533335988</v>
      </c>
      <c r="AT141" s="43" t="n">
        <f aca="false">AS141*$J$145</f>
        <v>27364.7647100765</v>
      </c>
      <c r="AU141" s="44" t="n">
        <f aca="false">0.25*AJ141/$AM$145</f>
        <v>0.00340059144521963</v>
      </c>
      <c r="AV141" s="43" t="n">
        <f aca="false">AU141*$J$145</f>
        <v>35413.4192513727</v>
      </c>
      <c r="AW141" s="44" t="n">
        <f aca="false">0.35*AL141/$AM$145</f>
        <v>0.00218672435270494</v>
      </c>
      <c r="AX141" s="43" t="n">
        <f aca="false">AW141*$J$145</f>
        <v>22772.328736634</v>
      </c>
    </row>
    <row r="142" customFormat="false" ht="13.8" hidden="false" customHeight="false" outlineLevel="0" collapsed="false">
      <c r="A142" s="13" t="s">
        <v>83</v>
      </c>
      <c r="B142" s="43"/>
      <c r="C142" s="43"/>
      <c r="D142" s="43"/>
      <c r="E142" s="43"/>
      <c r="F142" s="43"/>
      <c r="G142" s="43"/>
      <c r="H142" s="43"/>
      <c r="I142" s="89" t="n">
        <f aca="false">AO142+AQ142+AS142+AU142+AW142</f>
        <v>0.0165050498757827</v>
      </c>
      <c r="J142" s="43" t="n">
        <f aca="false">AP142+AR142+AT142+AV142+AX142</f>
        <v>171881.938901414</v>
      </c>
      <c r="K142" s="89" t="n">
        <f aca="false">I142-DatosMinisterio!J142</f>
        <v>9.76953839001288E-006</v>
      </c>
      <c r="L142" s="43" t="n">
        <f aca="false">J142-DatosMinisterio!K142</f>
        <v>101.938901413581</v>
      </c>
      <c r="M142" s="43" t="n">
        <f aca="false">P176/P$179</f>
        <v>0.00361686557657963</v>
      </c>
      <c r="N142" s="43" t="n">
        <f aca="false">ROUND((N$145*M142),0)</f>
        <v>715648</v>
      </c>
      <c r="O142" s="43" t="n">
        <f aca="false">N142-DatosMinisterio!L142</f>
        <v>-1296422</v>
      </c>
      <c r="P142" s="43" t="n">
        <f aca="false">N142+J142</f>
        <v>887529.938901414</v>
      </c>
      <c r="Q142" s="43" t="n">
        <f aca="false">P142-DatosMinisterio!M142</f>
        <v>-1296320.06109859</v>
      </c>
      <c r="S142" s="14" t="n">
        <f aca="false">B142+DatosMinisterio!B142</f>
        <v>6473</v>
      </c>
      <c r="T142" s="14" t="n">
        <f aca="false">C142+DatosMinisterio!C142</f>
        <v>26</v>
      </c>
      <c r="U142" s="14" t="n">
        <f aca="false">D142+DatosMinisterio!D142</f>
        <v>356.963181818182</v>
      </c>
      <c r="V142" s="14" t="n">
        <f aca="false">E142+DatosMinisterio!E142</f>
        <v>241.835909090909</v>
      </c>
      <c r="W142" s="14" t="n">
        <f aca="false">F142+DatosMinisterio!F142</f>
        <v>21</v>
      </c>
      <c r="X142" s="14" t="n">
        <f aca="false">G142+DatosMinisterio!G142</f>
        <v>54</v>
      </c>
      <c r="Y142" s="14" t="n">
        <f aca="false">H142+DatosMinisterio!H142</f>
        <v>11</v>
      </c>
      <c r="Z142" s="14" t="n">
        <f aca="false">X142+0.33*Y142</f>
        <v>57.63</v>
      </c>
      <c r="AC142" s="49" t="n">
        <f aca="false">IF(T142&gt;0,S142/T142,0)</f>
        <v>248.961538461538</v>
      </c>
      <c r="AD142" s="50" t="n">
        <f aca="false">EXP((((AC142-AC$145)/AC$146+2)/4-1.9)^3)</f>
        <v>0.112091796325811</v>
      </c>
      <c r="AE142" s="51" t="n">
        <f aca="false">S142/U142</f>
        <v>18.1335228104757</v>
      </c>
      <c r="AF142" s="50" t="n">
        <f aca="false">EXP((((AE142-AE$145)/AE$146+2)/4-1.9)^3)</f>
        <v>0.0671524305403897</v>
      </c>
      <c r="AG142" s="50" t="n">
        <f aca="false">V142/U142</f>
        <v>0.677481380177991</v>
      </c>
      <c r="AH142" s="50" t="n">
        <f aca="false">EXP((((AG142-AG$145)/AG$146+2)/4-1.9)^3)</f>
        <v>0.108925252248372</v>
      </c>
      <c r="AI142" s="50" t="n">
        <f aca="false">W142/U142</f>
        <v>0.0588295966352526</v>
      </c>
      <c r="AJ142" s="50" t="n">
        <f aca="false">EXP((((AI142-AI$145)/AI$146+2)/4-1.9)^3)</f>
        <v>0.0177832351237619</v>
      </c>
      <c r="AK142" s="50" t="n">
        <f aca="false">Z142/U142</f>
        <v>0.161445221623315</v>
      </c>
      <c r="AL142" s="50" t="n">
        <f aca="false">EXP((((AK142-AK$145)/AK$146+2)/4-1.9)^3)</f>
        <v>0.0144124334856815</v>
      </c>
      <c r="AM142" s="50" t="n">
        <f aca="false">0.01*AD142+0.15*AF142+0.24*AH142+0.25*AJ142+0.35*AL142</f>
        <v>0.0468260035848548</v>
      </c>
      <c r="AO142" s="44" t="n">
        <f aca="false">0.01*AD142/$AM$145</f>
        <v>0.000395096858024836</v>
      </c>
      <c r="AP142" s="43" t="n">
        <f aca="false">AO142*$J$145</f>
        <v>4114.49916978484</v>
      </c>
      <c r="AQ142" s="44" t="n">
        <f aca="false">0.15*AF142/$AM$145</f>
        <v>0.00355044461569526</v>
      </c>
      <c r="AR142" s="43" t="n">
        <f aca="false">AQ142*$J$145</f>
        <v>36973.9751833889</v>
      </c>
      <c r="AS142" s="44" t="n">
        <f aca="false">0.24*AH142/$AM$145</f>
        <v>0.00921445308225143</v>
      </c>
      <c r="AT142" s="43" t="n">
        <f aca="false">AS142*$J$145</f>
        <v>95958.3929532582</v>
      </c>
      <c r="AU142" s="44" t="n">
        <f aca="false">0.25*AJ142/$AM$145</f>
        <v>0.00156704160188781</v>
      </c>
      <c r="AV142" s="43" t="n">
        <f aca="false">AU142*$J$145</f>
        <v>16319.0145378994</v>
      </c>
      <c r="AW142" s="44" t="n">
        <f aca="false">0.35*AL142/$AM$145</f>
        <v>0.00177801371792337</v>
      </c>
      <c r="AX142" s="43" t="n">
        <f aca="false">AW142*$J$145</f>
        <v>18516.0570570822</v>
      </c>
    </row>
    <row r="143" customFormat="false" ht="13.8" hidden="false" customHeight="false" outlineLevel="0" collapsed="false">
      <c r="A143" s="13" t="s">
        <v>84</v>
      </c>
      <c r="B143" s="43"/>
      <c r="C143" s="43"/>
      <c r="D143" s="43"/>
      <c r="E143" s="43"/>
      <c r="F143" s="43"/>
      <c r="G143" s="43"/>
      <c r="H143" s="43"/>
      <c r="I143" s="89" t="n">
        <f aca="false">AO143+AQ143+AS143+AU143+AW143</f>
        <v>0.0146615501012061</v>
      </c>
      <c r="J143" s="43" t="n">
        <f aca="false">AP143+AR143+AT143+AV143+AX143</f>
        <v>152683.91659895</v>
      </c>
      <c r="K143" s="89" t="n">
        <f aca="false">I143-DatosMinisterio!J143</f>
        <v>5.10600831925834E-005</v>
      </c>
      <c r="L143" s="43" t="n">
        <f aca="false">J143-DatosMinisterio!K143</f>
        <v>531.916598950018</v>
      </c>
      <c r="M143" s="43" t="n">
        <f aca="false">P177/P$179</f>
        <v>0.003224371167111</v>
      </c>
      <c r="N143" s="43" t="n">
        <f aca="false">ROUND((N$145*M143),0)</f>
        <v>637987</v>
      </c>
      <c r="O143" s="43" t="n">
        <f aca="false">N143-DatosMinisterio!L143</f>
        <v>-799156</v>
      </c>
      <c r="P143" s="43" t="n">
        <f aca="false">N143+J143</f>
        <v>790670.91659895</v>
      </c>
      <c r="Q143" s="43" t="n">
        <f aca="false">P143-DatosMinisterio!M143</f>
        <v>-798624.08340105</v>
      </c>
      <c r="S143" s="14" t="n">
        <f aca="false">B143+DatosMinisterio!B143</f>
        <v>7484</v>
      </c>
      <c r="T143" s="14" t="n">
        <f aca="false">C143+DatosMinisterio!C143</f>
        <v>51</v>
      </c>
      <c r="U143" s="14" t="n">
        <f aca="false">D143+DatosMinisterio!D143</f>
        <v>412.023863636364</v>
      </c>
      <c r="V143" s="14" t="n">
        <f aca="false">E143+DatosMinisterio!E143</f>
        <v>257.501363636364</v>
      </c>
      <c r="W143" s="14" t="n">
        <f aca="false">F143+DatosMinisterio!F143</f>
        <v>39</v>
      </c>
      <c r="X143" s="14" t="n">
        <f aca="false">G143+DatosMinisterio!G143</f>
        <v>82</v>
      </c>
      <c r="Y143" s="14" t="n">
        <f aca="false">H143+DatosMinisterio!H143</f>
        <v>46</v>
      </c>
      <c r="Z143" s="14" t="n">
        <f aca="false">X143+0.33*Y143</f>
        <v>97.18</v>
      </c>
      <c r="AC143" s="49" t="n">
        <f aca="false">IF(T143&gt;0,S143/T143,0)</f>
        <v>146.745098039216</v>
      </c>
      <c r="AD143" s="50" t="n">
        <f aca="false">EXP((((AC143-AC$145)/AC$146+2)/4-1.9)^3)</f>
        <v>0.0185374935389387</v>
      </c>
      <c r="AE143" s="51" t="n">
        <f aca="false">S143/U143</f>
        <v>18.1639964587223</v>
      </c>
      <c r="AF143" s="50" t="n">
        <f aca="false">EXP((((AE143-AE$145)/AE$146+2)/4-1.9)^3)</f>
        <v>0.0678259433564618</v>
      </c>
      <c r="AG143" s="50" t="n">
        <f aca="false">V143/U143</f>
        <v>0.624967110797312</v>
      </c>
      <c r="AH143" s="50" t="n">
        <f aca="false">EXP((((AG143-AG$145)/AG$146+2)/4-1.9)^3)</f>
        <v>0.0622531196749951</v>
      </c>
      <c r="AI143" s="50" t="n">
        <f aca="false">W143/U143</f>
        <v>0.0946547116368479</v>
      </c>
      <c r="AJ143" s="50" t="n">
        <f aca="false">EXP((((AI143-AI$145)/AI$146+2)/4-1.9)^3)</f>
        <v>0.0310580920451062</v>
      </c>
      <c r="AK143" s="50" t="n">
        <f aca="false">Z143/U143</f>
        <v>0.23586012504792</v>
      </c>
      <c r="AL143" s="50" t="n">
        <f aca="false">EXP((((AK143-AK$145)/AK$146+2)/4-1.9)^3)</f>
        <v>0.0243752145135751</v>
      </c>
      <c r="AM143" s="50" t="n">
        <f aca="false">0.01*AD143+0.15*AF143+0.24*AH143+0.25*AJ143+0.35*AL143</f>
        <v>0.0415958632518853</v>
      </c>
      <c r="AO143" s="44" t="n">
        <f aca="false">0.01*AD143/$AM$145</f>
        <v>6.53402451647915E-005</v>
      </c>
      <c r="AP143" s="43" t="n">
        <f aca="false">AO143*$J$145</f>
        <v>680.446779121623</v>
      </c>
      <c r="AQ143" s="44" t="n">
        <f aca="false">0.15*AF143/$AM$145</f>
        <v>0.00358605419724252</v>
      </c>
      <c r="AR143" s="43" t="n">
        <f aca="false">AQ143*$J$145</f>
        <v>37344.8098046639</v>
      </c>
      <c r="AS143" s="44" t="n">
        <f aca="false">0.24*AH143/$AM$145</f>
        <v>0.00526625771920211</v>
      </c>
      <c r="AT143" s="43" t="n">
        <f aca="false">AS143*$J$145</f>
        <v>54842.2812619989</v>
      </c>
      <c r="AU143" s="44" t="n">
        <f aca="false">0.25*AJ143/$AM$145</f>
        <v>0.00273680924596844</v>
      </c>
      <c r="AV143" s="43" t="n">
        <f aca="false">AU143*$J$145</f>
        <v>28500.8578065908</v>
      </c>
      <c r="AW143" s="44" t="n">
        <f aca="false">0.35*AL143/$AM$145</f>
        <v>0.00300708869362821</v>
      </c>
      <c r="AX143" s="43" t="n">
        <f aca="false">AW143*$J$145</f>
        <v>31315.5209465748</v>
      </c>
    </row>
    <row r="144" customFormat="false" ht="13.8" hidden="false" customHeight="false" outlineLevel="0" collapsed="false">
      <c r="A144" s="16" t="s">
        <v>85</v>
      </c>
      <c r="B144" s="52"/>
      <c r="C144" s="52"/>
      <c r="D144" s="52"/>
      <c r="E144" s="52"/>
      <c r="F144" s="52"/>
      <c r="G144" s="52"/>
      <c r="H144" s="52"/>
      <c r="I144" s="90" t="n">
        <f aca="false">AO144+AQ144+AS144+AU144+AW144</f>
        <v>0.0095633791306112</v>
      </c>
      <c r="J144" s="52" t="n">
        <f aca="false">AP144+AR144+AT144+AV144+AX144</f>
        <v>99592.073928272</v>
      </c>
      <c r="K144" s="89" t="n">
        <f aca="false">I144-DatosMinisterio!J144</f>
        <v>-6.24999659429651E-006</v>
      </c>
      <c r="L144" s="43" t="n">
        <f aca="false">J144-DatosMinisterio!K144</f>
        <v>-64.9260717279976</v>
      </c>
      <c r="M144" s="43" t="n">
        <f aca="false">P178/P$179</f>
        <v>0.00191017533140593</v>
      </c>
      <c r="N144" s="43" t="n">
        <f aca="false">ROUND((N$145*M144),0)</f>
        <v>377955</v>
      </c>
      <c r="O144" s="43" t="n">
        <f aca="false">N144-DatosMinisterio!L144</f>
        <v>-976871</v>
      </c>
      <c r="P144" s="43" t="n">
        <f aca="false">N144+J144</f>
        <v>477547.073928272</v>
      </c>
      <c r="Q144" s="43" t="n">
        <f aca="false">P144-DatosMinisterio!M144</f>
        <v>-976935.926071728</v>
      </c>
      <c r="S144" s="17" t="n">
        <f aca="false">B144+DatosMinisterio!B144</f>
        <v>8358</v>
      </c>
      <c r="T144" s="17" t="n">
        <f aca="false">C144+DatosMinisterio!C144</f>
        <v>37</v>
      </c>
      <c r="U144" s="17" t="n">
        <f aca="false">D144+DatosMinisterio!D144</f>
        <v>440.848181818182</v>
      </c>
      <c r="V144" s="17" t="n">
        <f aca="false">E144+DatosMinisterio!E144</f>
        <v>237.601136363636</v>
      </c>
      <c r="W144" s="17" t="n">
        <f aca="false">F144+DatosMinisterio!F144</f>
        <v>21</v>
      </c>
      <c r="X144" s="17" t="n">
        <f aca="false">G144+DatosMinisterio!G144</f>
        <v>63</v>
      </c>
      <c r="Y144" s="17" t="n">
        <f aca="false">H144+DatosMinisterio!H144</f>
        <v>9</v>
      </c>
      <c r="Z144" s="17" t="n">
        <f aca="false">X144+0.33*Y144</f>
        <v>65.97</v>
      </c>
      <c r="AC144" s="49" t="n">
        <f aca="false">IF(T144&gt;0,S144/T144,0)</f>
        <v>225.891891891892</v>
      </c>
      <c r="AD144" s="50" t="n">
        <f aca="false">EXP((((AC144-AC$145)/AC$146+2)/4-1.9)^3)</f>
        <v>0.079402249952483</v>
      </c>
      <c r="AE144" s="51" t="n">
        <f aca="false">S144/U144</f>
        <v>18.9589077253971</v>
      </c>
      <c r="AF144" s="50" t="n">
        <f aca="false">EXP((((AE144-AE$145)/AE$146+2)/4-1.9)^3)</f>
        <v>0.0872397862504073</v>
      </c>
      <c r="AG144" s="50" t="n">
        <f aca="false">V144/U144</f>
        <v>0.53896363002724</v>
      </c>
      <c r="AH144" s="50" t="n">
        <f aca="false">EXP((((AG144-AG$145)/AG$146+2)/4-1.9)^3)</f>
        <v>0.0205778228559847</v>
      </c>
      <c r="AI144" s="50" t="n">
        <f aca="false">W144/U144</f>
        <v>0.0476354465462239</v>
      </c>
      <c r="AJ144" s="50" t="n">
        <f aca="false">EXP((((AI144-AI$145)/AI$146+2)/4-1.9)^3)</f>
        <v>0.0147688896036828</v>
      </c>
      <c r="AK144" s="50" t="n">
        <f aca="false">Z144/U144</f>
        <v>0.149643352793066</v>
      </c>
      <c r="AL144" s="50" t="n">
        <f aca="false">EXP((((AK144-AK$145)/AK$146+2)/4-1.9)^3)</f>
        <v>0.0132031379990014</v>
      </c>
      <c r="AM144" s="50" t="n">
        <f aca="false">0.01*AD144+0.15*AF144+0.24*AH144+0.25*AJ144+0.35*AL144</f>
        <v>0.0271319886230934</v>
      </c>
      <c r="AO144" s="44" t="n">
        <f aca="false">0.01*AD144/$AM$145</f>
        <v>0.000279874000637323</v>
      </c>
      <c r="AP144" s="43" t="n">
        <f aca="false">AO144*$J$145</f>
        <v>2914.57985523702</v>
      </c>
      <c r="AQ144" s="44" t="n">
        <f aca="false">0.15*AF144/$AM$145</f>
        <v>0.00461249171287802</v>
      </c>
      <c r="AR144" s="43" t="n">
        <f aca="false">AQ144*$J$145</f>
        <v>48034.0274487404</v>
      </c>
      <c r="AS144" s="44" t="n">
        <f aca="false">0.24*AH144/$AM$145</f>
        <v>0.00174076606964374</v>
      </c>
      <c r="AT144" s="43" t="n">
        <f aca="false">AS144*$J$145</f>
        <v>18128.163772663</v>
      </c>
      <c r="AU144" s="44" t="n">
        <f aca="false">0.25*AJ144/$AM$145</f>
        <v>0.00130142036933061</v>
      </c>
      <c r="AV144" s="43" t="n">
        <f aca="false">AU144*$J$145</f>
        <v>13552.8615841721</v>
      </c>
      <c r="AW144" s="44" t="n">
        <f aca="false">0.35*AL144/$AM$145</f>
        <v>0.0016288269781215</v>
      </c>
      <c r="AX144" s="43" t="n">
        <f aca="false">AW144*$J$145</f>
        <v>16962.4412674595</v>
      </c>
    </row>
    <row r="145" customFormat="false" ht="13.8" hidden="false" customHeight="false" outlineLevel="0" collapsed="false">
      <c r="A145" s="19" t="s">
        <v>49</v>
      </c>
      <c r="B145" s="59"/>
      <c r="C145" s="59"/>
      <c r="D145" s="59"/>
      <c r="E145" s="59"/>
      <c r="F145" s="59"/>
      <c r="G145" s="59"/>
      <c r="H145" s="59"/>
      <c r="I145" s="91" t="n">
        <f aca="false">SUM(I118:I144)</f>
        <v>1</v>
      </c>
      <c r="J145" s="59" t="n">
        <f aca="false">DatosMinisterio!K145</f>
        <v>10413900</v>
      </c>
      <c r="K145" s="91" t="n">
        <f aca="false">I145-DatosMinisterio!J145</f>
        <v>0</v>
      </c>
      <c r="L145" s="59" t="n">
        <f aca="false">J145-DatosMinisterio!K145</f>
        <v>0</v>
      </c>
      <c r="M145" s="59"/>
      <c r="N145" s="59" t="n">
        <f aca="false">DatosMinisterio!L145</f>
        <v>197864099</v>
      </c>
      <c r="O145" s="59"/>
      <c r="P145" s="59" t="n">
        <f aca="false">DatosMinisterio!M145</f>
        <v>208277999</v>
      </c>
      <c r="Q145" s="59"/>
      <c r="S145" s="20"/>
      <c r="T145" s="20"/>
      <c r="U145" s="20"/>
      <c r="V145" s="20"/>
      <c r="W145" s="20"/>
      <c r="X145" s="20"/>
      <c r="Y145" s="20"/>
      <c r="Z145" s="20"/>
      <c r="AB145" s="62" t="s">
        <v>207</v>
      </c>
      <c r="AC145" s="62" t="n">
        <f aca="false">AVERAGE(AC120:AC144)</f>
        <v>212.806471109194</v>
      </c>
      <c r="AD145" s="20"/>
      <c r="AE145" s="62" t="n">
        <f aca="false">AVERAGE(AE120:AE144)</f>
        <v>18.002437408408</v>
      </c>
      <c r="AF145" s="20"/>
      <c r="AG145" s="64" t="n">
        <f aca="false">AVERAGE(AG120:AG144)</f>
        <v>0.627817896774581</v>
      </c>
      <c r="AH145" s="20"/>
      <c r="AI145" s="64" t="n">
        <f aca="false">AVERAGE(AI120:AI144)</f>
        <v>0.147745682587654</v>
      </c>
      <c r="AJ145" s="20"/>
      <c r="AK145" s="64" t="n">
        <f aca="false">AVERAGE(AK120:AK144)</f>
        <v>0.394259899784803</v>
      </c>
      <c r="AL145" s="20"/>
      <c r="AM145" s="64" t="n">
        <f aca="false">SUM(AM120:AM144)</f>
        <v>2.83707131679505</v>
      </c>
      <c r="AO145" s="60" t="n">
        <f aca="false">SUM(AO118:AO144)</f>
        <v>0.00981321784586766</v>
      </c>
      <c r="AP145" s="59" t="n">
        <f aca="false">SUM(AP118:AP144)</f>
        <v>102193.869325081</v>
      </c>
      <c r="AQ145" s="60" t="n">
        <f aca="false">SUM(AQ118:AQ144)</f>
        <v>0.150003003057587</v>
      </c>
      <c r="AR145" s="59" t="n">
        <f aca="false">SUM(AR118:AR144)</f>
        <v>1562116.2735414</v>
      </c>
      <c r="AS145" s="60" t="n">
        <f aca="false">SUM(AS118:AS144)</f>
        <v>0.230696038509438</v>
      </c>
      <c r="AT145" s="59" t="n">
        <f aca="false">SUM(AT118:AT144)</f>
        <v>2402445.47543344</v>
      </c>
      <c r="AU145" s="60" t="n">
        <f aca="false">SUM(AU118:AU144)</f>
        <v>0.25383316901892</v>
      </c>
      <c r="AV145" s="59" t="n">
        <f aca="false">SUM(AV118:AV144)</f>
        <v>2643393.23884613</v>
      </c>
      <c r="AW145" s="60" t="n">
        <f aca="false">SUM(AW118:AW144)</f>
        <v>0.355654571568187</v>
      </c>
      <c r="AX145" s="59" t="n">
        <f aca="false">SUM(AX118:AX144)</f>
        <v>3703751.14285395</v>
      </c>
    </row>
    <row r="146" customFormat="false" ht="13.8" hidden="false" customHeight="false" outlineLevel="0" collapsed="false">
      <c r="A146" s="23" t="s">
        <v>50</v>
      </c>
      <c r="S146" s="22"/>
      <c r="T146" s="22"/>
      <c r="U146" s="22"/>
      <c r="V146" s="22"/>
      <c r="W146" s="22"/>
      <c r="X146" s="22"/>
      <c r="Y146" s="22"/>
      <c r="Z146" s="22"/>
      <c r="AB146" s="62" t="s">
        <v>208</v>
      </c>
      <c r="AC146" s="62" t="n">
        <f aca="false">_xlfn.STDEV.P(AC120:AC144)</f>
        <v>88.8845180179174</v>
      </c>
      <c r="AD146" s="20"/>
      <c r="AE146" s="62" t="n">
        <f aca="false">_xlfn.STDEV.P(AE120:AE144)</f>
        <v>4.43603857923166</v>
      </c>
      <c r="AF146" s="20"/>
      <c r="AG146" s="64" t="n">
        <f aca="false">_xlfn.STDEV.P(AG120:AG144)</f>
        <v>0.129266240408756</v>
      </c>
      <c r="AH146" s="20"/>
      <c r="AI146" s="64" t="n">
        <f aca="false">_xlfn.STDEV.P(AI120:AI144)</f>
        <v>0.116203600134301</v>
      </c>
      <c r="AJ146" s="20"/>
      <c r="AK146" s="64" t="n">
        <f aca="false">_xlfn.STDEV.P(AK120:AK144)</f>
        <v>0.266388453410543</v>
      </c>
      <c r="AL146" s="20"/>
      <c r="AM146" s="64"/>
    </row>
    <row r="147" customFormat="false" ht="13.8" hidden="false" customHeight="false" outlineLevel="0" collapsed="false">
      <c r="A147" s="23" t="s">
        <v>51</v>
      </c>
      <c r="S147" s="22"/>
      <c r="T147" s="22"/>
      <c r="U147" s="22"/>
      <c r="V147" s="22"/>
      <c r="W147" s="22"/>
      <c r="X147" s="22"/>
      <c r="Y147" s="22"/>
      <c r="Z147" s="22"/>
    </row>
    <row r="148" customFormat="false" ht="13.8" hidden="false" customHeight="false" outlineLevel="0" collapsed="false">
      <c r="S148" s="22"/>
      <c r="T148" s="22"/>
      <c r="U148" s="22"/>
      <c r="V148" s="22"/>
      <c r="W148" s="22"/>
      <c r="X148" s="22"/>
      <c r="Y148" s="22"/>
      <c r="Z148" s="22"/>
    </row>
    <row r="149" customFormat="false" ht="13.8" hidden="false" customHeight="false" outlineLevel="0" collapsed="false">
      <c r="A149" s="6" t="s">
        <v>104</v>
      </c>
      <c r="B149" s="6"/>
      <c r="C149" s="6"/>
      <c r="D149" s="6"/>
      <c r="E149" s="6"/>
      <c r="F149" s="6"/>
      <c r="G149" s="6"/>
      <c r="H149" s="6"/>
      <c r="I149" s="6"/>
      <c r="J149" s="6"/>
      <c r="S149" s="24"/>
      <c r="T149" s="24"/>
      <c r="U149" s="24"/>
      <c r="V149" s="24"/>
      <c r="W149" s="24"/>
      <c r="X149" s="24"/>
      <c r="Y149" s="24"/>
      <c r="Z149" s="24"/>
    </row>
    <row r="150" customFormat="false" ht="12.75" hidden="false" customHeight="true" outlineLevel="0" collapsed="false">
      <c r="A150" s="6" t="s">
        <v>105</v>
      </c>
      <c r="B150" s="6"/>
      <c r="C150" s="6"/>
      <c r="D150" s="6"/>
      <c r="E150" s="6"/>
      <c r="F150" s="6"/>
      <c r="G150" s="6"/>
      <c r="H150" s="6"/>
      <c r="I150" s="6"/>
      <c r="J150" s="6"/>
      <c r="S150" s="24"/>
      <c r="T150" s="24"/>
      <c r="U150" s="24"/>
      <c r="V150" s="24"/>
      <c r="W150" s="24"/>
      <c r="X150" s="24"/>
      <c r="Y150" s="24"/>
      <c r="Z150" s="24"/>
    </row>
    <row r="151" customFormat="false" ht="9" hidden="false" customHeight="true" outlineLevel="0" collapsed="false">
      <c r="A151" s="27"/>
      <c r="B151" s="72"/>
      <c r="C151" s="72"/>
      <c r="D151" s="72"/>
      <c r="E151" s="72"/>
      <c r="F151" s="72"/>
      <c r="G151" s="72"/>
      <c r="H151" s="72"/>
      <c r="I151" s="72"/>
      <c r="J151" s="72"/>
      <c r="S151" s="27"/>
      <c r="T151" s="27"/>
      <c r="U151" s="27"/>
      <c r="V151" s="27"/>
      <c r="W151" s="27"/>
      <c r="X151" s="27"/>
      <c r="Y151" s="27"/>
      <c r="Z151" s="27"/>
    </row>
    <row r="152" customFormat="false" ht="15.8" hidden="false" customHeight="true" outlineLevel="0" collapsed="false">
      <c r="A152" s="7" t="s">
        <v>8</v>
      </c>
      <c r="B152" s="85" t="s">
        <v>188</v>
      </c>
      <c r="C152" s="85"/>
      <c r="D152" s="85"/>
      <c r="E152" s="85"/>
      <c r="F152" s="85"/>
      <c r="G152" s="85"/>
      <c r="H152" s="85"/>
      <c r="I152" s="37" t="s">
        <v>10</v>
      </c>
      <c r="J152" s="37" t="s">
        <v>11</v>
      </c>
      <c r="K152" s="37" t="s">
        <v>189</v>
      </c>
      <c r="L152" s="37" t="s">
        <v>190</v>
      </c>
      <c r="M152" s="37" t="s">
        <v>191</v>
      </c>
      <c r="N152" s="37" t="s">
        <v>12</v>
      </c>
      <c r="O152" s="37" t="s">
        <v>192</v>
      </c>
      <c r="P152" s="37" t="s">
        <v>193</v>
      </c>
      <c r="Q152" s="37" t="s">
        <v>194</v>
      </c>
      <c r="S152" s="8" t="s">
        <v>188</v>
      </c>
      <c r="T152" s="8"/>
      <c r="U152" s="8"/>
      <c r="V152" s="8"/>
      <c r="W152" s="8"/>
      <c r="X152" s="8"/>
      <c r="Y152" s="8"/>
      <c r="Z152" s="8"/>
      <c r="AC152" s="9" t="s">
        <v>196</v>
      </c>
      <c r="AD152" s="9"/>
      <c r="AE152" s="9" t="s">
        <v>197</v>
      </c>
      <c r="AF152" s="9"/>
      <c r="AG152" s="9" t="s">
        <v>198</v>
      </c>
      <c r="AH152" s="9"/>
      <c r="AI152" s="9" t="s">
        <v>199</v>
      </c>
      <c r="AJ152" s="9"/>
      <c r="AK152" s="9" t="s">
        <v>200</v>
      </c>
      <c r="AL152" s="9"/>
      <c r="AM152" s="39" t="s">
        <v>201</v>
      </c>
      <c r="AO152" s="9" t="s">
        <v>196</v>
      </c>
      <c r="AP152" s="9"/>
      <c r="AQ152" s="9" t="s">
        <v>197</v>
      </c>
      <c r="AR152" s="9"/>
      <c r="AS152" s="9" t="s">
        <v>198</v>
      </c>
      <c r="AT152" s="9"/>
      <c r="AU152" s="9" t="s">
        <v>199</v>
      </c>
      <c r="AV152" s="9"/>
      <c r="AW152" s="39" t="s">
        <v>200</v>
      </c>
      <c r="AX152" s="39"/>
    </row>
    <row r="153" customFormat="false" ht="55.8" hidden="false" customHeight="false" outlineLevel="0" collapsed="false">
      <c r="A153" s="7"/>
      <c r="B153" s="84" t="s">
        <v>106</v>
      </c>
      <c r="C153" s="84" t="s">
        <v>107</v>
      </c>
      <c r="D153" s="84" t="s">
        <v>108</v>
      </c>
      <c r="E153" s="84" t="s">
        <v>109</v>
      </c>
      <c r="F153" s="84" t="s">
        <v>110</v>
      </c>
      <c r="G153" s="84" t="s">
        <v>111</v>
      </c>
      <c r="H153" s="84" t="s">
        <v>112</v>
      </c>
      <c r="I153" s="37"/>
      <c r="J153" s="37"/>
      <c r="K153" s="37"/>
      <c r="L153" s="37"/>
      <c r="M153" s="37"/>
      <c r="N153" s="37"/>
      <c r="O153" s="37"/>
      <c r="P153" s="37"/>
      <c r="Q153" s="37"/>
      <c r="S153" s="9" t="s">
        <v>106</v>
      </c>
      <c r="T153" s="9" t="s">
        <v>107</v>
      </c>
      <c r="U153" s="9" t="s">
        <v>108</v>
      </c>
      <c r="V153" s="9" t="s">
        <v>109</v>
      </c>
      <c r="W153" s="9" t="s">
        <v>110</v>
      </c>
      <c r="X153" s="9" t="s">
        <v>111</v>
      </c>
      <c r="Y153" s="9" t="s">
        <v>112</v>
      </c>
      <c r="Z153" s="7" t="s">
        <v>21</v>
      </c>
      <c r="AC153" s="9" t="s">
        <v>202</v>
      </c>
      <c r="AD153" s="9" t="s">
        <v>203</v>
      </c>
      <c r="AE153" s="9" t="s">
        <v>202</v>
      </c>
      <c r="AF153" s="9" t="s">
        <v>203</v>
      </c>
      <c r="AG153" s="9" t="s">
        <v>202</v>
      </c>
      <c r="AH153" s="9" t="s">
        <v>203</v>
      </c>
      <c r="AI153" s="9" t="s">
        <v>202</v>
      </c>
      <c r="AJ153" s="9" t="s">
        <v>203</v>
      </c>
      <c r="AK153" s="9" t="s">
        <v>202</v>
      </c>
      <c r="AL153" s="9" t="s">
        <v>203</v>
      </c>
      <c r="AM153" s="40" t="s">
        <v>204</v>
      </c>
      <c r="AO153" s="9" t="s">
        <v>205</v>
      </c>
      <c r="AP153" s="9" t="s">
        <v>206</v>
      </c>
      <c r="AQ153" s="9" t="s">
        <v>205</v>
      </c>
      <c r="AR153" s="9" t="s">
        <v>206</v>
      </c>
      <c r="AS153" s="9" t="s">
        <v>205</v>
      </c>
      <c r="AT153" s="9" t="s">
        <v>206</v>
      </c>
      <c r="AU153" s="9" t="s">
        <v>205</v>
      </c>
      <c r="AV153" s="9" t="s">
        <v>206</v>
      </c>
      <c r="AW153" s="9" t="s">
        <v>205</v>
      </c>
      <c r="AX153" s="40" t="s">
        <v>206</v>
      </c>
    </row>
    <row r="154" customFormat="false" ht="13.8" hidden="false" customHeight="false" outlineLevel="0" collapsed="false">
      <c r="A154" s="10" t="s">
        <v>61</v>
      </c>
      <c r="B154" s="42"/>
      <c r="C154" s="42"/>
      <c r="D154" s="42"/>
      <c r="E154" s="42"/>
      <c r="F154" s="42"/>
      <c r="G154" s="42"/>
      <c r="H154" s="42"/>
      <c r="I154" s="88" t="n">
        <f aca="false">AO154+AQ154+AS154+AU154+AW154</f>
        <v>0.122906473337495</v>
      </c>
      <c r="J154" s="42" t="n">
        <f aca="false">AP154+AR154+AT154+AV154+AX154</f>
        <v>1207486.53547697</v>
      </c>
      <c r="K154" s="88" t="n">
        <f aca="false">I154-DatosMinisterio!J154</f>
        <v>0.00229719492047854</v>
      </c>
      <c r="L154" s="42" t="n">
        <f aca="false">J154-DatosMinisterio!K154</f>
        <v>22568.5354769749</v>
      </c>
      <c r="M154" s="43" t="n">
        <f aca="false">P188/P$213</f>
        <v>0.0271357491525012</v>
      </c>
      <c r="N154" s="43" t="n">
        <f aca="false">ROUND((N$179*M154),0)</f>
        <v>5065274</v>
      </c>
      <c r="O154" s="43" t="n">
        <f aca="false">N154-DatosMinisterio!L154</f>
        <v>-31048620</v>
      </c>
      <c r="P154" s="43" t="n">
        <f aca="false">N154+J154</f>
        <v>6272760.53547698</v>
      </c>
      <c r="Q154" s="43" t="n">
        <f aca="false">P154-DatosMinisterio!M154</f>
        <v>-31026051.464523</v>
      </c>
      <c r="S154" s="11" t="n">
        <f aca="false">B154+DatosMinisterio!B154</f>
        <v>27171</v>
      </c>
      <c r="T154" s="11" t="n">
        <f aca="false">C154+DatosMinisterio!C154</f>
        <v>68</v>
      </c>
      <c r="U154" s="11" t="n">
        <f aca="false">D154+DatosMinisterio!D154</f>
        <v>1998.95646747913</v>
      </c>
      <c r="V154" s="11" t="n">
        <f aca="false">E154+DatosMinisterio!E154</f>
        <v>1303.11673434868</v>
      </c>
      <c r="W154" s="11" t="n">
        <f aca="false">F154+DatosMinisterio!F154</f>
        <v>892</v>
      </c>
      <c r="X154" s="11" t="n">
        <f aca="false">G154+DatosMinisterio!G154</f>
        <v>1519</v>
      </c>
      <c r="Y154" s="11" t="n">
        <f aca="false">H154+DatosMinisterio!H154</f>
        <v>184</v>
      </c>
      <c r="Z154" s="11" t="n">
        <f aca="false">X154+0.33*Y154</f>
        <v>1579.72</v>
      </c>
      <c r="AC154" s="45" t="n">
        <f aca="false">IF(T154&gt;0,S154/T154,0)</f>
        <v>399.573529411765</v>
      </c>
      <c r="AD154" s="46" t="n">
        <f aca="false">EXP((((AC154-AC$179)/AC$180+2)/4-1.9)^3)</f>
        <v>0.68916531226711</v>
      </c>
      <c r="AE154" s="47" t="n">
        <f aca="false">S154/U154</f>
        <v>13.5925921559788</v>
      </c>
      <c r="AF154" s="46" t="n">
        <f aca="false">EXP((((AE154-AE$179)/AE$180+2)/4-1.9)^3)</f>
        <v>0.00961209776132997</v>
      </c>
      <c r="AG154" s="46" t="n">
        <f aca="false">V154/U154</f>
        <v>0.651898505819905</v>
      </c>
      <c r="AH154" s="46" t="n">
        <f aca="false">EXP((((AG154-AG$179)/AG$180+2)/4-1.9)^3)</f>
        <v>0.0949961304858258</v>
      </c>
      <c r="AI154" s="46" t="n">
        <f aca="false">W154/U154</f>
        <v>0.446232829234593</v>
      </c>
      <c r="AJ154" s="46" t="n">
        <f aca="false">EXP((((AI154-AI$179)/AI$180+2)/4-1.9)^3)</f>
        <v>0.647700929782214</v>
      </c>
      <c r="AK154" s="46" t="n">
        <f aca="false">Z154/U154</f>
        <v>0.790272337442232</v>
      </c>
      <c r="AL154" s="46" t="n">
        <f aca="false">EXP((((AK154-AK$179)/AK$180+2)/4-1.9)^3)</f>
        <v>0.451624383202494</v>
      </c>
      <c r="AM154" s="46" t="n">
        <f aca="false">0.01*AD154+0.15*AF154+0.24*AH154+0.25*AJ154+0.35*AL154</f>
        <v>0.351126305669895</v>
      </c>
      <c r="AO154" s="48" t="n">
        <f aca="false">0.01*AD154/$AM$179</f>
        <v>0.00241231934803869</v>
      </c>
      <c r="AP154" s="42" t="n">
        <f aca="false">AO154*$J$179</f>
        <v>23699.6722217292</v>
      </c>
      <c r="AQ154" s="48" t="n">
        <f aca="false">0.15*AF154/$AM$179</f>
        <v>0.000504685501261313</v>
      </c>
      <c r="AR154" s="42" t="n">
        <f aca="false">AQ154*$J$179</f>
        <v>4958.24939789869</v>
      </c>
      <c r="AS154" s="48" t="n">
        <f aca="false">0.24*AH154/$AM$179</f>
        <v>0.00798047143049289</v>
      </c>
      <c r="AT154" s="42" t="n">
        <f aca="false">AS154*$J$179</f>
        <v>78403.614857763</v>
      </c>
      <c r="AU154" s="48" t="n">
        <f aca="false">0.25*AJ154/$AM$179</f>
        <v>0.0566794881012054</v>
      </c>
      <c r="AV154" s="42" t="n">
        <f aca="false">AU154*$J$179</f>
        <v>556843.890004078</v>
      </c>
      <c r="AW154" s="48" t="n">
        <f aca="false">0.35*AL154/$AM$179</f>
        <v>0.0553295089564963</v>
      </c>
      <c r="AX154" s="42" t="n">
        <f aca="false">AW154*$J$179</f>
        <v>543581.108995506</v>
      </c>
    </row>
    <row r="155" customFormat="false" ht="13.8" hidden="false" customHeight="false" outlineLevel="0" collapsed="false">
      <c r="A155" s="13" t="s">
        <v>62</v>
      </c>
      <c r="B155" s="43"/>
      <c r="C155" s="43"/>
      <c r="D155" s="43"/>
      <c r="E155" s="43"/>
      <c r="F155" s="43" t="n">
        <v>-115</v>
      </c>
      <c r="G155" s="43"/>
      <c r="H155" s="43"/>
      <c r="I155" s="89" t="n">
        <f aca="false">AO155+AQ155+AS155+AU155+AW155</f>
        <v>0.0761026324231801</v>
      </c>
      <c r="J155" s="43" t="n">
        <f aca="false">AP155+AR155+AT155+AV155+AX155</f>
        <v>747665.289467793</v>
      </c>
      <c r="K155" s="89" t="n">
        <f aca="false">I155-DatosMinisterio!J155</f>
        <v>-0.00951171429673391</v>
      </c>
      <c r="L155" s="43" t="n">
        <f aca="false">J155-DatosMinisterio!K155</f>
        <v>-93446.710532207</v>
      </c>
      <c r="M155" s="43" t="n">
        <f aca="false">P189/P$213</f>
        <v>0.0178073240854333</v>
      </c>
      <c r="N155" s="43" t="n">
        <f aca="false">ROUND((N$179*M155),0)</f>
        <v>3323991</v>
      </c>
      <c r="O155" s="43" t="n">
        <f aca="false">N155-DatosMinisterio!L155</f>
        <v>-19622349</v>
      </c>
      <c r="P155" s="43" t="n">
        <f aca="false">N155+J155</f>
        <v>4071656.28946779</v>
      </c>
      <c r="Q155" s="43" t="n">
        <f aca="false">P155-DatosMinisterio!M155</f>
        <v>-19715795.7105322</v>
      </c>
      <c r="S155" s="14" t="n">
        <f aca="false">B155+DatosMinisterio!B155</f>
        <v>22868</v>
      </c>
      <c r="T155" s="14" t="n">
        <f aca="false">C155+DatosMinisterio!C155</f>
        <v>74</v>
      </c>
      <c r="U155" s="14" t="n">
        <f aca="false">D155+DatosMinisterio!D155</f>
        <v>2073.25575252554</v>
      </c>
      <c r="V155" s="14" t="n">
        <f aca="false">E155+DatosMinisterio!E155</f>
        <v>1287.74863164683</v>
      </c>
      <c r="W155" s="14" t="n">
        <f aca="false">F155+DatosMinisterio!F155</f>
        <v>606</v>
      </c>
      <c r="X155" s="14" t="n">
        <f aca="false">G155+DatosMinisterio!G155</f>
        <v>1450</v>
      </c>
      <c r="Y155" s="14" t="n">
        <f aca="false">H155+DatosMinisterio!H155</f>
        <v>149</v>
      </c>
      <c r="Z155" s="14" t="n">
        <f aca="false">X155+0.33*Y155</f>
        <v>1499.17</v>
      </c>
      <c r="AC155" s="49" t="n">
        <f aca="false">IF(T155&gt;0,S155/T155,0)</f>
        <v>309.027027027027</v>
      </c>
      <c r="AD155" s="50" t="n">
        <f aca="false">EXP((((AC155-AC$179)/AC$180+2)/4-1.9)^3)</f>
        <v>0.333566158910067</v>
      </c>
      <c r="AE155" s="51" t="n">
        <f aca="false">S155/U155</f>
        <v>11.0299947182798</v>
      </c>
      <c r="AF155" s="50" t="n">
        <f aca="false">EXP((((AE155-AE$179)/AE$180+2)/4-1.9)^3)</f>
        <v>0.00264745416319074</v>
      </c>
      <c r="AG155" s="50" t="n">
        <f aca="false">V155/U155</f>
        <v>0.621123867655091</v>
      </c>
      <c r="AH155" s="50" t="n">
        <f aca="false">EXP((((AG155-AG$179)/AG$180+2)/4-1.9)^3)</f>
        <v>0.0661816273417268</v>
      </c>
      <c r="AI155" s="50" t="n">
        <f aca="false">W155/U155</f>
        <v>0.292293895368094</v>
      </c>
      <c r="AJ155" s="50" t="n">
        <f aca="false">EXP((((AI155-AI$179)/AI$180+2)/4-1.9)^3)</f>
        <v>0.271632130816086</v>
      </c>
      <c r="AK155" s="50" t="n">
        <f aca="false">Z155/U155</f>
        <v>0.723099404486776</v>
      </c>
      <c r="AL155" s="50" t="n">
        <f aca="false">EXP((((AK155-AK$179)/AK$180+2)/4-1.9)^3)</f>
        <v>0.371114254366496</v>
      </c>
      <c r="AM155" s="50" t="n">
        <f aca="false">0.01*AD155+0.15*AF155+0.24*AH155+0.25*AJ155+0.35*AL155</f>
        <v>0.217414392007889</v>
      </c>
      <c r="AO155" s="44" t="n">
        <f aca="false">0.01*AD155/$AM$179</f>
        <v>0.00116759808520053</v>
      </c>
      <c r="AP155" s="43" t="n">
        <f aca="false">AO155*$J$179</f>
        <v>11470.990326579</v>
      </c>
      <c r="AQ155" s="44" t="n">
        <f aca="false">0.15*AF155/$AM$179</f>
        <v>0.000139005216612715</v>
      </c>
      <c r="AR155" s="43" t="n">
        <f aca="false">AQ155*$J$179</f>
        <v>1365.64757626733</v>
      </c>
      <c r="AS155" s="44" t="n">
        <f aca="false">0.24*AH155/$AM$179</f>
        <v>0.00555981157888304</v>
      </c>
      <c r="AT155" s="43" t="n">
        <f aca="false">AS155*$J$179</f>
        <v>54622.0019091722</v>
      </c>
      <c r="AU155" s="44" t="n">
        <f aca="false">0.25*AJ155/$AM$179</f>
        <v>0.0237701837662519</v>
      </c>
      <c r="AV155" s="43" t="n">
        <f aca="false">AU155*$J$179</f>
        <v>233528.601579413</v>
      </c>
      <c r="AW155" s="44" t="n">
        <f aca="false">0.35*AL155/$AM$179</f>
        <v>0.045466033776232</v>
      </c>
      <c r="AX155" s="43" t="n">
        <f aca="false">AW155*$J$179</f>
        <v>446678.048076362</v>
      </c>
    </row>
    <row r="156" customFormat="false" ht="13.8" hidden="false" customHeight="false" outlineLevel="0" collapsed="false">
      <c r="A156" s="13" t="s">
        <v>63</v>
      </c>
      <c r="B156" s="43"/>
      <c r="C156" s="43"/>
      <c r="D156" s="43"/>
      <c r="E156" s="43"/>
      <c r="F156" s="43"/>
      <c r="G156" s="43"/>
      <c r="H156" s="43"/>
      <c r="I156" s="89" t="n">
        <f aca="false">AO156+AQ156+AS156+AU156+AW156</f>
        <v>0.0713159016537314</v>
      </c>
      <c r="J156" s="43" t="n">
        <f aca="false">AP156+AR156+AT156+AV156+AX156</f>
        <v>700638.368947575</v>
      </c>
      <c r="K156" s="89" t="n">
        <f aca="false">I156-DatosMinisterio!J156</f>
        <v>0.00116028654628721</v>
      </c>
      <c r="L156" s="43" t="n">
        <f aca="false">J156-DatosMinisterio!K156</f>
        <v>11399.368947575</v>
      </c>
      <c r="M156" s="43" t="n">
        <f aca="false">P190/P$213</f>
        <v>0.0127980749524483</v>
      </c>
      <c r="N156" s="43" t="n">
        <f aca="false">ROUND((N$179*M156),0)</f>
        <v>2388943</v>
      </c>
      <c r="O156" s="43" t="n">
        <f aca="false">N156-DatosMinisterio!L156</f>
        <v>-11355953</v>
      </c>
      <c r="P156" s="43" t="n">
        <f aca="false">N156+J156</f>
        <v>3089581.36894757</v>
      </c>
      <c r="Q156" s="43" t="n">
        <f aca="false">P156-DatosMinisterio!M156</f>
        <v>-11344553.6310524</v>
      </c>
      <c r="S156" s="14" t="n">
        <f aca="false">B156+DatosMinisterio!B156</f>
        <v>23380</v>
      </c>
      <c r="T156" s="14" t="n">
        <f aca="false">C156+DatosMinisterio!C156</f>
        <v>88</v>
      </c>
      <c r="U156" s="14" t="n">
        <f aca="false">D156+DatosMinisterio!D156</f>
        <v>1292.57532417322</v>
      </c>
      <c r="V156" s="14" t="n">
        <f aca="false">E156+DatosMinisterio!E156</f>
        <v>961.935172658068</v>
      </c>
      <c r="W156" s="14" t="n">
        <f aca="false">F156+DatosMinisterio!F156</f>
        <v>377</v>
      </c>
      <c r="X156" s="14" t="n">
        <f aca="false">G156+DatosMinisterio!G156</f>
        <v>700</v>
      </c>
      <c r="Y156" s="14" t="n">
        <f aca="false">H156+DatosMinisterio!H156</f>
        <v>63</v>
      </c>
      <c r="Z156" s="14" t="n">
        <f aca="false">X156+0.33*Y156</f>
        <v>720.79</v>
      </c>
      <c r="AC156" s="49" t="n">
        <f aca="false">IF(T156&gt;0,S156/T156,0)</f>
        <v>265.681818181818</v>
      </c>
      <c r="AD156" s="50" t="n">
        <f aca="false">EXP((((AC156-AC$179)/AC$180+2)/4-1.9)^3)</f>
        <v>0.192501164651434</v>
      </c>
      <c r="AE156" s="51" t="n">
        <f aca="false">S156/U156</f>
        <v>18.0879207290722</v>
      </c>
      <c r="AF156" s="50" t="n">
        <f aca="false">EXP((((AE156-AE$179)/AE$180+2)/4-1.9)^3)</f>
        <v>0.0572783671372046</v>
      </c>
      <c r="AG156" s="50" t="n">
        <f aca="false">V156/U156</f>
        <v>0.744200476883897</v>
      </c>
      <c r="AH156" s="50" t="n">
        <f aca="false">EXP((((AG156-AG$179)/AG$180+2)/4-1.9)^3)</f>
        <v>0.231132509618335</v>
      </c>
      <c r="AI156" s="50" t="n">
        <f aca="false">W156/U156</f>
        <v>0.291665787633029</v>
      </c>
      <c r="AJ156" s="50" t="n">
        <f aca="false">EXP((((AI156-AI$179)/AI$180+2)/4-1.9)^3)</f>
        <v>0.270304662964771</v>
      </c>
      <c r="AK156" s="50" t="n">
        <f aca="false">Z156/U156</f>
        <v>0.557638681878013</v>
      </c>
      <c r="AL156" s="50" t="n">
        <f aca="false">EXP((((AK156-AK$179)/AK$180+2)/4-1.9)^3)</f>
        <v>0.200498995852079</v>
      </c>
      <c r="AM156" s="50" t="n">
        <f aca="false">0.01*AD156+0.15*AF156+0.24*AH156+0.25*AJ156+0.35*AL156</f>
        <v>0.203739383314916</v>
      </c>
      <c r="AO156" s="44" t="n">
        <f aca="false">0.01*AD156/$AM$179</f>
        <v>0.000673821325221681</v>
      </c>
      <c r="AP156" s="43" t="n">
        <f aca="false">AO156*$J$179</f>
        <v>6619.91313743294</v>
      </c>
      <c r="AQ156" s="44" t="n">
        <f aca="false">0.15*AF156/$AM$179</f>
        <v>0.00300741442168497</v>
      </c>
      <c r="AR156" s="43" t="n">
        <f aca="false">AQ156*$J$179</f>
        <v>29546.1444964922</v>
      </c>
      <c r="AS156" s="44" t="n">
        <f aca="false">0.24*AH156/$AM$179</f>
        <v>0.0194170686767338</v>
      </c>
      <c r="AT156" s="43" t="n">
        <f aca="false">AS156*$J$179</f>
        <v>190761.709688039</v>
      </c>
      <c r="AU156" s="44" t="n">
        <f aca="false">0.25*AJ156/$AM$179</f>
        <v>0.0236540187357205</v>
      </c>
      <c r="AV156" s="43" t="n">
        <f aca="false">AU156*$J$179</f>
        <v>232387.345903849</v>
      </c>
      <c r="AW156" s="44" t="n">
        <f aca="false">0.35*AL156/$AM$179</f>
        <v>0.0245635784943704</v>
      </c>
      <c r="AX156" s="43" t="n">
        <f aca="false">AW156*$J$179</f>
        <v>241323.255721762</v>
      </c>
    </row>
    <row r="157" customFormat="false" ht="13.8" hidden="false" customHeight="false" outlineLevel="0" collapsed="false">
      <c r="A157" s="13" t="s">
        <v>64</v>
      </c>
      <c r="B157" s="43"/>
      <c r="C157" s="43"/>
      <c r="D157" s="43"/>
      <c r="E157" s="43"/>
      <c r="F157" s="43"/>
      <c r="G157" s="43"/>
      <c r="H157" s="43"/>
      <c r="I157" s="89" t="n">
        <f aca="false">AO157+AQ157+AS157+AU157+AW157</f>
        <v>0.0796901136964505</v>
      </c>
      <c r="J157" s="43" t="n">
        <f aca="false">AP157+AR157+AT157+AV157+AX157</f>
        <v>782910.262463274</v>
      </c>
      <c r="K157" s="89" t="n">
        <f aca="false">I157-DatosMinisterio!J157</f>
        <v>0.00122622051480908</v>
      </c>
      <c r="L157" s="43" t="n">
        <f aca="false">J157-DatosMinisterio!K157</f>
        <v>12047.2624632739</v>
      </c>
      <c r="M157" s="43" t="n">
        <f aca="false">P191/P$213</f>
        <v>0.0101008954669508</v>
      </c>
      <c r="N157" s="43" t="n">
        <f aca="false">ROUND((N$179*M157),0)</f>
        <v>1885476</v>
      </c>
      <c r="O157" s="43" t="n">
        <f aca="false">N157-DatosMinisterio!L157</f>
        <v>-8593980</v>
      </c>
      <c r="P157" s="43" t="n">
        <f aca="false">N157+J157</f>
        <v>2668386.26246327</v>
      </c>
      <c r="Q157" s="43" t="n">
        <f aca="false">P157-DatosMinisterio!M157</f>
        <v>-8581932.73753673</v>
      </c>
      <c r="S157" s="14" t="n">
        <f aca="false">B157+DatosMinisterio!B157</f>
        <v>13427</v>
      </c>
      <c r="T157" s="14" t="n">
        <f aca="false">C157+DatosMinisterio!C157</f>
        <v>54</v>
      </c>
      <c r="U157" s="14" t="n">
        <f aca="false">D157+DatosMinisterio!D157</f>
        <v>573.988878406606</v>
      </c>
      <c r="V157" s="14" t="n">
        <f aca="false">E157+DatosMinisterio!E157</f>
        <v>435.366807283963</v>
      </c>
      <c r="W157" s="14" t="n">
        <f aca="false">F157+DatosMinisterio!F157</f>
        <v>171</v>
      </c>
      <c r="X157" s="14" t="n">
        <f aca="false">G157+DatosMinisterio!G157</f>
        <v>276</v>
      </c>
      <c r="Y157" s="14" t="n">
        <f aca="false">H157+DatosMinisterio!H157</f>
        <v>54</v>
      </c>
      <c r="Z157" s="14" t="n">
        <f aca="false">X157+0.33*Y157</f>
        <v>293.82</v>
      </c>
      <c r="AC157" s="49" t="n">
        <f aca="false">IF(T157&gt;0,S157/T157,0)</f>
        <v>248.648148148148</v>
      </c>
      <c r="AD157" s="50" t="n">
        <f aca="false">EXP((((AC157-AC$179)/AC$180+2)/4-1.9)^3)</f>
        <v>0.148686274413279</v>
      </c>
      <c r="AE157" s="51" t="n">
        <f aca="false">S157/U157</f>
        <v>23.3924393052238</v>
      </c>
      <c r="AF157" s="50" t="n">
        <f aca="false">EXP((((AE157-AE$179)/AE$180+2)/4-1.9)^3)</f>
        <v>0.240288404970691</v>
      </c>
      <c r="AG157" s="50" t="n">
        <f aca="false">V157/U157</f>
        <v>0.75849345459888</v>
      </c>
      <c r="AH157" s="50" t="n">
        <f aca="false">EXP((((AG157-AG$179)/AG$180+2)/4-1.9)^3)</f>
        <v>0.258915084357143</v>
      </c>
      <c r="AI157" s="50" t="n">
        <f aca="false">W157/U157</f>
        <v>0.297915179950344</v>
      </c>
      <c r="AJ157" s="50" t="n">
        <f aca="false">EXP((((AI157-AI$179)/AI$180+2)/4-1.9)^3)</f>
        <v>0.28365225601739</v>
      </c>
      <c r="AK157" s="50" t="n">
        <f aca="false">Z157/U157</f>
        <v>0.511891451304152</v>
      </c>
      <c r="AL157" s="50" t="n">
        <f aca="false">EXP((((AK157-AK$179)/AK$180+2)/4-1.9)^3)</f>
        <v>0.163087165127299</v>
      </c>
      <c r="AM157" s="50" t="n">
        <f aca="false">0.01*AD157+0.15*AF157+0.24*AH157+0.25*AJ157+0.35*AL157</f>
        <v>0.227663315534353</v>
      </c>
      <c r="AO157" s="44" t="n">
        <f aca="false">0.01*AD157/$AM$179</f>
        <v>0.000520453902961275</v>
      </c>
      <c r="AP157" s="43" t="n">
        <f aca="false">AO157*$J$179</f>
        <v>5113.16501968545</v>
      </c>
      <c r="AQ157" s="44" t="n">
        <f aca="false">0.15*AF157/$AM$179</f>
        <v>0.0126164004071818</v>
      </c>
      <c r="AR157" s="43" t="n">
        <f aca="false">AQ157*$J$179</f>
        <v>123948.993117931</v>
      </c>
      <c r="AS157" s="44" t="n">
        <f aca="false">0.24*AH157/$AM$179</f>
        <v>0.0217510378903711</v>
      </c>
      <c r="AT157" s="43" t="n">
        <f aca="false">AS157*$J$179</f>
        <v>213691.63618545</v>
      </c>
      <c r="AU157" s="44" t="n">
        <f aca="false">0.25*AJ157/$AM$179</f>
        <v>0.0248220497000423</v>
      </c>
      <c r="AV157" s="43" t="n">
        <f aca="false">AU157*$J$179</f>
        <v>243862.589022786</v>
      </c>
      <c r="AW157" s="44" t="n">
        <f aca="false">0.35*AL157/$AM$179</f>
        <v>0.019980171795894</v>
      </c>
      <c r="AX157" s="43" t="n">
        <f aca="false">AW157*$J$179</f>
        <v>196293.879117422</v>
      </c>
    </row>
    <row r="158" customFormat="false" ht="13.8" hidden="false" customHeight="false" outlineLevel="0" collapsed="false">
      <c r="A158" s="13" t="s">
        <v>65</v>
      </c>
      <c r="B158" s="43"/>
      <c r="C158" s="43"/>
      <c r="D158" s="43"/>
      <c r="E158" s="43"/>
      <c r="F158" s="43"/>
      <c r="G158" s="43"/>
      <c r="H158" s="43"/>
      <c r="I158" s="89" t="n">
        <f aca="false">AO158+AQ158+AS158+AU158+AW158</f>
        <v>0.0594060453775228</v>
      </c>
      <c r="J158" s="43" t="n">
        <f aca="false">AP158+AR158+AT158+AV158+AX158</f>
        <v>583630.772012478</v>
      </c>
      <c r="K158" s="89" t="n">
        <f aca="false">I158-DatosMinisterio!J158</f>
        <v>0.000585680183474699</v>
      </c>
      <c r="L158" s="43" t="n">
        <f aca="false">J158-DatosMinisterio!K158</f>
        <v>5753.77201247786</v>
      </c>
      <c r="M158" s="43" t="n">
        <f aca="false">P192/P$213</f>
        <v>0.0146695914400812</v>
      </c>
      <c r="N158" s="43" t="n">
        <f aca="false">ROUND((N$179*M158),0)</f>
        <v>2738288</v>
      </c>
      <c r="O158" s="43" t="n">
        <f aca="false">N158-DatosMinisterio!L158</f>
        <v>-7793727</v>
      </c>
      <c r="P158" s="43" t="n">
        <f aca="false">N158+J158</f>
        <v>3321918.77201248</v>
      </c>
      <c r="Q158" s="43" t="n">
        <f aca="false">P158-DatosMinisterio!M158</f>
        <v>-7787973.22798752</v>
      </c>
      <c r="S158" s="14" t="n">
        <f aca="false">B158+DatosMinisterio!B158</f>
        <v>15003</v>
      </c>
      <c r="T158" s="14" t="n">
        <f aca="false">C158+DatosMinisterio!C158</f>
        <v>67</v>
      </c>
      <c r="U158" s="14" t="n">
        <f aca="false">D158+DatosMinisterio!D158</f>
        <v>586.394595730406</v>
      </c>
      <c r="V158" s="14" t="n">
        <f aca="false">E158+DatosMinisterio!E158</f>
        <v>319.531146239442</v>
      </c>
      <c r="W158" s="14" t="n">
        <f aca="false">F158+DatosMinisterio!F158</f>
        <v>131</v>
      </c>
      <c r="X158" s="14" t="n">
        <f aca="false">G158+DatosMinisterio!G158</f>
        <v>329</v>
      </c>
      <c r="Y158" s="14" t="n">
        <f aca="false">H158+DatosMinisterio!H158</f>
        <v>4</v>
      </c>
      <c r="Z158" s="14" t="n">
        <f aca="false">X158+0.33*Y158</f>
        <v>330.32</v>
      </c>
      <c r="AC158" s="49" t="n">
        <f aca="false">IF(T158&gt;0,S158/T158,0)</f>
        <v>223.925373134328</v>
      </c>
      <c r="AD158" s="50" t="n">
        <f aca="false">EXP((((AC158-AC$179)/AC$180+2)/4-1.9)^3)</f>
        <v>0.0976122130135609</v>
      </c>
      <c r="AE158" s="51" t="n">
        <f aca="false">S158/U158</f>
        <v>25.585160759049</v>
      </c>
      <c r="AF158" s="50" t="n">
        <f aca="false">EXP((((AE158-AE$179)/AE$180+2)/4-1.9)^3)</f>
        <v>0.363397853266447</v>
      </c>
      <c r="AG158" s="50" t="n">
        <f aca="false">V158/U158</f>
        <v>0.544908067990357</v>
      </c>
      <c r="AH158" s="50" t="n">
        <f aca="false">EXP((((AG158-AG$179)/AG$180+2)/4-1.9)^3)</f>
        <v>0.0231541719693257</v>
      </c>
      <c r="AI158" s="50" t="n">
        <f aca="false">W158/U158</f>
        <v>0.223399057484198</v>
      </c>
      <c r="AJ158" s="50" t="n">
        <f aca="false">EXP((((AI158-AI$179)/AI$180+2)/4-1.9)^3)</f>
        <v>0.147044155012889</v>
      </c>
      <c r="AK158" s="50" t="n">
        <f aca="false">Z158/U158</f>
        <v>0.563306692123514</v>
      </c>
      <c r="AL158" s="50" t="n">
        <f aca="false">EXP((((AK158-AK$179)/AK$180+2)/4-1.9)^3)</f>
        <v>0.205459367056255</v>
      </c>
      <c r="AM158" s="50" t="n">
        <f aca="false">0.01*AD158+0.15*AF158+0.24*AH158+0.25*AJ158+0.35*AL158</f>
        <v>0.169714618615652</v>
      </c>
      <c r="AO158" s="44" t="n">
        <f aca="false">0.01*AD158/$AM$179</f>
        <v>0.000341676845694495</v>
      </c>
      <c r="AP158" s="43" t="n">
        <f aca="false">AO158*$J$179</f>
        <v>3356.78161985375</v>
      </c>
      <c r="AQ158" s="44" t="n">
        <f aca="false">0.15*AF158/$AM$179</f>
        <v>0.0190802915541389</v>
      </c>
      <c r="AR158" s="43" t="n">
        <f aca="false">AQ158*$J$179</f>
        <v>187453.065074395</v>
      </c>
      <c r="AS158" s="44" t="n">
        <f aca="false">0.24*AH158/$AM$179</f>
        <v>0.00194514457539398</v>
      </c>
      <c r="AT158" s="43" t="n">
        <f aca="false">AS158*$J$179</f>
        <v>19109.9445014162</v>
      </c>
      <c r="AU158" s="44" t="n">
        <f aca="false">0.25*AJ158/$AM$179</f>
        <v>0.0128676477849232</v>
      </c>
      <c r="AV158" s="43" t="n">
        <f aca="false">AU158*$J$179</f>
        <v>126417.356398225</v>
      </c>
      <c r="AW158" s="44" t="n">
        <f aca="false">0.35*AL158/$AM$179</f>
        <v>0.0251712846173722</v>
      </c>
      <c r="AX158" s="43" t="n">
        <f aca="false">AW158*$J$179</f>
        <v>247293.624418588</v>
      </c>
    </row>
    <row r="159" customFormat="false" ht="13.8" hidden="false" customHeight="false" outlineLevel="0" collapsed="false">
      <c r="A159" s="13" t="s">
        <v>66</v>
      </c>
      <c r="B159" s="43"/>
      <c r="C159" s="43"/>
      <c r="D159" s="43"/>
      <c r="E159" s="43"/>
      <c r="F159" s="43"/>
      <c r="G159" s="43"/>
      <c r="H159" s="43"/>
      <c r="I159" s="89" t="n">
        <f aca="false">AO159+AQ159+AS159+AU159+AW159</f>
        <v>0.0405298211591496</v>
      </c>
      <c r="J159" s="43" t="n">
        <f aca="false">AP159+AR159+AT159+AV159+AX159</f>
        <v>398182.553009869</v>
      </c>
      <c r="K159" s="89" t="n">
        <f aca="false">I159-DatosMinisterio!J159</f>
        <v>0.00054287088336142</v>
      </c>
      <c r="L159" s="43" t="n">
        <f aca="false">J159-DatosMinisterio!K159</f>
        <v>5333.55300986889</v>
      </c>
      <c r="M159" s="43" t="n">
        <f aca="false">P193/P$213</f>
        <v>0.00776010941049223</v>
      </c>
      <c r="N159" s="43" t="n">
        <f aca="false">ROUND((N$179*M159),0)</f>
        <v>1448535</v>
      </c>
      <c r="O159" s="43" t="n">
        <f aca="false">N159-DatosMinisterio!L159</f>
        <v>-10056146</v>
      </c>
      <c r="P159" s="43" t="n">
        <f aca="false">N159+J159</f>
        <v>1846717.55300987</v>
      </c>
      <c r="Q159" s="43" t="n">
        <f aca="false">P159-DatosMinisterio!M159</f>
        <v>-10050812.4469901</v>
      </c>
      <c r="S159" s="14" t="n">
        <f aca="false">B159+DatosMinisterio!B159</f>
        <v>17507</v>
      </c>
      <c r="T159" s="14" t="n">
        <f aca="false">C159+DatosMinisterio!C159</f>
        <v>66</v>
      </c>
      <c r="U159" s="14" t="n">
        <f aca="false">D159+DatosMinisterio!D159</f>
        <v>886.865540256339</v>
      </c>
      <c r="V159" s="14" t="n">
        <f aca="false">E159+DatosMinisterio!E159</f>
        <v>599.918308392751</v>
      </c>
      <c r="W159" s="14" t="n">
        <f aca="false">F159+DatosMinisterio!F159</f>
        <v>195</v>
      </c>
      <c r="X159" s="14" t="n">
        <f aca="false">G159+DatosMinisterio!G159</f>
        <v>355</v>
      </c>
      <c r="Y159" s="14" t="n">
        <f aca="false">H159+DatosMinisterio!H159</f>
        <v>32</v>
      </c>
      <c r="Z159" s="14" t="n">
        <f aca="false">X159+0.33*Y159</f>
        <v>365.56</v>
      </c>
      <c r="AC159" s="49" t="n">
        <f aca="false">IF(T159&gt;0,S159/T159,0)</f>
        <v>265.257575757576</v>
      </c>
      <c r="AD159" s="50" t="n">
        <f aca="false">EXP((((AC159-AC$179)/AC$180+2)/4-1.9)^3)</f>
        <v>0.191324671246202</v>
      </c>
      <c r="AE159" s="51" t="n">
        <f aca="false">S159/U159</f>
        <v>19.7403092186216</v>
      </c>
      <c r="AF159" s="50" t="n">
        <f aca="false">EXP((((AE159-AE$179)/AE$180+2)/4-1.9)^3)</f>
        <v>0.0961906572138904</v>
      </c>
      <c r="AG159" s="50" t="n">
        <f aca="false">V159/U159</f>
        <v>0.676447873055651</v>
      </c>
      <c r="AH159" s="50" t="n">
        <f aca="false">EXP((((AG159-AG$179)/AG$180+2)/4-1.9)^3)</f>
        <v>0.123716801310977</v>
      </c>
      <c r="AI159" s="50" t="n">
        <f aca="false">W159/U159</f>
        <v>0.219875495380774</v>
      </c>
      <c r="AJ159" s="50" t="n">
        <f aca="false">EXP((((AI159-AI$179)/AI$180+2)/4-1.9)^3)</f>
        <v>0.141884466167983</v>
      </c>
      <c r="AK159" s="50" t="n">
        <f aca="false">Z159/U159</f>
        <v>0.412193262007157</v>
      </c>
      <c r="AL159" s="50" t="n">
        <f aca="false">EXP((((AK159-AK$179)/AK$180+2)/4-1.9)^3)</f>
        <v>0.0979512509016118</v>
      </c>
      <c r="AM159" s="50" t="n">
        <f aca="false">0.01*AD159+0.15*AF159+0.24*AH159+0.25*AJ159+0.35*AL159</f>
        <v>0.11578793196674</v>
      </c>
      <c r="AO159" s="44" t="n">
        <f aca="false">0.01*AD159/$AM$179</f>
        <v>0.000669703187303586</v>
      </c>
      <c r="AP159" s="43" t="n">
        <f aca="false">AO159*$J$179</f>
        <v>6579.45476325372</v>
      </c>
      <c r="AQ159" s="44" t="n">
        <f aca="false">0.15*AF159/$AM$179</f>
        <v>0.00505051355677539</v>
      </c>
      <c r="AR159" s="43" t="n">
        <f aca="false">AQ159*$J$179</f>
        <v>49618.4371046451</v>
      </c>
      <c r="AS159" s="44" t="n">
        <f aca="false">0.24*AH159/$AM$179</f>
        <v>0.0103932485805991</v>
      </c>
      <c r="AT159" s="43" t="n">
        <f aca="false">AS159*$J$179</f>
        <v>102107.784725689</v>
      </c>
      <c r="AU159" s="44" t="n">
        <f aca="false">0.25*AJ159/$AM$179</f>
        <v>0.0124161299484596</v>
      </c>
      <c r="AV159" s="43" t="n">
        <f aca="false">AU159*$J$179</f>
        <v>121981.449214065</v>
      </c>
      <c r="AW159" s="44" t="n">
        <f aca="false">0.35*AL159/$AM$179</f>
        <v>0.012000225886012</v>
      </c>
      <c r="AX159" s="43" t="n">
        <f aca="false">AW159*$J$179</f>
        <v>117895.427202216</v>
      </c>
    </row>
    <row r="160" customFormat="false" ht="13.8" hidden="false" customHeight="false" outlineLevel="0" collapsed="false">
      <c r="A160" s="13" t="s">
        <v>67</v>
      </c>
      <c r="B160" s="43"/>
      <c r="C160" s="43"/>
      <c r="D160" s="43"/>
      <c r="E160" s="43"/>
      <c r="F160" s="43"/>
      <c r="G160" s="43"/>
      <c r="H160" s="43"/>
      <c r="I160" s="89" t="n">
        <f aca="false">AO160+AQ160+AS160+AU160+AW160</f>
        <v>0.0319631590662342</v>
      </c>
      <c r="J160" s="43" t="n">
        <f aca="false">AP160+AR160+AT160+AV160+AX160</f>
        <v>314019.94667772</v>
      </c>
      <c r="K160" s="89" t="n">
        <f aca="false">I160-DatosMinisterio!J160</f>
        <v>0.000599656172142721</v>
      </c>
      <c r="L160" s="43" t="n">
        <f aca="false">J160-DatosMinisterio!K160</f>
        <v>5890.94667771971</v>
      </c>
      <c r="M160" s="43" t="n">
        <f aca="false">P194/P$213</f>
        <v>0.00573974594265405</v>
      </c>
      <c r="N160" s="43" t="n">
        <f aca="false">ROUND((N$179*M160),0)</f>
        <v>1071405</v>
      </c>
      <c r="O160" s="43" t="n">
        <f aca="false">N160-DatosMinisterio!L160</f>
        <v>-7699087</v>
      </c>
      <c r="P160" s="43" t="n">
        <f aca="false">N160+J160</f>
        <v>1385424.94667772</v>
      </c>
      <c r="Q160" s="43" t="n">
        <f aca="false">P160-DatosMinisterio!M160</f>
        <v>-7693196.05332228</v>
      </c>
      <c r="S160" s="14" t="n">
        <f aca="false">B160+DatosMinisterio!B160</f>
        <v>11777</v>
      </c>
      <c r="T160" s="14" t="n">
        <f aca="false">C160+DatosMinisterio!C160</f>
        <v>56</v>
      </c>
      <c r="U160" s="14" t="n">
        <f aca="false">D160+DatosMinisterio!D160</f>
        <v>837.571414141414</v>
      </c>
      <c r="V160" s="14" t="n">
        <f aca="false">E160+DatosMinisterio!E160</f>
        <v>472.986262626263</v>
      </c>
      <c r="W160" s="14" t="n">
        <f aca="false">F160+DatosMinisterio!F160</f>
        <v>192</v>
      </c>
      <c r="X160" s="14" t="n">
        <f aca="false">G160+DatosMinisterio!G160</f>
        <v>364</v>
      </c>
      <c r="Y160" s="14" t="n">
        <f aca="false">H160+DatosMinisterio!H160</f>
        <v>43</v>
      </c>
      <c r="Z160" s="14" t="n">
        <f aca="false">X160+0.33*Y160</f>
        <v>378.19</v>
      </c>
      <c r="AC160" s="49" t="n">
        <f aca="false">IF(T160&gt;0,S160/T160,0)</f>
        <v>210.303571428571</v>
      </c>
      <c r="AD160" s="50" t="n">
        <f aca="false">EXP((((AC160-AC$179)/AC$180+2)/4-1.9)^3)</f>
        <v>0.0755408788779743</v>
      </c>
      <c r="AE160" s="51" t="n">
        <f aca="false">S160/U160</f>
        <v>14.0608905714296</v>
      </c>
      <c r="AF160" s="50" t="n">
        <f aca="false">EXP((((AE160-AE$179)/AE$180+2)/4-1.9)^3)</f>
        <v>0.0118976968719393</v>
      </c>
      <c r="AG160" s="50" t="n">
        <f aca="false">V160/U160</f>
        <v>0.564711563265464</v>
      </c>
      <c r="AH160" s="50" t="n">
        <f aca="false">EXP((((AG160-AG$179)/AG$180+2)/4-1.9)^3)</f>
        <v>0.0311004725911587</v>
      </c>
      <c r="AI160" s="50" t="n">
        <f aca="false">W160/U160</f>
        <v>0.229234184403031</v>
      </c>
      <c r="AJ160" s="50" t="n">
        <f aca="false">EXP((((AI160-AI$179)/AI$180+2)/4-1.9)^3)</f>
        <v>0.155854589197239</v>
      </c>
      <c r="AK160" s="50" t="n">
        <f aca="false">Z160/U160</f>
        <v>0.451531646871782</v>
      </c>
      <c r="AL160" s="50" t="n">
        <f aca="false">EXP((((AK160-AK$179)/AK$180+2)/4-1.9)^3)</f>
        <v>0.120989637992315</v>
      </c>
      <c r="AM160" s="50" t="n">
        <f aca="false">0.01*AD160+0.15*AF160+0.24*AH160+0.25*AJ160+0.35*AL160</f>
        <v>0.0913141973380685</v>
      </c>
      <c r="AO160" s="44" t="n">
        <f aca="false">0.01*AD160/$AM$179</f>
        <v>0.000264419465753024</v>
      </c>
      <c r="AP160" s="43" t="n">
        <f aca="false">AO160*$J$179</f>
        <v>2597.77158960584</v>
      </c>
      <c r="AQ160" s="44" t="n">
        <f aca="false">0.15*AF160/$AM$179</f>
        <v>0.000624691431440355</v>
      </c>
      <c r="AR160" s="43" t="n">
        <f aca="false">AQ160*$J$179</f>
        <v>6137.23973855129</v>
      </c>
      <c r="AS160" s="44" t="n">
        <f aca="false">0.24*AH160/$AM$179</f>
        <v>0.00261270045126314</v>
      </c>
      <c r="AT160" s="43" t="n">
        <f aca="false">AS160*$J$179</f>
        <v>25668.3031452049</v>
      </c>
      <c r="AU160" s="44" t="n">
        <f aca="false">0.25*AJ160/$AM$179</f>
        <v>0.01363863772265</v>
      </c>
      <c r="AV160" s="43" t="n">
        <f aca="false">AU160*$J$179</f>
        <v>133991.896156085</v>
      </c>
      <c r="AW160" s="44" t="n">
        <f aca="false">0.35*AL160/$AM$179</f>
        <v>0.0148227099951278</v>
      </c>
      <c r="AX160" s="43" t="n">
        <f aca="false">AW160*$J$179</f>
        <v>145624.736048273</v>
      </c>
    </row>
    <row r="161" customFormat="false" ht="13.8" hidden="false" customHeight="false" outlineLevel="0" collapsed="false">
      <c r="A161" s="13" t="s">
        <v>68</v>
      </c>
      <c r="B161" s="43"/>
      <c r="C161" s="43"/>
      <c r="D161" s="43"/>
      <c r="E161" s="43"/>
      <c r="F161" s="43"/>
      <c r="G161" s="43"/>
      <c r="H161" s="43"/>
      <c r="I161" s="89" t="n">
        <f aca="false">AO161+AQ161+AS161+AU161+AW161</f>
        <v>0.0340148619264758</v>
      </c>
      <c r="J161" s="43" t="n">
        <f aca="false">AP161+AR161+AT161+AV161+AX161</f>
        <v>334176.766015774</v>
      </c>
      <c r="K161" s="89" t="n">
        <f aca="false">I161-DatosMinisterio!J161</f>
        <v>0.000101418961368678</v>
      </c>
      <c r="L161" s="43" t="n">
        <f aca="false">J161-DatosMinisterio!K161</f>
        <v>996.766015774163</v>
      </c>
      <c r="M161" s="43" t="n">
        <f aca="false">P195/P$213</f>
        <v>0.0063486885166566</v>
      </c>
      <c r="N161" s="43" t="n">
        <f aca="false">ROUND((N$179*M161),0)</f>
        <v>1185073</v>
      </c>
      <c r="O161" s="43" t="n">
        <f aca="false">N161-DatosMinisterio!L161</f>
        <v>-7456469</v>
      </c>
      <c r="P161" s="43" t="n">
        <f aca="false">N161+J161</f>
        <v>1519249.76601577</v>
      </c>
      <c r="Q161" s="43" t="n">
        <f aca="false">P161-DatosMinisterio!M161</f>
        <v>-7455472.23398423</v>
      </c>
      <c r="S161" s="14" t="n">
        <f aca="false">B161+DatosMinisterio!B161</f>
        <v>8875</v>
      </c>
      <c r="T161" s="14" t="n">
        <f aca="false">C161+DatosMinisterio!C161</f>
        <v>50</v>
      </c>
      <c r="U161" s="14" t="n">
        <f aca="false">D161+DatosMinisterio!D161</f>
        <v>501.41654149786</v>
      </c>
      <c r="V161" s="14" t="n">
        <f aca="false">E161+DatosMinisterio!E161</f>
        <v>323.136710614613</v>
      </c>
      <c r="W161" s="14" t="n">
        <f aca="false">F161+DatosMinisterio!F161</f>
        <v>60</v>
      </c>
      <c r="X161" s="14" t="n">
        <f aca="false">G161+DatosMinisterio!G161</f>
        <v>249</v>
      </c>
      <c r="Y161" s="14" t="n">
        <f aca="false">H161+DatosMinisterio!H161</f>
        <v>27</v>
      </c>
      <c r="Z161" s="14" t="n">
        <f aca="false">X161+0.33*Y161</f>
        <v>257.91</v>
      </c>
      <c r="AC161" s="49" t="n">
        <f aca="false">IF(T161&gt;0,S161/T161,0)</f>
        <v>177.5</v>
      </c>
      <c r="AD161" s="50" t="n">
        <f aca="false">EXP((((AC161-AC$179)/AC$180+2)/4-1.9)^3)</f>
        <v>0.0377748430238206</v>
      </c>
      <c r="AE161" s="51" t="n">
        <f aca="false">S161/U161</f>
        <v>17.6998548422198</v>
      </c>
      <c r="AF161" s="50" t="n">
        <f aca="false">EXP((((AE161-AE$179)/AE$180+2)/4-1.9)^3)</f>
        <v>0.0501989819562196</v>
      </c>
      <c r="AG161" s="50" t="n">
        <f aca="false">V161/U161</f>
        <v>0.6444476475573</v>
      </c>
      <c r="AH161" s="50" t="n">
        <f aca="false">EXP((((AG161-AG$179)/AG$180+2)/4-1.9)^3)</f>
        <v>0.087310703014609</v>
      </c>
      <c r="AI161" s="50" t="n">
        <f aca="false">W161/U161</f>
        <v>0.119660990482613</v>
      </c>
      <c r="AJ161" s="50" t="n">
        <f aca="false">EXP((((AI161-AI$179)/AI$180+2)/4-1.9)^3)</f>
        <v>0.0422714254851015</v>
      </c>
      <c r="AK161" s="50" t="n">
        <f aca="false">Z161/U161</f>
        <v>0.514362767589511</v>
      </c>
      <c r="AL161" s="50" t="n">
        <f aca="false">EXP((((AK161-AK$179)/AK$180+2)/4-1.9)^3)</f>
        <v>0.164987427570374</v>
      </c>
      <c r="AM161" s="50" t="n">
        <f aca="false">0.01*AD161+0.15*AF161+0.24*AH161+0.25*AJ161+0.35*AL161</f>
        <v>0.0971756204680836</v>
      </c>
      <c r="AO161" s="44" t="n">
        <f aca="false">0.01*AD161/$AM$179</f>
        <v>0.000132225146961791</v>
      </c>
      <c r="AP161" s="43" t="n">
        <f aca="false">AO161*$J$179</f>
        <v>1299.03722946641</v>
      </c>
      <c r="AQ161" s="44" t="n">
        <f aca="false">0.15*AF161/$AM$179</f>
        <v>0.00263570960267438</v>
      </c>
      <c r="AR161" s="43" t="n">
        <f aca="false">AQ161*$J$179</f>
        <v>25894.3550346406</v>
      </c>
      <c r="AS161" s="44" t="n">
        <f aca="false">0.24*AH161/$AM$179</f>
        <v>0.00733483108649675</v>
      </c>
      <c r="AT161" s="43" t="n">
        <f aca="false">AS161*$J$179</f>
        <v>72060.5639104356</v>
      </c>
      <c r="AU161" s="44" t="n">
        <f aca="false">0.25*AJ161/$AM$179</f>
        <v>0.00369911891065127</v>
      </c>
      <c r="AV161" s="43" t="n">
        <f aca="false">AU161*$J$179</f>
        <v>36341.7495958453</v>
      </c>
      <c r="AW161" s="44" t="n">
        <f aca="false">0.35*AL161/$AM$179</f>
        <v>0.0202129771796916</v>
      </c>
      <c r="AX161" s="43" t="n">
        <f aca="false">AW161*$J$179</f>
        <v>198581.060245386</v>
      </c>
    </row>
    <row r="162" customFormat="false" ht="13.8" hidden="false" customHeight="false" outlineLevel="0" collapsed="false">
      <c r="A162" s="13" t="s">
        <v>69</v>
      </c>
      <c r="B162" s="43"/>
      <c r="C162" s="43"/>
      <c r="D162" s="43"/>
      <c r="E162" s="43"/>
      <c r="F162" s="43"/>
      <c r="G162" s="43"/>
      <c r="H162" s="43"/>
      <c r="I162" s="89" t="n">
        <f aca="false">AO162+AQ162+AS162+AU162+AW162</f>
        <v>0.0147874741664136</v>
      </c>
      <c r="J162" s="43" t="n">
        <f aca="false">AP162+AR162+AT162+AV162+AX162</f>
        <v>145278.563974635</v>
      </c>
      <c r="K162" s="89" t="n">
        <f aca="false">I162-DatosMinisterio!J162</f>
        <v>9.81343989081979E-005</v>
      </c>
      <c r="L162" s="43" t="n">
        <f aca="false">J162-DatosMinisterio!K162</f>
        <v>964.563974635414</v>
      </c>
      <c r="M162" s="43" t="n">
        <f aca="false">P196/P$213</f>
        <v>0.00263221515251802</v>
      </c>
      <c r="N162" s="43" t="n">
        <f aca="false">ROUND((N$179*M162),0)</f>
        <v>491340</v>
      </c>
      <c r="O162" s="43" t="n">
        <f aca="false">N162-DatosMinisterio!L162</f>
        <v>-3194533</v>
      </c>
      <c r="P162" s="43" t="n">
        <f aca="false">N162+J162</f>
        <v>636618.563974635</v>
      </c>
      <c r="Q162" s="43" t="n">
        <f aca="false">P162-DatosMinisterio!M162</f>
        <v>-3193568.43602536</v>
      </c>
      <c r="S162" s="14" t="n">
        <f aca="false">B162+DatosMinisterio!B162</f>
        <v>15229</v>
      </c>
      <c r="T162" s="14" t="n">
        <f aca="false">C162+DatosMinisterio!C162</f>
        <v>64</v>
      </c>
      <c r="U162" s="14" t="n">
        <f aca="false">D162+DatosMinisterio!D162</f>
        <v>821.410661400061</v>
      </c>
      <c r="V162" s="14" t="n">
        <f aca="false">E162+DatosMinisterio!E162</f>
        <v>425.502237693346</v>
      </c>
      <c r="W162" s="14" t="n">
        <f aca="false">F162+DatosMinisterio!F162</f>
        <v>104</v>
      </c>
      <c r="X162" s="14" t="n">
        <f aca="false">G162+DatosMinisterio!G162</f>
        <v>227</v>
      </c>
      <c r="Y162" s="14" t="n">
        <f aca="false">H162+DatosMinisterio!H162</f>
        <v>22</v>
      </c>
      <c r="Z162" s="14" t="n">
        <f aca="false">X162+0.33*Y162</f>
        <v>234.26</v>
      </c>
      <c r="AC162" s="49" t="n">
        <f aca="false">IF(T162&gt;0,S162/T162,0)</f>
        <v>237.953125</v>
      </c>
      <c r="AD162" s="50" t="n">
        <f aca="false">EXP((((AC162-AC$179)/AC$180+2)/4-1.9)^3)</f>
        <v>0.124790966531134</v>
      </c>
      <c r="AE162" s="51" t="n">
        <f aca="false">S162/U162</f>
        <v>18.5400564122735</v>
      </c>
      <c r="AF162" s="50" t="n">
        <f aca="false">EXP((((AE162-AE$179)/AE$180+2)/4-1.9)^3)</f>
        <v>0.0664647459756979</v>
      </c>
      <c r="AG162" s="50" t="n">
        <f aca="false">V162/U162</f>
        <v>0.518014018673796</v>
      </c>
      <c r="AH162" s="50" t="n">
        <f aca="false">EXP((((AG162-AG$179)/AG$180+2)/4-1.9)^3)</f>
        <v>0.0151100312367253</v>
      </c>
      <c r="AI162" s="50" t="n">
        <f aca="false">W162/U162</f>
        <v>0.126611456226702</v>
      </c>
      <c r="AJ162" s="50" t="n">
        <f aca="false">EXP((((AI162-AI$179)/AI$180+2)/4-1.9)^3)</f>
        <v>0.0465673276966383</v>
      </c>
      <c r="AK162" s="50" t="n">
        <f aca="false">Z162/U162</f>
        <v>0.285192305150646</v>
      </c>
      <c r="AL162" s="50" t="n">
        <f aca="false">EXP((((AK162-AK$179)/AK$180+2)/4-1.9)^3)</f>
        <v>0.0450281387594978</v>
      </c>
      <c r="AM162" s="50" t="n">
        <f aca="false">0.01*AD162+0.15*AF162+0.24*AH162+0.25*AJ162+0.35*AL162</f>
        <v>0.0422457095484639</v>
      </c>
      <c r="AO162" s="44" t="n">
        <f aca="false">0.01*AD162/$AM$179</f>
        <v>0.00043681197771432</v>
      </c>
      <c r="AP162" s="43" t="n">
        <f aca="false">AO162*$J$179</f>
        <v>4291.4304454638</v>
      </c>
      <c r="AQ162" s="44" t="n">
        <f aca="false">0.15*AF162/$AM$179</f>
        <v>0.00348974744866824</v>
      </c>
      <c r="AR162" s="43" t="n">
        <f aca="false">AQ162*$J$179</f>
        <v>34284.7934861095</v>
      </c>
      <c r="AS162" s="44" t="n">
        <f aca="false">0.24*AH162/$AM$179</f>
        <v>0.00126936930990609</v>
      </c>
      <c r="AT162" s="43" t="n">
        <f aca="false">AS162*$J$179</f>
        <v>12470.8350067979</v>
      </c>
      <c r="AU162" s="44" t="n">
        <f aca="false">0.25*AJ162/$AM$179</f>
        <v>0.00407504787274897</v>
      </c>
      <c r="AV162" s="43" t="n">
        <f aca="false">AU162*$J$179</f>
        <v>40035.0388726627</v>
      </c>
      <c r="AW162" s="44" t="n">
        <f aca="false">0.35*AL162/$AM$179</f>
        <v>0.00551649755737598</v>
      </c>
      <c r="AX162" s="43" t="n">
        <f aca="false">AW162*$J$179</f>
        <v>54196.4661636016</v>
      </c>
    </row>
    <row r="163" customFormat="false" ht="13.8" hidden="false" customHeight="false" outlineLevel="0" collapsed="false">
      <c r="A163" s="13" t="s">
        <v>70</v>
      </c>
      <c r="B163" s="43"/>
      <c r="C163" s="43"/>
      <c r="D163" s="43"/>
      <c r="E163" s="43"/>
      <c r="F163" s="43"/>
      <c r="G163" s="43"/>
      <c r="H163" s="43"/>
      <c r="I163" s="89" t="n">
        <f aca="false">AO163+AQ163+AS163+AU163+AW163</f>
        <v>0.0114856732763643</v>
      </c>
      <c r="J163" s="43" t="n">
        <f aca="false">AP163+AR163+AT163+AV163+AX163</f>
        <v>112840.239049204</v>
      </c>
      <c r="K163" s="89" t="n">
        <f aca="false">I163-DatosMinisterio!J163</f>
        <v>6.58407641132494E-005</v>
      </c>
      <c r="L163" s="43" t="n">
        <f aca="false">J163-DatosMinisterio!K163</f>
        <v>647.239049204349</v>
      </c>
      <c r="M163" s="43" t="n">
        <f aca="false">P197/P$213</f>
        <v>0.00260062036848651</v>
      </c>
      <c r="N163" s="43" t="n">
        <f aca="false">ROUND((N$179*M163),0)</f>
        <v>485443</v>
      </c>
      <c r="O163" s="43" t="n">
        <f aca="false">N163-DatosMinisterio!L163</f>
        <v>-3087288</v>
      </c>
      <c r="P163" s="43" t="n">
        <f aca="false">N163+J163</f>
        <v>598283.239049204</v>
      </c>
      <c r="Q163" s="43" t="n">
        <f aca="false">P163-DatosMinisterio!M163</f>
        <v>-3086640.7609508</v>
      </c>
      <c r="S163" s="14" t="n">
        <f aca="false">B163+DatosMinisterio!B163</f>
        <v>5781</v>
      </c>
      <c r="T163" s="14" t="n">
        <f aca="false">C163+DatosMinisterio!C163</f>
        <v>52</v>
      </c>
      <c r="U163" s="14" t="n">
        <f aca="false">D163+DatosMinisterio!D163</f>
        <v>371.256438768524</v>
      </c>
      <c r="V163" s="14" t="n">
        <f aca="false">E163+DatosMinisterio!E163</f>
        <v>214.587942620824</v>
      </c>
      <c r="W163" s="14" t="n">
        <f aca="false">F163+DatosMinisterio!F163</f>
        <v>42</v>
      </c>
      <c r="X163" s="14" t="n">
        <f aca="false">G163+DatosMinisterio!G163</f>
        <v>84</v>
      </c>
      <c r="Y163" s="14" t="n">
        <f aca="false">H163+DatosMinisterio!H163</f>
        <v>4</v>
      </c>
      <c r="Z163" s="14" t="n">
        <f aca="false">X163+0.33*Y163</f>
        <v>85.32</v>
      </c>
      <c r="AC163" s="49" t="n">
        <f aca="false">IF(T163&gt;0,S163/T163,0)</f>
        <v>111.173076923077</v>
      </c>
      <c r="AD163" s="50" t="n">
        <f aca="false">EXP((((AC163-AC$179)/AC$180+2)/4-1.9)^3)</f>
        <v>0.00650737850363682</v>
      </c>
      <c r="AE163" s="51" t="n">
        <f aca="false">S163/U163</f>
        <v>15.5714471085697</v>
      </c>
      <c r="AF163" s="50" t="n">
        <f aca="false">EXP((((AE163-AE$179)/AE$180+2)/4-1.9)^3)</f>
        <v>0.0226410247816021</v>
      </c>
      <c r="AG163" s="50" t="n">
        <f aca="false">V163/U163</f>
        <v>0.578004635643823</v>
      </c>
      <c r="AH163" s="50" t="n">
        <f aca="false">EXP((((AG163-AG$179)/AG$180+2)/4-1.9)^3)</f>
        <v>0.0375760928368172</v>
      </c>
      <c r="AI163" s="50" t="n">
        <f aca="false">W163/U163</f>
        <v>0.113129351074196</v>
      </c>
      <c r="AJ163" s="50" t="n">
        <f aca="false">EXP((((AI163-AI$179)/AI$180+2)/4-1.9)^3)</f>
        <v>0.0385254648035089</v>
      </c>
      <c r="AK163" s="50" t="n">
        <f aca="false">Z163/U163</f>
        <v>0.229814196039295</v>
      </c>
      <c r="AL163" s="50" t="n">
        <f aca="false">EXP((((AK163-AK$179)/AK$180+2)/4-1.9)^3)</f>
        <v>0.0305773664077974</v>
      </c>
      <c r="AM163" s="50" t="n">
        <f aca="false">0.01*AD163+0.15*AF163+0.24*AH163+0.25*AJ163+0.35*AL163</f>
        <v>0.0328129342267191</v>
      </c>
      <c r="AO163" s="44" t="n">
        <f aca="false">0.01*AD163/$AM$179</f>
        <v>2.27780980701041E-005</v>
      </c>
      <c r="AP163" s="43" t="n">
        <f aca="false">AO163*$J$179</f>
        <v>223.781921135266</v>
      </c>
      <c r="AQ163" s="44" t="n">
        <f aca="false">0.15*AF163/$AM$179</f>
        <v>0.00118877244329979</v>
      </c>
      <c r="AR163" s="43" t="n">
        <f aca="false">AQ163*$J$179</f>
        <v>11679.0164102175</v>
      </c>
      <c r="AS163" s="44" t="n">
        <f aca="false">0.24*AH163/$AM$179</f>
        <v>0.00315670684500683</v>
      </c>
      <c r="AT163" s="43" t="n">
        <f aca="false">AS163*$J$179</f>
        <v>31012.8580561178</v>
      </c>
      <c r="AU163" s="44" t="n">
        <f aca="false">0.25*AJ163/$AM$179</f>
        <v>0.00337131463537982</v>
      </c>
      <c r="AV163" s="43" t="n">
        <f aca="false">AU163*$J$179</f>
        <v>33121.2581285231</v>
      </c>
      <c r="AW163" s="44" t="n">
        <f aca="false">0.35*AL163/$AM$179</f>
        <v>0.00374610125460771</v>
      </c>
      <c r="AX163" s="43" t="n">
        <f aca="false">AW163*$J$179</f>
        <v>36803.3245332107</v>
      </c>
    </row>
    <row r="164" customFormat="false" ht="13.8" hidden="false" customHeight="false" outlineLevel="0" collapsed="false">
      <c r="A164" s="13" t="s">
        <v>71</v>
      </c>
      <c r="B164" s="43"/>
      <c r="C164" s="43"/>
      <c r="D164" s="43"/>
      <c r="E164" s="43"/>
      <c r="F164" s="43"/>
      <c r="G164" s="43"/>
      <c r="H164" s="43"/>
      <c r="I164" s="89" t="n">
        <f aca="false">AO164+AQ164+AS164+AU164+AW164</f>
        <v>0.0207302847444658</v>
      </c>
      <c r="J164" s="43" t="n">
        <f aca="false">AP164+AR164+AT164+AV164+AX164</f>
        <v>203663.314273211</v>
      </c>
      <c r="K164" s="89" t="n">
        <f aca="false">I164-DatosMinisterio!J164</f>
        <v>4.01442918994722E-005</v>
      </c>
      <c r="L164" s="43" t="n">
        <f aca="false">J164-DatosMinisterio!K164</f>
        <v>394.314273210795</v>
      </c>
      <c r="M164" s="43" t="n">
        <f aca="false">P198/P$213</f>
        <v>0.003683179618258</v>
      </c>
      <c r="N164" s="43" t="n">
        <f aca="false">ROUND((N$179*M164),0)</f>
        <v>687518</v>
      </c>
      <c r="O164" s="43" t="n">
        <f aca="false">N164-DatosMinisterio!L164</f>
        <v>-3184390</v>
      </c>
      <c r="P164" s="43" t="n">
        <f aca="false">N164+J164</f>
        <v>891181.314273211</v>
      </c>
      <c r="Q164" s="43" t="n">
        <f aca="false">P164-DatosMinisterio!M164</f>
        <v>-3183995.68572679</v>
      </c>
      <c r="S164" s="14" t="n">
        <f aca="false">B164+DatosMinisterio!B164</f>
        <v>7326</v>
      </c>
      <c r="T164" s="14" t="n">
        <f aca="false">C164+DatosMinisterio!C164</f>
        <v>37</v>
      </c>
      <c r="U164" s="14" t="n">
        <f aca="false">D164+DatosMinisterio!D164</f>
        <v>319.193548329561</v>
      </c>
      <c r="V164" s="14" t="n">
        <f aca="false">E164+DatosMinisterio!E164</f>
        <v>160.021326933936</v>
      </c>
      <c r="W164" s="14" t="n">
        <f aca="false">F164+DatosMinisterio!F164</f>
        <v>29</v>
      </c>
      <c r="X164" s="14" t="n">
        <f aca="false">G164+DatosMinisterio!G164</f>
        <v>90</v>
      </c>
      <c r="Y164" s="14" t="n">
        <f aca="false">H164+DatosMinisterio!H164</f>
        <v>7</v>
      </c>
      <c r="Z164" s="14" t="n">
        <f aca="false">X164+0.33*Y164</f>
        <v>92.31</v>
      </c>
      <c r="AC164" s="49" t="n">
        <f aca="false">IF(T164&gt;0,S164/T164,0)</f>
        <v>198</v>
      </c>
      <c r="AD164" s="50" t="n">
        <f aca="false">EXP((((AC164-AC$179)/AC$180+2)/4-1.9)^3)</f>
        <v>0.0590009662822607</v>
      </c>
      <c r="AE164" s="51" t="n">
        <f aca="false">S164/U164</f>
        <v>22.9515917171235</v>
      </c>
      <c r="AF164" s="50" t="n">
        <f aca="false">EXP((((AE164-AE$179)/AE$180+2)/4-1.9)^3)</f>
        <v>0.218543882313201</v>
      </c>
      <c r="AG164" s="50" t="n">
        <f aca="false">V164/U164</f>
        <v>0.501330079418514</v>
      </c>
      <c r="AH164" s="50" t="n">
        <f aca="false">EXP((((AG164-AG$179)/AG$180+2)/4-1.9)^3)</f>
        <v>0.0114160794913421</v>
      </c>
      <c r="AI164" s="50" t="n">
        <f aca="false">W164/U164</f>
        <v>0.0908539666661999</v>
      </c>
      <c r="AJ164" s="50" t="n">
        <f aca="false">EXP((((AI164-AI$179)/AI$180+2)/4-1.9)^3)</f>
        <v>0.0276948287090318</v>
      </c>
      <c r="AK164" s="50" t="n">
        <f aca="false">Z164/U164</f>
        <v>0.289197574584721</v>
      </c>
      <c r="AL164" s="50" t="n">
        <f aca="false">EXP((((AK164-AK$179)/AK$180+2)/4-1.9)^3)</f>
        <v>0.0462523299665155</v>
      </c>
      <c r="AM164" s="50" t="n">
        <f aca="false">0.01*AD164+0.15*AF164+0.24*AH164+0.25*AJ164+0.35*AL164</f>
        <v>0.0592234737532632</v>
      </c>
      <c r="AO164" s="44" t="n">
        <f aca="false">0.01*AD164/$AM$179</f>
        <v>0.000206523993564713</v>
      </c>
      <c r="AP164" s="43" t="n">
        <f aca="false">AO164*$J$179</f>
        <v>2028.98134419295</v>
      </c>
      <c r="AQ164" s="44" t="n">
        <f aca="false">0.15*AF164/$AM$179</f>
        <v>0.0114746990231995</v>
      </c>
      <c r="AR164" s="43" t="n">
        <f aca="false">AQ164*$J$179</f>
        <v>112732.423223288</v>
      </c>
      <c r="AS164" s="44" t="n">
        <f aca="false">0.24*AH164/$AM$179</f>
        <v>0.000959046392342108</v>
      </c>
      <c r="AT164" s="43" t="n">
        <f aca="false">AS164*$J$179</f>
        <v>9422.08798450315</v>
      </c>
      <c r="AU164" s="44" t="n">
        <f aca="false">0.25*AJ164/$AM$179</f>
        <v>0.00242353938693018</v>
      </c>
      <c r="AV164" s="43" t="n">
        <f aca="false">AU164*$J$179</f>
        <v>23809.902753296</v>
      </c>
      <c r="AW164" s="44" t="n">
        <f aca="false">0.35*AL164/$AM$179</f>
        <v>0.00566647594842928</v>
      </c>
      <c r="AX164" s="43" t="n">
        <f aca="false">AW164*$J$179</f>
        <v>55669.9189679309</v>
      </c>
    </row>
    <row r="165" customFormat="false" ht="13.8" hidden="false" customHeight="false" outlineLevel="0" collapsed="false">
      <c r="A165" s="13" t="s">
        <v>72</v>
      </c>
      <c r="B165" s="43"/>
      <c r="C165" s="43"/>
      <c r="D165" s="43"/>
      <c r="E165" s="43"/>
      <c r="F165" s="43"/>
      <c r="G165" s="43"/>
      <c r="H165" s="43"/>
      <c r="I165" s="89" t="n">
        <f aca="false">AO165+AQ165+AS165+AU165+AW165</f>
        <v>0.0476881320222223</v>
      </c>
      <c r="J165" s="43" t="n">
        <f aca="false">AP165+AR165+AT165+AV165+AX165</f>
        <v>468508.90563561</v>
      </c>
      <c r="K165" s="89" t="n">
        <f aca="false">I165-DatosMinisterio!J165</f>
        <v>8.07782773975183E-005</v>
      </c>
      <c r="L165" s="43" t="n">
        <f aca="false">J165-DatosMinisterio!K165</f>
        <v>793.905635609757</v>
      </c>
      <c r="M165" s="43" t="n">
        <f aca="false">P199/P$213</f>
        <v>0.00685794326816427</v>
      </c>
      <c r="N165" s="43" t="n">
        <f aca="false">ROUND((N$179*M165),0)</f>
        <v>1280133</v>
      </c>
      <c r="O165" s="43" t="n">
        <f aca="false">N165-DatosMinisterio!L165</f>
        <v>-3192223</v>
      </c>
      <c r="P165" s="43" t="n">
        <f aca="false">N165+J165</f>
        <v>1748641.90563561</v>
      </c>
      <c r="Q165" s="43" t="n">
        <f aca="false">P165-DatosMinisterio!M165</f>
        <v>-3191429.09436439</v>
      </c>
      <c r="S165" s="14" t="n">
        <f aca="false">B165+DatosMinisterio!B165</f>
        <v>11086</v>
      </c>
      <c r="T165" s="14" t="n">
        <f aca="false">C165+DatosMinisterio!C165</f>
        <v>59</v>
      </c>
      <c r="U165" s="14" t="n">
        <f aca="false">D165+DatosMinisterio!D165</f>
        <v>455.782754432188</v>
      </c>
      <c r="V165" s="14" t="n">
        <f aca="false">E165+DatosMinisterio!E165</f>
        <v>354.560344076586</v>
      </c>
      <c r="W165" s="14" t="n">
        <f aca="false">F165+DatosMinisterio!F165</f>
        <v>46</v>
      </c>
      <c r="X165" s="14" t="n">
        <f aca="false">G165+DatosMinisterio!G165</f>
        <v>111</v>
      </c>
      <c r="Y165" s="14" t="n">
        <f aca="false">H165+DatosMinisterio!H165</f>
        <v>10</v>
      </c>
      <c r="Z165" s="14" t="n">
        <f aca="false">X165+0.33*Y165</f>
        <v>114.3</v>
      </c>
      <c r="AC165" s="49" t="n">
        <f aca="false">IF(T165&gt;0,S165/T165,0)</f>
        <v>187.898305084746</v>
      </c>
      <c r="AD165" s="50" t="n">
        <f aca="false">EXP((((AC165-AC$179)/AC$180+2)/4-1.9)^3)</f>
        <v>0.0476202119030662</v>
      </c>
      <c r="AE165" s="51" t="n">
        <f aca="false">S165/U165</f>
        <v>24.3229913641882</v>
      </c>
      <c r="AF165" s="50" t="n">
        <f aca="false">EXP((((AE165-AE$179)/AE$180+2)/4-1.9)^3)</f>
        <v>0.289726720837263</v>
      </c>
      <c r="AG165" s="50" t="n">
        <f aca="false">V165/U165</f>
        <v>0.777915225244306</v>
      </c>
      <c r="AH165" s="50" t="n">
        <f aca="false">EXP((((AG165-AG$179)/AG$180+2)/4-1.9)^3)</f>
        <v>0.299202887571974</v>
      </c>
      <c r="AI165" s="50" t="n">
        <f aca="false">W165/U165</f>
        <v>0.100925275370075</v>
      </c>
      <c r="AJ165" s="50" t="n">
        <f aca="false">EXP((((AI165-AI$179)/AI$180+2)/4-1.9)^3)</f>
        <v>0.0322369467729036</v>
      </c>
      <c r="AK165" s="50" t="n">
        <f aca="false">Z165/U165</f>
        <v>0.250777369017383</v>
      </c>
      <c r="AL165" s="50" t="n">
        <f aca="false">EXP((((AK165-AK$179)/AK$180+2)/4-1.9)^3)</f>
        <v>0.0355287644979643</v>
      </c>
      <c r="AM165" s="50" t="n">
        <f aca="false">0.01*AD165+0.15*AF165+0.24*AH165+0.25*AJ165+0.35*AL165</f>
        <v>0.136238207529407</v>
      </c>
      <c r="AO165" s="44" t="n">
        <f aca="false">0.01*AD165/$AM$179</f>
        <v>0.000166687377450224</v>
      </c>
      <c r="AP165" s="43" t="n">
        <f aca="false">AO165*$J$179</f>
        <v>1637.60913839281</v>
      </c>
      <c r="AQ165" s="44" t="n">
        <f aca="false">0.15*AF165/$AM$179</f>
        <v>0.0152121710541486</v>
      </c>
      <c r="AR165" s="43" t="n">
        <f aca="false">AQ165*$J$179</f>
        <v>149450.970518194</v>
      </c>
      <c r="AS165" s="44" t="n">
        <f aca="false">0.24*AH165/$AM$179</f>
        <v>0.0251355511427425</v>
      </c>
      <c r="AT165" s="43" t="n">
        <f aca="false">AS165*$J$179</f>
        <v>246942.563255498</v>
      </c>
      <c r="AU165" s="44" t="n">
        <f aca="false">0.25*AJ165/$AM$179</f>
        <v>0.00282101438645203</v>
      </c>
      <c r="AV165" s="43" t="n">
        <f aca="false">AU165*$J$179</f>
        <v>27714.8696527484</v>
      </c>
      <c r="AW165" s="44" t="n">
        <f aca="false">0.35*AL165/$AM$179</f>
        <v>0.00435270806142893</v>
      </c>
      <c r="AX165" s="43" t="n">
        <f aca="false">AW165*$J$179</f>
        <v>42762.8930707764</v>
      </c>
    </row>
    <row r="166" customFormat="false" ht="13.8" hidden="false" customHeight="false" outlineLevel="0" collapsed="false">
      <c r="A166" s="13" t="s">
        <v>73</v>
      </c>
      <c r="B166" s="43"/>
      <c r="C166" s="43"/>
      <c r="D166" s="43"/>
      <c r="E166" s="43"/>
      <c r="F166" s="43"/>
      <c r="G166" s="43"/>
      <c r="H166" s="43"/>
      <c r="I166" s="89" t="n">
        <f aca="false">AO166+AQ166+AS166+AU166+AW166</f>
        <v>0.123856877988258</v>
      </c>
      <c r="J166" s="43" t="n">
        <f aca="false">AP166+AR166+AT166+AV166+AX166</f>
        <v>1216823.7232417</v>
      </c>
      <c r="K166" s="89" t="n">
        <f aca="false">I166-DatosMinisterio!J166</f>
        <v>0.00152468082634444</v>
      </c>
      <c r="L166" s="43" t="n">
        <f aca="false">J166-DatosMinisterio!K166</f>
        <v>14978.723241698</v>
      </c>
      <c r="M166" s="43" t="n">
        <f aca="false">P200/P$213</f>
        <v>0.0148396658626114</v>
      </c>
      <c r="N166" s="43" t="n">
        <f aca="false">ROUND((N$179*M166),0)</f>
        <v>2770035</v>
      </c>
      <c r="O166" s="43" t="n">
        <f aca="false">N166-DatosMinisterio!L166</f>
        <v>-3312564</v>
      </c>
      <c r="P166" s="43" t="n">
        <f aca="false">N166+J166</f>
        <v>3986858.7232417</v>
      </c>
      <c r="Q166" s="43" t="n">
        <f aca="false">P166-DatosMinisterio!M166</f>
        <v>-3297585.2767583</v>
      </c>
      <c r="S166" s="14" t="n">
        <f aca="false">B166+DatosMinisterio!B166</f>
        <v>8534</v>
      </c>
      <c r="T166" s="14" t="n">
        <f aca="false">C166+DatosMinisterio!C166</f>
        <v>48</v>
      </c>
      <c r="U166" s="14" t="n">
        <f aca="false">D166+DatosMinisterio!D166</f>
        <v>328.860845295056</v>
      </c>
      <c r="V166" s="14" t="n">
        <f aca="false">E166+DatosMinisterio!E166</f>
        <v>220.039633173844</v>
      </c>
      <c r="W166" s="14" t="n">
        <f aca="false">F166+DatosMinisterio!F166</f>
        <v>107</v>
      </c>
      <c r="X166" s="14" t="n">
        <f aca="false">G166+DatosMinisterio!G166</f>
        <v>265</v>
      </c>
      <c r="Y166" s="14" t="n">
        <f aca="false">H166+DatosMinisterio!H166</f>
        <v>39</v>
      </c>
      <c r="Z166" s="14" t="n">
        <f aca="false">X166+0.33*Y166</f>
        <v>277.87</v>
      </c>
      <c r="AC166" s="49" t="n">
        <f aca="false">IF(T166&gt;0,S166/T166,0)</f>
        <v>177.791666666667</v>
      </c>
      <c r="AD166" s="50" t="n">
        <f aca="false">EXP((((AC166-AC$179)/AC$180+2)/4-1.9)^3)</f>
        <v>0.0380269416592624</v>
      </c>
      <c r="AE166" s="51" t="n">
        <f aca="false">S166/U166</f>
        <v>25.9501856852045</v>
      </c>
      <c r="AF166" s="50" t="n">
        <f aca="false">EXP((((AE166-AE$179)/AE$180+2)/4-1.9)^3)</f>
        <v>0.38584598991381</v>
      </c>
      <c r="AG166" s="50" t="n">
        <f aca="false">V166/U166</f>
        <v>0.669096477497718</v>
      </c>
      <c r="AH166" s="50" t="n">
        <f aca="false">EXP((((AG166-AG$179)/AG$180+2)/4-1.9)^3)</f>
        <v>0.114558327051344</v>
      </c>
      <c r="AI166" s="50" t="n">
        <f aca="false">W166/U166</f>
        <v>0.325365581007368</v>
      </c>
      <c r="AJ166" s="50" t="n">
        <f aca="false">EXP((((AI166-AI$179)/AI$180+2)/4-1.9)^3)</f>
        <v>0.345664986873615</v>
      </c>
      <c r="AK166" s="50" t="n">
        <f aca="false">Z166/U166</f>
        <v>0.844947046677732</v>
      </c>
      <c r="AL166" s="50" t="n">
        <f aca="false">EXP((((AK166-AK$179)/AK$180+2)/4-1.9)^3)</f>
        <v>0.519068752592548</v>
      </c>
      <c r="AM166" s="50" t="n">
        <f aca="false">0.01*AD166+0.15*AF166+0.24*AH166+0.25*AJ166+0.35*AL166</f>
        <v>0.353841476521782</v>
      </c>
      <c r="AO166" s="44" t="n">
        <f aca="false">0.01*AD166/$AM$179</f>
        <v>0.00013310758025474</v>
      </c>
      <c r="AP166" s="43" t="n">
        <f aca="false">AO166*$J$179</f>
        <v>1307.7066371124</v>
      </c>
      <c r="AQ166" s="44" t="n">
        <f aca="false">0.15*AF166/$AM$179</f>
        <v>0.0202589363596293</v>
      </c>
      <c r="AR166" s="43" t="n">
        <f aca="false">AQ166*$J$179</f>
        <v>199032.583175378</v>
      </c>
      <c r="AS166" s="44" t="n">
        <f aca="false">0.24*AH166/$AM$179</f>
        <v>0.0096238599560087</v>
      </c>
      <c r="AT166" s="43" t="n">
        <f aca="false">AS166*$J$179</f>
        <v>94548.9769630503</v>
      </c>
      <c r="AU166" s="44" t="n">
        <f aca="false">0.25*AJ166/$AM$179</f>
        <v>0.0302487052428566</v>
      </c>
      <c r="AV166" s="43" t="n">
        <f aca="false">AU166*$J$179</f>
        <v>297176.408243899</v>
      </c>
      <c r="AW166" s="44" t="n">
        <f aca="false">0.35*AL166/$AM$179</f>
        <v>0.0635922688495091</v>
      </c>
      <c r="AX166" s="43" t="n">
        <f aca="false">AW166*$J$179</f>
        <v>624758.048222258</v>
      </c>
    </row>
    <row r="167" customFormat="false" ht="13.8" hidden="false" customHeight="false" outlineLevel="0" collapsed="false">
      <c r="A167" s="13" t="s">
        <v>74</v>
      </c>
      <c r="B167" s="43"/>
      <c r="C167" s="43"/>
      <c r="D167" s="43"/>
      <c r="E167" s="43"/>
      <c r="F167" s="43"/>
      <c r="G167" s="43"/>
      <c r="H167" s="43"/>
      <c r="I167" s="89" t="n">
        <f aca="false">AO167+AQ167+AS167+AU167+AW167</f>
        <v>0.00415953917017322</v>
      </c>
      <c r="J167" s="43" t="n">
        <f aca="false">AP167+AR167+AT167+AV167+AX167</f>
        <v>40865.1180477816</v>
      </c>
      <c r="K167" s="89" t="n">
        <f aca="false">I167-DatosMinisterio!J167</f>
        <v>-6.20418985505713E-006</v>
      </c>
      <c r="L167" s="43" t="n">
        <f aca="false">J167-DatosMinisterio!K167</f>
        <v>-61.8819522184058</v>
      </c>
      <c r="M167" s="43" t="n">
        <f aca="false">P201/P$213</f>
        <v>0.00170119647319337</v>
      </c>
      <c r="N167" s="43" t="n">
        <f aca="false">ROUND((N$179*M167),0)</f>
        <v>317553</v>
      </c>
      <c r="O167" s="43" t="n">
        <f aca="false">N167-DatosMinisterio!L167</f>
        <v>-1563792</v>
      </c>
      <c r="P167" s="43" t="n">
        <f aca="false">N167+J167</f>
        <v>358418.118047782</v>
      </c>
      <c r="Q167" s="43" t="n">
        <f aca="false">P167-DatosMinisterio!M167</f>
        <v>-1563853.88195222</v>
      </c>
      <c r="S167" s="14" t="n">
        <f aca="false">B167+DatosMinisterio!B167</f>
        <v>2664</v>
      </c>
      <c r="T167" s="14" t="n">
        <f aca="false">C167+DatosMinisterio!C167</f>
        <v>24</v>
      </c>
      <c r="U167" s="14" t="n">
        <f aca="false">D167+DatosMinisterio!D167</f>
        <v>219.545317056994</v>
      </c>
      <c r="V167" s="14" t="n">
        <f aca="false">E167+DatosMinisterio!E167</f>
        <v>98.8333333333333</v>
      </c>
      <c r="W167" s="14" t="n">
        <f aca="false">F167+DatosMinisterio!F167</f>
        <v>12</v>
      </c>
      <c r="X167" s="14" t="n">
        <f aca="false">G167+DatosMinisterio!G167</f>
        <v>29</v>
      </c>
      <c r="Y167" s="14" t="n">
        <f aca="false">H167+DatosMinisterio!H167</f>
        <v>17</v>
      </c>
      <c r="Z167" s="14" t="n">
        <f aca="false">X167+0.33*Y167</f>
        <v>34.61</v>
      </c>
      <c r="AC167" s="49" t="n">
        <f aca="false">IF(T167&gt;0,S167/T167,0)</f>
        <v>111</v>
      </c>
      <c r="AD167" s="50" t="n">
        <f aca="false">EXP((((AC167-AC$179)/AC$180+2)/4-1.9)^3)</f>
        <v>0.00647322768508381</v>
      </c>
      <c r="AE167" s="51" t="n">
        <f aca="false">S167/U167</f>
        <v>12.1341690896027</v>
      </c>
      <c r="AF167" s="50" t="n">
        <f aca="false">EXP((((AE167-AE$179)/AE$180+2)/4-1.9)^3)</f>
        <v>0.00473522037584238</v>
      </c>
      <c r="AG167" s="50" t="n">
        <f aca="false">V167/U167</f>
        <v>0.450172814698098</v>
      </c>
      <c r="AH167" s="50" t="n">
        <f aca="false">EXP((((AG167-AG$179)/AG$180+2)/4-1.9)^3)</f>
        <v>0.00447317784219572</v>
      </c>
      <c r="AI167" s="50" t="n">
        <f aca="false">W167/U167</f>
        <v>0.0546584193225347</v>
      </c>
      <c r="AJ167" s="50" t="n">
        <f aca="false">EXP((((AI167-AI$179)/AI$180+2)/4-1.9)^3)</f>
        <v>0.0154648960852836</v>
      </c>
      <c r="AK167" s="50" t="n">
        <f aca="false">Z167/U167</f>
        <v>0.157643991062744</v>
      </c>
      <c r="AL167" s="50" t="n">
        <f aca="false">EXP((((AK167-AK$179)/AK$180+2)/4-1.9)^3)</f>
        <v>0.017624027147878</v>
      </c>
      <c r="AM167" s="50" t="n">
        <f aca="false">0.01*AD167+0.15*AF167+0.24*AH167+0.25*AJ167+0.35*AL167</f>
        <v>0.0118832115384324</v>
      </c>
      <c r="AO167" s="44" t="n">
        <f aca="false">0.01*AD167/$AM$179</f>
        <v>2.26585582748179E-005</v>
      </c>
      <c r="AP167" s="43" t="n">
        <f aca="false">AO167*$J$179</f>
        <v>222.607510306102</v>
      </c>
      <c r="AQ167" s="44" t="n">
        <f aca="false">0.15*AF167/$AM$179</f>
        <v>0.000248623882975794</v>
      </c>
      <c r="AR167" s="43" t="n">
        <f aca="false">AQ167*$J$179</f>
        <v>2442.58892911941</v>
      </c>
      <c r="AS167" s="44" t="n">
        <f aca="false">0.24*AH167/$AM$179</f>
        <v>0.000375784442909316</v>
      </c>
      <c r="AT167" s="43" t="n">
        <f aca="false">AS167*$J$179</f>
        <v>3691.86945758935</v>
      </c>
      <c r="AU167" s="44" t="n">
        <f aca="false">0.25*AJ167/$AM$179</f>
        <v>0.0013533134713068</v>
      </c>
      <c r="AV167" s="43" t="n">
        <f aca="false">AU167*$J$179</f>
        <v>13295.5388801646</v>
      </c>
      <c r="AW167" s="44" t="n">
        <f aca="false">0.35*AL167/$AM$179</f>
        <v>0.00215915881470649</v>
      </c>
      <c r="AX167" s="43" t="n">
        <f aca="false">AW167*$J$179</f>
        <v>21212.5132706022</v>
      </c>
    </row>
    <row r="168" customFormat="false" ht="13.8" hidden="false" customHeight="false" outlineLevel="0" collapsed="false">
      <c r="A168" s="13" t="s">
        <v>75</v>
      </c>
      <c r="B168" s="43"/>
      <c r="C168" s="43"/>
      <c r="D168" s="43"/>
      <c r="E168" s="43"/>
      <c r="F168" s="43"/>
      <c r="G168" s="43"/>
      <c r="H168" s="43"/>
      <c r="I168" s="89" t="n">
        <f aca="false">AO168+AQ168+AS168+AU168+AW168</f>
        <v>0.103744801251711</v>
      </c>
      <c r="J168" s="43" t="n">
        <f aca="false">AP168+AR168+AT168+AV168+AX168</f>
        <v>1019233.95274055</v>
      </c>
      <c r="K168" s="89" t="n">
        <f aca="false">I168-DatosMinisterio!J168</f>
        <v>0.001003989482272</v>
      </c>
      <c r="L168" s="43" t="n">
        <f aca="false">J168-DatosMinisterio!K168</f>
        <v>9863.95274055237</v>
      </c>
      <c r="M168" s="43" t="n">
        <f aca="false">P202/P$213</f>
        <v>0.0174756409487965</v>
      </c>
      <c r="N168" s="43" t="n">
        <f aca="false">ROUND((N$179*M168),0)</f>
        <v>3262077</v>
      </c>
      <c r="O168" s="43" t="n">
        <f aca="false">N168-DatosMinisterio!L168</f>
        <v>-8612896</v>
      </c>
      <c r="P168" s="43" t="n">
        <f aca="false">N168+J168</f>
        <v>4281310.95274055</v>
      </c>
      <c r="Q168" s="43" t="n">
        <f aca="false">P168-DatosMinisterio!M168</f>
        <v>-8603032.04725945</v>
      </c>
      <c r="S168" s="14" t="n">
        <f aca="false">B168+DatosMinisterio!B168</f>
        <v>7672</v>
      </c>
      <c r="T168" s="14" t="n">
        <f aca="false">C168+DatosMinisterio!C168</f>
        <v>25</v>
      </c>
      <c r="U168" s="14" t="n">
        <f aca="false">D168+DatosMinisterio!D168</f>
        <v>373.095406414025</v>
      </c>
      <c r="V168" s="14" t="n">
        <f aca="false">E168+DatosMinisterio!E168</f>
        <v>342.481770050389</v>
      </c>
      <c r="W168" s="14" t="n">
        <f aca="false">F168+DatosMinisterio!F168</f>
        <v>101</v>
      </c>
      <c r="X168" s="14" t="n">
        <f aca="false">G168+DatosMinisterio!G168</f>
        <v>188</v>
      </c>
      <c r="Y168" s="14" t="n">
        <f aca="false">H168+DatosMinisterio!H168</f>
        <v>44</v>
      </c>
      <c r="Z168" s="14" t="n">
        <f aca="false">X168+0.33*Y168</f>
        <v>202.52</v>
      </c>
      <c r="AC168" s="49" t="n">
        <f aca="false">IF(T168&gt;0,S168/T168,0)</f>
        <v>306.88</v>
      </c>
      <c r="AD168" s="50" t="n">
        <f aca="false">EXP((((AC168-AC$179)/AC$180+2)/4-1.9)^3)</f>
        <v>0.325717853508004</v>
      </c>
      <c r="AE168" s="51" t="n">
        <f aca="false">S168/U168</f>
        <v>20.5631049541424</v>
      </c>
      <c r="AF168" s="50" t="n">
        <f aca="false">EXP((((AE168-AE$179)/AE$180+2)/4-1.9)^3)</f>
        <v>0.12142317892003</v>
      </c>
      <c r="AG168" s="50" t="n">
        <f aca="false">V168/U168</f>
        <v>0.91794689551963</v>
      </c>
      <c r="AH168" s="50" t="n">
        <f aca="false">EXP((((AG168-AG$179)/AG$180+2)/4-1.9)^3)</f>
        <v>0.63410398835672</v>
      </c>
      <c r="AI168" s="50" t="n">
        <f aca="false">W168/U168</f>
        <v>0.27070823779567</v>
      </c>
      <c r="AJ168" s="50" t="n">
        <f aca="false">EXP((((AI168-AI$179)/AI$180+2)/4-1.9)^3)</f>
        <v>0.227913180317129</v>
      </c>
      <c r="AK168" s="50" t="n">
        <f aca="false">Z168/U168</f>
        <v>0.54281022097405</v>
      </c>
      <c r="AL168" s="50" t="n">
        <f aca="false">EXP((((AK168-AK$179)/AK$180+2)/4-1.9)^3)</f>
        <v>0.187857792636771</v>
      </c>
      <c r="AM168" s="50" t="n">
        <f aca="false">0.01*AD168+0.15*AF168+0.24*AH168+0.25*AJ168+0.35*AL168</f>
        <v>0.296384135080849</v>
      </c>
      <c r="AO168" s="44" t="n">
        <f aca="false">0.01*AD168/$AM$179</f>
        <v>0.00114012627454246</v>
      </c>
      <c r="AP168" s="43" t="n">
        <f aca="false">AO168*$J$179</f>
        <v>11201.0953359083</v>
      </c>
      <c r="AQ168" s="44" t="n">
        <f aca="false">0.15*AF168/$AM$179</f>
        <v>0.00637535316843452</v>
      </c>
      <c r="AR168" s="43" t="n">
        <f aca="false">AQ168*$J$179</f>
        <v>62634.2364299758</v>
      </c>
      <c r="AS168" s="44" t="n">
        <f aca="false">0.24*AH168/$AM$179</f>
        <v>0.0532700514974919</v>
      </c>
      <c r="AT168" s="43" t="n">
        <f aca="false">AS168*$J$179</f>
        <v>523348.105113711</v>
      </c>
      <c r="AU168" s="44" t="n">
        <f aca="false">0.25*AJ168/$AM$179</f>
        <v>0.0199443937748186</v>
      </c>
      <c r="AV168" s="43" t="n">
        <f aca="false">AU168*$J$179</f>
        <v>195942.380310716</v>
      </c>
      <c r="AW168" s="44" t="n">
        <f aca="false">0.35*AL168/$AM$179</f>
        <v>0.0230148765364236</v>
      </c>
      <c r="AX168" s="43" t="n">
        <f aca="false">AW168*$J$179</f>
        <v>226108.135550242</v>
      </c>
    </row>
    <row r="169" customFormat="false" ht="13.8" hidden="false" customHeight="false" outlineLevel="0" collapsed="false">
      <c r="A169" s="13" t="s">
        <v>76</v>
      </c>
      <c r="B169" s="43"/>
      <c r="C169" s="43"/>
      <c r="D169" s="43"/>
      <c r="E169" s="43"/>
      <c r="F169" s="43"/>
      <c r="G169" s="43"/>
      <c r="H169" s="43"/>
      <c r="I169" s="89" t="n">
        <f aca="false">AO169+AQ169+AS169+AU169+AW169</f>
        <v>0.00394858890576378</v>
      </c>
      <c r="J169" s="43" t="n">
        <f aca="false">AP169+AR169+AT169+AV169+AX169</f>
        <v>38792.6510978085</v>
      </c>
      <c r="K169" s="89" t="n">
        <f aca="false">I169-DatosMinisterio!J169</f>
        <v>-1.54645447714014E-005</v>
      </c>
      <c r="L169" s="43" t="n">
        <f aca="false">J169-DatosMinisterio!K169</f>
        <v>-153.34890219153</v>
      </c>
      <c r="M169" s="43" t="n">
        <f aca="false">P203/P$213</f>
        <v>0.000714186502396311</v>
      </c>
      <c r="N169" s="43" t="n">
        <f aca="false">ROUND((N$179*M169),0)</f>
        <v>133313</v>
      </c>
      <c r="O169" s="43" t="n">
        <f aca="false">N169-DatosMinisterio!L169</f>
        <v>-1481722</v>
      </c>
      <c r="P169" s="43" t="n">
        <f aca="false">N169+J169</f>
        <v>172105.651097808</v>
      </c>
      <c r="Q169" s="43" t="n">
        <f aca="false">P169-DatosMinisterio!M169</f>
        <v>-1481875.34890219</v>
      </c>
      <c r="S169" s="14" t="n">
        <f aca="false">B169+DatosMinisterio!B169</f>
        <v>2763</v>
      </c>
      <c r="T169" s="14" t="n">
        <f aca="false">C169+DatosMinisterio!C169</f>
        <v>24</v>
      </c>
      <c r="U169" s="14" t="n">
        <f aca="false">D169+DatosMinisterio!D169</f>
        <v>161.895067698259</v>
      </c>
      <c r="V169" s="14" t="n">
        <f aca="false">E169+DatosMinisterio!E169</f>
        <v>63.1450676982592</v>
      </c>
      <c r="W169" s="14" t="n">
        <f aca="false">F169+DatosMinisterio!F169</f>
        <v>1</v>
      </c>
      <c r="X169" s="14" t="n">
        <f aca="false">G169+DatosMinisterio!G169</f>
        <v>12</v>
      </c>
      <c r="Y169" s="14" t="n">
        <f aca="false">H169+DatosMinisterio!H169</f>
        <v>4</v>
      </c>
      <c r="Z169" s="14" t="n">
        <f aca="false">X169+0.33*Y169</f>
        <v>13.32</v>
      </c>
      <c r="AC169" s="49" t="n">
        <f aca="false">IF(T169&gt;0,S169/T169,0)</f>
        <v>115.125</v>
      </c>
      <c r="AD169" s="50" t="n">
        <f aca="false">EXP((((AC169-AC$179)/AC$180+2)/4-1.9)^3)</f>
        <v>0.00733082157591082</v>
      </c>
      <c r="AE169" s="51" t="n">
        <f aca="false">S169/U169</f>
        <v>17.0666101153229</v>
      </c>
      <c r="AF169" s="50" t="n">
        <f aca="false">EXP((((AE169-AE$179)/AE$180+2)/4-1.9)^3)</f>
        <v>0.0401292956052395</v>
      </c>
      <c r="AG169" s="50" t="n">
        <f aca="false">V169/U169</f>
        <v>0.390037007278995</v>
      </c>
      <c r="AH169" s="50" t="n">
        <f aca="false">EXP((((AG169-AG$179)/AG$180+2)/4-1.9)^3)</f>
        <v>0.00127070179801732</v>
      </c>
      <c r="AI169" s="50" t="n">
        <f aca="false">W169/U169</f>
        <v>0.00617684043261779</v>
      </c>
      <c r="AJ169" s="50" t="n">
        <f aca="false">EXP((((AI169-AI$179)/AI$180+2)/4-1.9)^3)</f>
        <v>0.00644768734923368</v>
      </c>
      <c r="AK169" s="50" t="n">
        <f aca="false">Z169/U169</f>
        <v>0.0822755145624689</v>
      </c>
      <c r="AL169" s="50" t="n">
        <f aca="false">EXP((((AK169-AK$179)/AK$180+2)/4-1.9)^3)</f>
        <v>0.00934561092643825</v>
      </c>
      <c r="AM169" s="50" t="n">
        <f aca="false">0.01*AD169+0.15*AF169+0.24*AH169+0.25*AJ169+0.35*AL169</f>
        <v>0.011280556649631</v>
      </c>
      <c r="AO169" s="44" t="n">
        <f aca="false">0.01*AD169/$AM$179</f>
        <v>2.56604364871676E-005</v>
      </c>
      <c r="AP169" s="43" t="n">
        <f aca="false">AO169*$J$179</f>
        <v>252.09926467937</v>
      </c>
      <c r="AQ169" s="44" t="n">
        <f aca="false">0.15*AF169/$AM$179</f>
        <v>0.00210699830262561</v>
      </c>
      <c r="AR169" s="43" t="n">
        <f aca="false">AQ169*$J$179</f>
        <v>20700.0657622574</v>
      </c>
      <c r="AS169" s="44" t="n">
        <f aca="false">0.24*AH169/$AM$179</f>
        <v>0.000106749604893289</v>
      </c>
      <c r="AT169" s="43" t="n">
        <f aca="false">AS169*$J$179</f>
        <v>1048.75444780019</v>
      </c>
      <c r="AU169" s="44" t="n">
        <f aca="false">0.25*AJ169/$AM$179</f>
        <v>0.000564228954425099</v>
      </c>
      <c r="AV169" s="43" t="n">
        <f aca="false">AU169*$J$179</f>
        <v>5543.23012363839</v>
      </c>
      <c r="AW169" s="44" t="n">
        <f aca="false">0.35*AL169/$AM$179</f>
        <v>0.00114495160733261</v>
      </c>
      <c r="AX169" s="43" t="n">
        <f aca="false">AW169*$J$179</f>
        <v>11248.5014994332</v>
      </c>
    </row>
    <row r="170" customFormat="false" ht="13.8" hidden="false" customHeight="false" outlineLevel="0" collapsed="false">
      <c r="A170" s="13" t="s">
        <v>77</v>
      </c>
      <c r="B170" s="43"/>
      <c r="C170" s="43"/>
      <c r="D170" s="43"/>
      <c r="E170" s="43"/>
      <c r="F170" s="43"/>
      <c r="G170" s="43"/>
      <c r="H170" s="43"/>
      <c r="I170" s="89" t="n">
        <f aca="false">AO170+AQ170+AS170+AU170+AW170</f>
        <v>0.0601740730483254</v>
      </c>
      <c r="J170" s="43" t="n">
        <f aca="false">AP170+AR170+AT170+AV170+AX170</f>
        <v>591176.209174451</v>
      </c>
      <c r="K170" s="89" t="n">
        <f aca="false">I170-DatosMinisterio!J170</f>
        <v>8.75798851400836E-005</v>
      </c>
      <c r="L170" s="43" t="n">
        <f aca="false">J170-DatosMinisterio!K170</f>
        <v>860.209174451418</v>
      </c>
      <c r="M170" s="43" t="n">
        <f aca="false">P204/P$213</f>
        <v>0.0108389135915038</v>
      </c>
      <c r="N170" s="43" t="n">
        <f aca="false">ROUND((N$179*M170),0)</f>
        <v>2023238</v>
      </c>
      <c r="O170" s="43" t="n">
        <f aca="false">N170-DatosMinisterio!L170</f>
        <v>-5589397</v>
      </c>
      <c r="P170" s="43" t="n">
        <f aca="false">N170+J170</f>
        <v>2614414.20917445</v>
      </c>
      <c r="Q170" s="43" t="n">
        <f aca="false">P170-DatosMinisterio!M170</f>
        <v>-5588536.79082555</v>
      </c>
      <c r="S170" s="14" t="n">
        <f aca="false">B170+DatosMinisterio!B170</f>
        <v>7584</v>
      </c>
      <c r="T170" s="14" t="n">
        <f aca="false">C170+DatosMinisterio!C170</f>
        <v>54</v>
      </c>
      <c r="U170" s="14" t="n">
        <f aca="false">D170+DatosMinisterio!D170</f>
        <v>339.74025974026</v>
      </c>
      <c r="V170" s="14" t="n">
        <f aca="false">E170+DatosMinisterio!E170</f>
        <v>279.581168831169</v>
      </c>
      <c r="W170" s="14" t="n">
        <f aca="false">F170+DatosMinisterio!F170</f>
        <v>33</v>
      </c>
      <c r="X170" s="14" t="n">
        <f aca="false">G170+DatosMinisterio!G170</f>
        <v>139</v>
      </c>
      <c r="Y170" s="14" t="n">
        <f aca="false">H170+DatosMinisterio!H170</f>
        <v>29</v>
      </c>
      <c r="Z170" s="14" t="n">
        <f aca="false">X170+0.33*Y170</f>
        <v>148.57</v>
      </c>
      <c r="AC170" s="49" t="n">
        <f aca="false">IF(T170&gt;0,S170/T170,0)</f>
        <v>140.444444444444</v>
      </c>
      <c r="AD170" s="50" t="n">
        <f aca="false">EXP((((AC170-AC$179)/AC$180+2)/4-1.9)^3)</f>
        <v>0.0150467474185837</v>
      </c>
      <c r="AE170" s="51" t="n">
        <f aca="false">S170/U170</f>
        <v>22.3229357798165</v>
      </c>
      <c r="AF170" s="50" t="n">
        <f aca="false">EXP((((AE170-AE$179)/AE$180+2)/4-1.9)^3)</f>
        <v>0.189536918701655</v>
      </c>
      <c r="AG170" s="50" t="n">
        <f aca="false">V170/U170</f>
        <v>0.82292622324159</v>
      </c>
      <c r="AH170" s="50" t="n">
        <f aca="false">EXP((((AG170-AG$179)/AG$180+2)/4-1.9)^3)</f>
        <v>0.401749913498561</v>
      </c>
      <c r="AI170" s="50" t="n">
        <f aca="false">W170/U170</f>
        <v>0.0971330275229357</v>
      </c>
      <c r="AJ170" s="50" t="n">
        <f aca="false">EXP((((AI170-AI$179)/AI$180+2)/4-1.9)^3)</f>
        <v>0.0304608703676574</v>
      </c>
      <c r="AK170" s="50" t="n">
        <f aca="false">Z170/U170</f>
        <v>0.437304663608562</v>
      </c>
      <c r="AL170" s="50" t="n">
        <f aca="false">EXP((((AK170-AK$179)/AK$180+2)/4-1.9)^3)</f>
        <v>0.112264463644693</v>
      </c>
      <c r="AM170" s="50" t="n">
        <f aca="false">0.01*AD170+0.15*AF170+0.24*AH170+0.25*AJ170+0.35*AL170</f>
        <v>0.171908764386646</v>
      </c>
      <c r="AO170" s="44" t="n">
        <f aca="false">0.01*AD170/$AM$179</f>
        <v>5.26688724414967E-005</v>
      </c>
      <c r="AP170" s="43" t="n">
        <f aca="false">AO170*$J$179</f>
        <v>517.441861155903</v>
      </c>
      <c r="AQ170" s="44" t="n">
        <f aca="false">0.15*AF170/$AM$179</f>
        <v>0.00995168143288153</v>
      </c>
      <c r="AR170" s="43" t="n">
        <f aca="false">AQ170*$J$179</f>
        <v>97769.63742637</v>
      </c>
      <c r="AS170" s="44" t="n">
        <f aca="false">0.24*AH170/$AM$179</f>
        <v>0.0337503610987254</v>
      </c>
      <c r="AT170" s="43" t="n">
        <f aca="false">AS170*$J$179</f>
        <v>331578.195090595</v>
      </c>
      <c r="AU170" s="44" t="n">
        <f aca="false">0.25*AJ170/$AM$179</f>
        <v>0.00266559218949481</v>
      </c>
      <c r="AV170" s="43" t="n">
        <f aca="false">AU170*$J$179</f>
        <v>26187.9345366073</v>
      </c>
      <c r="AW170" s="44" t="n">
        <f aca="false">0.35*AL170/$AM$179</f>
        <v>0.0137537694547821</v>
      </c>
      <c r="AX170" s="43" t="n">
        <f aca="false">AW170*$J$179</f>
        <v>135123.000259723</v>
      </c>
    </row>
    <row r="171" customFormat="false" ht="13.8" hidden="false" customHeight="false" outlineLevel="0" collapsed="false">
      <c r="A171" s="13" t="s">
        <v>78</v>
      </c>
      <c r="B171" s="43"/>
      <c r="C171" s="43"/>
      <c r="D171" s="43"/>
      <c r="E171" s="43"/>
      <c r="F171" s="43"/>
      <c r="G171" s="43"/>
      <c r="H171" s="43"/>
      <c r="I171" s="89" t="n">
        <f aca="false">AO171+AQ171+AS171+AU171+AW171</f>
        <v>0.00577703372330286</v>
      </c>
      <c r="J171" s="43" t="n">
        <f aca="false">AP171+AR171+AT171+AV171+AX171</f>
        <v>56756.0865303632</v>
      </c>
      <c r="K171" s="89" t="n">
        <f aca="false">I171-DatosMinisterio!J171</f>
        <v>-5.41584709656731E-006</v>
      </c>
      <c r="L171" s="43" t="n">
        <f aca="false">J171-DatosMinisterio!K171</f>
        <v>-52.9134696367692</v>
      </c>
      <c r="M171" s="43" t="n">
        <f aca="false">P205/P$213</f>
        <v>0.00215335970815193</v>
      </c>
      <c r="N171" s="43" t="n">
        <f aca="false">ROUND((N$179*M171),0)</f>
        <v>401955</v>
      </c>
      <c r="O171" s="43" t="n">
        <f aca="false">N171-DatosMinisterio!L171</f>
        <v>-1978267</v>
      </c>
      <c r="P171" s="43" t="n">
        <f aca="false">N171+J171</f>
        <v>458711.086530363</v>
      </c>
      <c r="Q171" s="43" t="n">
        <f aca="false">P171-DatosMinisterio!M171</f>
        <v>-1978319.91346964</v>
      </c>
      <c r="S171" s="14" t="n">
        <f aca="false">B171+DatosMinisterio!B171</f>
        <v>3874</v>
      </c>
      <c r="T171" s="14" t="n">
        <f aca="false">C171+DatosMinisterio!C171</f>
        <v>37</v>
      </c>
      <c r="U171" s="14" t="n">
        <f aca="false">D171+DatosMinisterio!D171</f>
        <v>264.656171328671</v>
      </c>
      <c r="V171" s="14" t="n">
        <f aca="false">E171+DatosMinisterio!E171</f>
        <v>125.128199300699</v>
      </c>
      <c r="W171" s="14" t="n">
        <f aca="false">F171+DatosMinisterio!F171</f>
        <v>14</v>
      </c>
      <c r="X171" s="14" t="n">
        <f aca="false">G171+DatosMinisterio!G171</f>
        <v>49</v>
      </c>
      <c r="Y171" s="14" t="n">
        <f aca="false">H171+DatosMinisterio!H171</f>
        <v>14</v>
      </c>
      <c r="Z171" s="14" t="n">
        <f aca="false">X171+0.33*Y171</f>
        <v>53.62</v>
      </c>
      <c r="AC171" s="49" t="n">
        <f aca="false">IF(T171&gt;0,S171/T171,0)</f>
        <v>104.702702702703</v>
      </c>
      <c r="AD171" s="50" t="n">
        <f aca="false">EXP((((AC171-AC$179)/AC$180+2)/4-1.9)^3)</f>
        <v>0.00533198504823898</v>
      </c>
      <c r="AE171" s="51" t="n">
        <f aca="false">S171/U171</f>
        <v>14.6378600602854</v>
      </c>
      <c r="AF171" s="50" t="n">
        <f aca="false">EXP((((AE171-AE$179)/AE$180+2)/4-1.9)^3)</f>
        <v>0.0153337994557533</v>
      </c>
      <c r="AG171" s="50" t="n">
        <f aca="false">V171/U171</f>
        <v>0.472795320330184</v>
      </c>
      <c r="AH171" s="50" t="n">
        <f aca="false">EXP((((AG171-AG$179)/AG$180+2)/4-1.9)^3)</f>
        <v>0.00686941969495297</v>
      </c>
      <c r="AI171" s="50" t="n">
        <f aca="false">W171/U171</f>
        <v>0.0528988231399059</v>
      </c>
      <c r="AJ171" s="50" t="n">
        <f aca="false">EXP((((AI171-AI$179)/AI$180+2)/4-1.9)^3)</f>
        <v>0.0150104002369075</v>
      </c>
      <c r="AK171" s="50" t="n">
        <f aca="false">Z171/U171</f>
        <v>0.20260249262584</v>
      </c>
      <c r="AL171" s="50" t="n">
        <f aca="false">EXP((((AK171-AK$179)/AK$180+2)/4-1.9)^3)</f>
        <v>0.0249986078991535</v>
      </c>
      <c r="AM171" s="50" t="n">
        <f aca="false">0.01*AD171+0.15*AF171+0.24*AH171+0.25*AJ171+0.35*AL171</f>
        <v>0.0165041633195647</v>
      </c>
      <c r="AO171" s="44" t="n">
        <f aca="false">0.01*AD171/$AM$179</f>
        <v>1.86638103606913E-005</v>
      </c>
      <c r="AP171" s="43" t="n">
        <f aca="false">AO171*$J$179</f>
        <v>183.361373077128</v>
      </c>
      <c r="AQ171" s="44" t="n">
        <f aca="false">0.15*AF171/$AM$179</f>
        <v>0.000805104822768316</v>
      </c>
      <c r="AR171" s="43" t="n">
        <f aca="false">AQ171*$J$179</f>
        <v>7909.69919436902</v>
      </c>
      <c r="AS171" s="44" t="n">
        <f aca="false">0.24*AH171/$AM$179</f>
        <v>0.000577088849190727</v>
      </c>
      <c r="AT171" s="43" t="n">
        <f aca="false">AS171*$J$179</f>
        <v>5669.57131101025</v>
      </c>
      <c r="AU171" s="44" t="n">
        <f aca="false">0.25*AJ171/$AM$179</f>
        <v>0.00131354111519988</v>
      </c>
      <c r="AV171" s="43" t="n">
        <f aca="false">AU171*$J$179</f>
        <v>12904.7979925676</v>
      </c>
      <c r="AW171" s="44" t="n">
        <f aca="false">0.35*AL171/$AM$179</f>
        <v>0.00306263512578325</v>
      </c>
      <c r="AX171" s="43" t="n">
        <f aca="false">AW171*$J$179</f>
        <v>30088.6566593392</v>
      </c>
    </row>
    <row r="172" customFormat="false" ht="13.8" hidden="false" customHeight="false" outlineLevel="0" collapsed="false">
      <c r="A172" s="13" t="s">
        <v>79</v>
      </c>
      <c r="B172" s="43"/>
      <c r="C172" s="43"/>
      <c r="D172" s="43"/>
      <c r="E172" s="43"/>
      <c r="F172" s="43"/>
      <c r="G172" s="43"/>
      <c r="H172" s="43"/>
      <c r="I172" s="89" t="n">
        <f aca="false">AO172+AQ172+AS172+AU172+AW172</f>
        <v>0.00786678914127421</v>
      </c>
      <c r="J172" s="43" t="n">
        <f aca="false">AP172+AR172+AT172+AV172+AX172</f>
        <v>77286.7507103652</v>
      </c>
      <c r="K172" s="89" t="n">
        <f aca="false">I172-DatosMinisterio!J172</f>
        <v>-7.62020618440967E-006</v>
      </c>
      <c r="L172" s="43" t="n">
        <f aca="false">J172-DatosMinisterio!K172</f>
        <v>-75.2492896348413</v>
      </c>
      <c r="M172" s="43" t="n">
        <f aca="false">P206/P$213</f>
        <v>0.00141951686545857</v>
      </c>
      <c r="N172" s="43" t="n">
        <f aca="false">ROUND((N$179*M172),0)</f>
        <v>264973</v>
      </c>
      <c r="O172" s="43" t="n">
        <f aca="false">N172-DatosMinisterio!L172</f>
        <v>-3956978</v>
      </c>
      <c r="P172" s="43" t="n">
        <f aca="false">N172+J172</f>
        <v>342259.750710365</v>
      </c>
      <c r="Q172" s="43" t="n">
        <f aca="false">P172-DatosMinisterio!M172</f>
        <v>-3957053.24928963</v>
      </c>
      <c r="S172" s="14" t="n">
        <f aca="false">B172+DatosMinisterio!B172</f>
        <v>4510</v>
      </c>
      <c r="T172" s="14" t="n">
        <f aca="false">C172+DatosMinisterio!C172</f>
        <v>25</v>
      </c>
      <c r="U172" s="14" t="n">
        <f aca="false">D172+DatosMinisterio!D172</f>
        <v>315.608833113851</v>
      </c>
      <c r="V172" s="14" t="n">
        <f aca="false">E172+DatosMinisterio!E172</f>
        <v>194.039027919046</v>
      </c>
      <c r="W172" s="14" t="n">
        <f aca="false">F172+DatosMinisterio!F172</f>
        <v>13</v>
      </c>
      <c r="X172" s="14" t="n">
        <f aca="false">G172+DatosMinisterio!G172</f>
        <v>14</v>
      </c>
      <c r="Y172" s="14" t="n">
        <f aca="false">H172+DatosMinisterio!H172</f>
        <v>1</v>
      </c>
      <c r="Z172" s="14" t="n">
        <f aca="false">X172+0.33*Y172</f>
        <v>14.33</v>
      </c>
      <c r="AC172" s="49" t="n">
        <f aca="false">IF(T172&gt;0,S172/T172,0)</f>
        <v>180.4</v>
      </c>
      <c r="AD172" s="50" t="n">
        <f aca="false">EXP((((AC172-AC$179)/AC$180+2)/4-1.9)^3)</f>
        <v>0.0403414272108376</v>
      </c>
      <c r="AE172" s="51" t="n">
        <f aca="false">S172/U172</f>
        <v>14.2898408625119</v>
      </c>
      <c r="AF172" s="50" t="n">
        <f aca="false">EXP((((AE172-AE$179)/AE$180+2)/4-1.9)^3)</f>
        <v>0.0131736269771528</v>
      </c>
      <c r="AG172" s="50" t="n">
        <f aca="false">V172/U172</f>
        <v>0.614808609773762</v>
      </c>
      <c r="AH172" s="50" t="n">
        <f aca="false">EXP((((AG172-AG$179)/AG$180+2)/4-1.9)^3)</f>
        <v>0.0611867752893932</v>
      </c>
      <c r="AI172" s="50" t="n">
        <f aca="false">W172/U172</f>
        <v>0.041190228650256</v>
      </c>
      <c r="AJ172" s="50" t="n">
        <f aca="false">EXP((((AI172-AI$179)/AI$180+2)/4-1.9)^3)</f>
        <v>0.012263454824053</v>
      </c>
      <c r="AK172" s="50" t="n">
        <f aca="false">Z172/U172</f>
        <v>0.0454043058890898</v>
      </c>
      <c r="AL172" s="50" t="n">
        <f aca="false">EXP((((AK172-AK$179)/AK$180+2)/4-1.9)^3)</f>
        <v>0.00669756885221621</v>
      </c>
      <c r="AM172" s="50" t="n">
        <f aca="false">0.01*AD172+0.15*AF172+0.24*AH172+0.25*AJ172+0.35*AL172</f>
        <v>0.0224742971924246</v>
      </c>
      <c r="AO172" s="44" t="n">
        <f aca="false">0.01*AD172/$AM$179</f>
        <v>0.000141209088234667</v>
      </c>
      <c r="AP172" s="43" t="n">
        <f aca="false">AO172*$J$179</f>
        <v>1387.29936756166</v>
      </c>
      <c r="AQ172" s="44" t="n">
        <f aca="false">0.15*AF172/$AM$179</f>
        <v>0.000691684448023549</v>
      </c>
      <c r="AR172" s="43" t="n">
        <f aca="false">AQ172*$J$179</f>
        <v>6795.40820843379</v>
      </c>
      <c r="AS172" s="44" t="n">
        <f aca="false">0.24*AH172/$AM$179</f>
        <v>0.00514020212848406</v>
      </c>
      <c r="AT172" s="43" t="n">
        <f aca="false">AS172*$J$179</f>
        <v>50499.5765579511</v>
      </c>
      <c r="AU172" s="44" t="n">
        <f aca="false">0.25*AJ172/$AM$179</f>
        <v>0.00107315940091872</v>
      </c>
      <c r="AV172" s="43" t="n">
        <f aca="false">AU172*$J$179</f>
        <v>10543.1837058055</v>
      </c>
      <c r="AW172" s="44" t="n">
        <f aca="false">0.35*AL172/$AM$179</f>
        <v>0.000820534075613216</v>
      </c>
      <c r="AX172" s="43" t="n">
        <f aca="false">AW172*$J$179</f>
        <v>8061.28287061305</v>
      </c>
    </row>
    <row r="173" customFormat="false" ht="13.8" hidden="false" customHeight="false" outlineLevel="0" collapsed="false">
      <c r="A173" s="13" t="s">
        <v>80</v>
      </c>
      <c r="B173" s="43"/>
      <c r="C173" s="43"/>
      <c r="D173" s="43"/>
      <c r="E173" s="43"/>
      <c r="F173" s="43"/>
      <c r="G173" s="43"/>
      <c r="H173" s="43"/>
      <c r="I173" s="89" t="n">
        <f aca="false">AO173+AQ173+AS173+AU173+AW173</f>
        <v>0.0145691699868569</v>
      </c>
      <c r="J173" s="43" t="n">
        <f aca="false">AP173+AR173+AT173+AV173+AX173</f>
        <v>143133.848970657</v>
      </c>
      <c r="K173" s="89" t="n">
        <f aca="false">I173-DatosMinisterio!J173</f>
        <v>-4.07841932809419E-006</v>
      </c>
      <c r="L173" s="43" t="n">
        <f aca="false">J173-DatosMinisterio!K173</f>
        <v>-40.1510293434549</v>
      </c>
      <c r="M173" s="43" t="n">
        <f aca="false">P207/P$213</f>
        <v>0.00233787466657948</v>
      </c>
      <c r="N173" s="43" t="n">
        <f aca="false">ROUND((N$179*M173),0)</f>
        <v>436398</v>
      </c>
      <c r="O173" s="43" t="n">
        <f aca="false">N173-DatosMinisterio!L173</f>
        <v>-1782174</v>
      </c>
      <c r="P173" s="43" t="n">
        <f aca="false">N173+J173</f>
        <v>579531.848970657</v>
      </c>
      <c r="Q173" s="43" t="n">
        <f aca="false">P173-DatosMinisterio!M173</f>
        <v>-1782214.15102934</v>
      </c>
      <c r="S173" s="14" t="n">
        <f aca="false">B173+DatosMinisterio!B173</f>
        <v>7195</v>
      </c>
      <c r="T173" s="14" t="n">
        <f aca="false">C173+DatosMinisterio!C173</f>
        <v>50</v>
      </c>
      <c r="U173" s="14" t="n">
        <f aca="false">D173+DatosMinisterio!D173</f>
        <v>351.946380213805</v>
      </c>
      <c r="V173" s="14" t="n">
        <f aca="false">E173+DatosMinisterio!E173</f>
        <v>224.235317768605</v>
      </c>
      <c r="W173" s="14" t="n">
        <f aca="false">F173+DatosMinisterio!F173</f>
        <v>9</v>
      </c>
      <c r="X173" s="14" t="n">
        <f aca="false">G173+DatosMinisterio!G173</f>
        <v>13</v>
      </c>
      <c r="Y173" s="14" t="n">
        <f aca="false">H173+DatosMinisterio!H173</f>
        <v>5</v>
      </c>
      <c r="Z173" s="14" t="n">
        <f aca="false">X173+0.33*Y173</f>
        <v>14.65</v>
      </c>
      <c r="AC173" s="49" t="n">
        <f aca="false">IF(T173&gt;0,S173/T173,0)</f>
        <v>143.9</v>
      </c>
      <c r="AD173" s="50" t="n">
        <f aca="false">EXP((((AC173-AC$179)/AC$180+2)/4-1.9)^3)</f>
        <v>0.0165021156515012</v>
      </c>
      <c r="AE173" s="51" t="n">
        <f aca="false">S173/U173</f>
        <v>20.4434550388871</v>
      </c>
      <c r="AF173" s="50" t="n">
        <f aca="false">EXP((((AE173-AE$179)/AE$180+2)/4-1.9)^3)</f>
        <v>0.117497072650325</v>
      </c>
      <c r="AG173" s="50" t="n">
        <f aca="false">V173/U173</f>
        <v>0.637129205967067</v>
      </c>
      <c r="AH173" s="50" t="n">
        <f aca="false">EXP((((AG173-AG$179)/AG$180+2)/4-1.9)^3)</f>
        <v>0.0802117646544173</v>
      </c>
      <c r="AI173" s="50" t="n">
        <f aca="false">W173/U173</f>
        <v>0.0255720771855433</v>
      </c>
      <c r="AJ173" s="50" t="n">
        <f aca="false">EXP((((AI173-AI$179)/AI$180+2)/4-1.9)^3)</f>
        <v>0.00927256996595544</v>
      </c>
      <c r="AK173" s="50" t="n">
        <f aca="false">Z173/U173</f>
        <v>0.0416256589742455</v>
      </c>
      <c r="AL173" s="50" t="n">
        <f aca="false">EXP((((AK173-AK$179)/AK$180+2)/4-1.9)^3)</f>
        <v>0.00646713573680052</v>
      </c>
      <c r="AM173" s="50" t="n">
        <f aca="false">0.01*AD173+0.15*AF173+0.24*AH173+0.25*AJ173+0.35*AL173</f>
        <v>0.041622045570493</v>
      </c>
      <c r="AO173" s="44" t="n">
        <f aca="false">0.01*AD173/$AM$179</f>
        <v>5.7763169679468E-005</v>
      </c>
      <c r="AP173" s="43" t="n">
        <f aca="false">AO173*$J$179</f>
        <v>567.490448146734</v>
      </c>
      <c r="AQ173" s="44" t="n">
        <f aca="false">0.15*AF173/$AM$179</f>
        <v>0.00616921201590665</v>
      </c>
      <c r="AR173" s="43" t="n">
        <f aca="false">AQ173*$J$179</f>
        <v>60609.0162822818</v>
      </c>
      <c r="AS173" s="44" t="n">
        <f aca="false">0.24*AH173/$AM$179</f>
        <v>0.00673846074508802</v>
      </c>
      <c r="AT173" s="43" t="n">
        <f aca="false">AS173*$J$179</f>
        <v>66201.5628517081</v>
      </c>
      <c r="AU173" s="44" t="n">
        <f aca="false">0.25*AJ173/$AM$179</f>
        <v>0.000811430854715129</v>
      </c>
      <c r="AV173" s="43" t="n">
        <f aca="false">AU173*$J$179</f>
        <v>7971.84887771238</v>
      </c>
      <c r="AW173" s="44" t="n">
        <f aca="false">0.35*AL173/$AM$179</f>
        <v>0.000792303201467635</v>
      </c>
      <c r="AX173" s="43" t="n">
        <f aca="false">AW173*$J$179</f>
        <v>7783.93051080748</v>
      </c>
    </row>
    <row r="174" customFormat="false" ht="13.8" hidden="false" customHeight="false" outlineLevel="0" collapsed="false">
      <c r="A174" s="13" t="s">
        <v>81</v>
      </c>
      <c r="B174" s="43"/>
      <c r="C174" s="43"/>
      <c r="D174" s="43"/>
      <c r="E174" s="43"/>
      <c r="F174" s="43"/>
      <c r="G174" s="43"/>
      <c r="H174" s="43"/>
      <c r="I174" s="89" t="n">
        <f aca="false">AO174+AQ174+AS174+AU174+AW174</f>
        <v>0.0223487586058384</v>
      </c>
      <c r="J174" s="43" t="n">
        <f aca="false">AP174+AR174+AT174+AV174+AX174</f>
        <v>219563.903904992</v>
      </c>
      <c r="K174" s="89" t="n">
        <f aca="false">I174-DatosMinisterio!J174</f>
        <v>2.84342479763E-006</v>
      </c>
      <c r="L174" s="43" t="n">
        <f aca="false">J174-DatosMinisterio!K174</f>
        <v>27.9039049916901</v>
      </c>
      <c r="M174" s="43" t="n">
        <f aca="false">P208/P$213</f>
        <v>0.00652614797285239</v>
      </c>
      <c r="N174" s="43" t="n">
        <f aca="false">ROUND((N$179*M174),0)</f>
        <v>1218198</v>
      </c>
      <c r="O174" s="43" t="n">
        <f aca="false">N174-DatosMinisterio!L174</f>
        <v>-2296085</v>
      </c>
      <c r="P174" s="43" t="n">
        <f aca="false">N174+J174</f>
        <v>1437761.90390499</v>
      </c>
      <c r="Q174" s="43" t="n">
        <f aca="false">P174-DatosMinisterio!M174</f>
        <v>-2296057.09609501</v>
      </c>
      <c r="S174" s="14" t="n">
        <f aca="false">B174+DatosMinisterio!B174</f>
        <v>6583</v>
      </c>
      <c r="T174" s="14" t="n">
        <f aca="false">C174+DatosMinisterio!C174</f>
        <v>32</v>
      </c>
      <c r="U174" s="14" t="n">
        <f aca="false">D174+DatosMinisterio!D174</f>
        <v>261.978561938392</v>
      </c>
      <c r="V174" s="14" t="n">
        <f aca="false">E174+DatosMinisterio!E174</f>
        <v>150.129530899208</v>
      </c>
      <c r="W174" s="14" t="n">
        <f aca="false">F174+DatosMinisterio!F174</f>
        <v>4</v>
      </c>
      <c r="X174" s="14" t="n">
        <f aca="false">G174+DatosMinisterio!G174</f>
        <v>13</v>
      </c>
      <c r="Y174" s="14" t="n">
        <f aca="false">H174+DatosMinisterio!H174</f>
        <v>0</v>
      </c>
      <c r="Z174" s="14" t="n">
        <f aca="false">X174+0.33*Y174</f>
        <v>13</v>
      </c>
      <c r="AC174" s="49" t="n">
        <f aca="false">IF(T174&gt;0,S174/T174,0)</f>
        <v>205.71875</v>
      </c>
      <c r="AD174" s="50" t="n">
        <f aca="false">EXP((((AC174-AC$179)/AC$180+2)/4-1.9)^3)</f>
        <v>0.0690163630633689</v>
      </c>
      <c r="AE174" s="51" t="n">
        <f aca="false">S174/U174</f>
        <v>25.1280102894377</v>
      </c>
      <c r="AF174" s="50" t="n">
        <f aca="false">EXP((((AE174-AE$179)/AE$180+2)/4-1.9)^3)</f>
        <v>0.335945705660373</v>
      </c>
      <c r="AG174" s="50" t="n">
        <f aca="false">V174/U174</f>
        <v>0.573060367185744</v>
      </c>
      <c r="AH174" s="50" t="n">
        <f aca="false">EXP((((AG174-AG$179)/AG$180+2)/4-1.9)^3)</f>
        <v>0.0350523093689246</v>
      </c>
      <c r="AI174" s="50" t="n">
        <f aca="false">W174/U174</f>
        <v>0.0152684249062359</v>
      </c>
      <c r="AJ174" s="50" t="n">
        <f aca="false">EXP((((AI174-AI$179)/AI$180+2)/4-1.9)^3)</f>
        <v>0.00766215335485654</v>
      </c>
      <c r="AK174" s="50" t="n">
        <f aca="false">Z174/U174</f>
        <v>0.0496223809452666</v>
      </c>
      <c r="AL174" s="50" t="n">
        <f aca="false">EXP((((AK174-AK$179)/AK$180+2)/4-1.9)^3)</f>
        <v>0.00696317489072029</v>
      </c>
      <c r="AM174" s="50" t="n">
        <f aca="false">0.01*AD174+0.15*AF174+0.24*AH174+0.25*AJ174+0.35*AL174</f>
        <v>0.0638472232786977</v>
      </c>
      <c r="AO174" s="44" t="n">
        <f aca="false">0.01*AD174/$AM$179</f>
        <v>0.000241581381107729</v>
      </c>
      <c r="AP174" s="43" t="n">
        <f aca="false">AO174*$J$179</f>
        <v>2373.40033432173</v>
      </c>
      <c r="AQ174" s="44" t="n">
        <f aca="false">0.15*AF174/$AM$179</f>
        <v>0.0176389099515704</v>
      </c>
      <c r="AR174" s="43" t="n">
        <f aca="false">AQ174*$J$179</f>
        <v>173292.306651146</v>
      </c>
      <c r="AS174" s="44" t="n">
        <f aca="false">0.24*AH174/$AM$179</f>
        <v>0.00294468787371544</v>
      </c>
      <c r="AT174" s="43" t="n">
        <f aca="false">AS174*$J$179</f>
        <v>28929.8916659177</v>
      </c>
      <c r="AU174" s="44" t="n">
        <f aca="false">0.25*AJ174/$AM$179</f>
        <v>0.000670505336548195</v>
      </c>
      <c r="AV174" s="43" t="n">
        <f aca="false">AU174*$J$179</f>
        <v>6587.33542556553</v>
      </c>
      <c r="AW174" s="44" t="n">
        <f aca="false">0.35*AL174/$AM$179</f>
        <v>0.000853074062896679</v>
      </c>
      <c r="AX174" s="43" t="n">
        <f aca="false">AW174*$J$179</f>
        <v>8380.96982804027</v>
      </c>
    </row>
    <row r="175" customFormat="false" ht="13.8" hidden="false" customHeight="false" outlineLevel="0" collapsed="false">
      <c r="A175" s="13" t="s">
        <v>82</v>
      </c>
      <c r="B175" s="43"/>
      <c r="C175" s="43"/>
      <c r="D175" s="43"/>
      <c r="E175" s="43"/>
      <c r="F175" s="43"/>
      <c r="G175" s="43"/>
      <c r="H175" s="43"/>
      <c r="I175" s="89" t="n">
        <f aca="false">AO175+AQ175+AS175+AU175+AW175</f>
        <v>0.00761782720071613</v>
      </c>
      <c r="J175" s="43" t="n">
        <f aca="false">AP175+AR175+AT175+AV175+AX175</f>
        <v>74840.8405568404</v>
      </c>
      <c r="K175" s="89" t="n">
        <f aca="false">I175-DatosMinisterio!J175</f>
        <v>6.07775453702391E-005</v>
      </c>
      <c r="L175" s="43" t="n">
        <f aca="false">J175-DatosMinisterio!K175</f>
        <v>596.840556840369</v>
      </c>
      <c r="M175" s="43" t="n">
        <f aca="false">P209/P$213</f>
        <v>0.00199975750921968</v>
      </c>
      <c r="N175" s="43" t="n">
        <f aca="false">ROUND((N$179*M175),0)</f>
        <v>373283</v>
      </c>
      <c r="O175" s="43" t="n">
        <f aca="false">N175-DatosMinisterio!L175</f>
        <v>-2128767</v>
      </c>
      <c r="P175" s="43" t="n">
        <f aca="false">N175+J175</f>
        <v>448123.84055684</v>
      </c>
      <c r="Q175" s="43" t="n">
        <f aca="false">P175-DatosMinisterio!M175</f>
        <v>-2128170.15944316</v>
      </c>
      <c r="S175" s="14" t="n">
        <f aca="false">B175+DatosMinisterio!B175</f>
        <v>3527</v>
      </c>
      <c r="T175" s="14" t="n">
        <f aca="false">C175+DatosMinisterio!C175</f>
        <v>37</v>
      </c>
      <c r="U175" s="14" t="n">
        <f aca="false">D175+DatosMinisterio!D175</f>
        <v>337.825928641251</v>
      </c>
      <c r="V175" s="14" t="n">
        <f aca="false">E175+DatosMinisterio!E175</f>
        <v>189.945928641251</v>
      </c>
      <c r="W175" s="14" t="n">
        <f aca="false">F175+DatosMinisterio!F175</f>
        <v>38</v>
      </c>
      <c r="X175" s="14" t="n">
        <f aca="false">G175+DatosMinisterio!G175</f>
        <v>39</v>
      </c>
      <c r="Y175" s="14" t="n">
        <f aca="false">H175+DatosMinisterio!H175</f>
        <v>9</v>
      </c>
      <c r="Z175" s="14" t="n">
        <f aca="false">X175+0.33*Y175</f>
        <v>41.97</v>
      </c>
      <c r="AC175" s="49" t="n">
        <f aca="false">IF(T175&gt;0,S175/T175,0)</f>
        <v>95.3243243243243</v>
      </c>
      <c r="AD175" s="50" t="n">
        <f aca="false">EXP((((AC175-AC$179)/AC$180+2)/4-1.9)^3)</f>
        <v>0.00395805397309197</v>
      </c>
      <c r="AE175" s="51" t="n">
        <f aca="false">S175/U175</f>
        <v>10.4402880329101</v>
      </c>
      <c r="AF175" s="50" t="n">
        <f aca="false">EXP((((AE175-AE$179)/AE$180+2)/4-1.9)^3)</f>
        <v>0.00190886593316845</v>
      </c>
      <c r="AG175" s="50" t="n">
        <f aca="false">V175/U175</f>
        <v>0.562259769121988</v>
      </c>
      <c r="AH175" s="50" t="n">
        <f aca="false">EXP((((AG175-AG$179)/AG$180+2)/4-1.9)^3)</f>
        <v>0.0300109312386325</v>
      </c>
      <c r="AI175" s="50" t="n">
        <f aca="false">W175/U175</f>
        <v>0.112483965197217</v>
      </c>
      <c r="AJ175" s="50" t="n">
        <f aca="false">EXP((((AI175-AI$179)/AI$180+2)/4-1.9)^3)</f>
        <v>0.0381701382669606</v>
      </c>
      <c r="AK175" s="50" t="n">
        <f aca="false">Z175/U175</f>
        <v>0.124235579455979</v>
      </c>
      <c r="AL175" s="50" t="n">
        <f aca="false">EXP((((AK175-AK$179)/AK$180+2)/4-1.9)^3)</f>
        <v>0.01340565674263</v>
      </c>
      <c r="AM175" s="50" t="n">
        <f aca="false">0.01*AD175+0.15*AF175+0.24*AH175+0.25*AJ175+0.35*AL175</f>
        <v>0.0217630483536386</v>
      </c>
      <c r="AO175" s="44" t="n">
        <f aca="false">0.01*AD175/$AM$179</f>
        <v>1.38545716244211E-005</v>
      </c>
      <c r="AP175" s="43" t="n">
        <f aca="false">AO175*$J$179</f>
        <v>136.113324522398</v>
      </c>
      <c r="AQ175" s="44" t="n">
        <f aca="false">0.15*AF175/$AM$179</f>
        <v>0.000100225464226705</v>
      </c>
      <c r="AR175" s="43" t="n">
        <f aca="false">AQ175*$J$179</f>
        <v>984.65845841462</v>
      </c>
      <c r="AS175" s="44" t="n">
        <f aca="false">0.24*AH175/$AM$179</f>
        <v>0.00252116984268247</v>
      </c>
      <c r="AT175" s="43" t="n">
        <f aca="false">AS175*$J$179</f>
        <v>24769.0667222244</v>
      </c>
      <c r="AU175" s="44" t="n">
        <f aca="false">0.25*AJ175/$AM$179</f>
        <v>0.00334022046016055</v>
      </c>
      <c r="AV175" s="43" t="n">
        <f aca="false">AU175*$J$179</f>
        <v>32815.7754562969</v>
      </c>
      <c r="AW175" s="44" t="n">
        <f aca="false">0.35*AL175/$AM$179</f>
        <v>0.00164235686202198</v>
      </c>
      <c r="AX175" s="43" t="n">
        <f aca="false">AW175*$J$179</f>
        <v>16135.2265953821</v>
      </c>
    </row>
    <row r="176" customFormat="false" ht="13.8" hidden="false" customHeight="false" outlineLevel="0" collapsed="false">
      <c r="A176" s="13" t="s">
        <v>83</v>
      </c>
      <c r="B176" s="43"/>
      <c r="C176" s="43"/>
      <c r="D176" s="43"/>
      <c r="E176" s="43"/>
      <c r="F176" s="43"/>
      <c r="G176" s="43"/>
      <c r="H176" s="43"/>
      <c r="I176" s="89" t="n">
        <f aca="false">AO176+AQ176+AS176+AU176+AW176</f>
        <v>0.0122633160610275</v>
      </c>
      <c r="J176" s="43" t="n">
        <f aca="false">AP176+AR176+AT176+AV176+AX176</f>
        <v>120480.139262705</v>
      </c>
      <c r="K176" s="89" t="n">
        <f aca="false">I176-DatosMinisterio!J176</f>
        <v>-1.69432301834471E-008</v>
      </c>
      <c r="L176" s="43" t="n">
        <f aca="false">J176-DatosMinisterio!K176</f>
        <v>0.139262704818975</v>
      </c>
      <c r="M176" s="43" t="n">
        <f aca="false">P210/P$213</f>
        <v>0.00316178662727701</v>
      </c>
      <c r="N176" s="43" t="n">
        <f aca="false">ROUND((N$179*M176),0)</f>
        <v>590193</v>
      </c>
      <c r="O176" s="43" t="n">
        <f aca="false">N176-DatosMinisterio!L176</f>
        <v>-1287410</v>
      </c>
      <c r="P176" s="43" t="n">
        <f aca="false">N176+J176</f>
        <v>710673.139262705</v>
      </c>
      <c r="Q176" s="43" t="n">
        <f aca="false">P176-DatosMinisterio!M176</f>
        <v>-1287409.8607373</v>
      </c>
      <c r="S176" s="14" t="n">
        <f aca="false">B176+DatosMinisterio!B176</f>
        <v>5891</v>
      </c>
      <c r="T176" s="14" t="n">
        <f aca="false">C176+DatosMinisterio!C176</f>
        <v>25</v>
      </c>
      <c r="U176" s="14" t="n">
        <f aca="false">D176+DatosMinisterio!D176</f>
        <v>376.173874624485</v>
      </c>
      <c r="V176" s="14" t="n">
        <f aca="false">E176+DatosMinisterio!E176</f>
        <v>243.363268563879</v>
      </c>
      <c r="W176" s="14" t="n">
        <f aca="false">F176+DatosMinisterio!F176</f>
        <v>19</v>
      </c>
      <c r="X176" s="14" t="n">
        <f aca="false">G176+DatosMinisterio!G176</f>
        <v>48</v>
      </c>
      <c r="Y176" s="14" t="n">
        <f aca="false">H176+DatosMinisterio!H176</f>
        <v>9</v>
      </c>
      <c r="Z176" s="14" t="n">
        <f aca="false">X176+0.33*Y176</f>
        <v>50.97</v>
      </c>
      <c r="AC176" s="49" t="n">
        <f aca="false">IF(T176&gt;0,S176/T176,0)</f>
        <v>235.64</v>
      </c>
      <c r="AD176" s="50" t="n">
        <f aca="false">EXP((((AC176-AC$179)/AC$180+2)/4-1.9)^3)</f>
        <v>0.119987528721626</v>
      </c>
      <c r="AE176" s="51" t="n">
        <f aca="false">S176/U176</f>
        <v>15.6603113543722</v>
      </c>
      <c r="AF176" s="50" t="n">
        <f aca="false">EXP((((AE176-AE$179)/AE$180+2)/4-1.9)^3)</f>
        <v>0.0234657186386366</v>
      </c>
      <c r="AG176" s="50" t="n">
        <f aca="false">V176/U176</f>
        <v>0.646943567803096</v>
      </c>
      <c r="AH176" s="50" t="n">
        <f aca="false">EXP((((AG176-AG$179)/AG$180+2)/4-1.9)^3)</f>
        <v>0.0898331527870712</v>
      </c>
      <c r="AI176" s="50" t="n">
        <f aca="false">W176/U176</f>
        <v>0.0505085580942236</v>
      </c>
      <c r="AJ176" s="50" t="n">
        <f aca="false">EXP((((AI176-AI$179)/AI$180+2)/4-1.9)^3)</f>
        <v>0.0144110481764008</v>
      </c>
      <c r="AK176" s="50" t="n">
        <f aca="false">Z176/U176</f>
        <v>0.135495852950662</v>
      </c>
      <c r="AL176" s="50" t="n">
        <f aca="false">EXP((((AK176-AK$179)/AK$180+2)/4-1.9)^3)</f>
        <v>0.0147202777538454</v>
      </c>
      <c r="AM176" s="50" t="n">
        <f aca="false">0.01*AD176+0.15*AF176+0.24*AH176+0.25*AJ176+0.35*AL176</f>
        <v>0.0350345490098549</v>
      </c>
      <c r="AO176" s="44" t="n">
        <f aca="false">0.01*AD176/$AM$179</f>
        <v>0.000419998267333488</v>
      </c>
      <c r="AP176" s="43" t="n">
        <f aca="false">AO176*$J$179</f>
        <v>4126.2452575322</v>
      </c>
      <c r="AQ176" s="44" t="n">
        <f aca="false">0.15*AF176/$AM$179</f>
        <v>0.00123207319230996</v>
      </c>
      <c r="AR176" s="43" t="n">
        <f aca="false">AQ176*$J$179</f>
        <v>12104.4217610185</v>
      </c>
      <c r="AS176" s="44" t="n">
        <f aca="false">0.24*AH176/$AM$179</f>
        <v>0.00754673801618998</v>
      </c>
      <c r="AT176" s="43" t="n">
        <f aca="false">AS176*$J$179</f>
        <v>74142.4295553493</v>
      </c>
      <c r="AU176" s="44" t="n">
        <f aca="false">0.25*AJ176/$AM$179</f>
        <v>0.0012610925754188</v>
      </c>
      <c r="AV176" s="43" t="n">
        <f aca="false">AU176*$J$179</f>
        <v>12389.520775092</v>
      </c>
      <c r="AW176" s="44" t="n">
        <f aca="false">0.35*AL176/$AM$179</f>
        <v>0.00180341400977529</v>
      </c>
      <c r="AX176" s="43" t="n">
        <f aca="false">AW176*$J$179</f>
        <v>17717.5219137127</v>
      </c>
    </row>
    <row r="177" customFormat="false" ht="13.8" hidden="false" customHeight="false" outlineLevel="0" collapsed="false">
      <c r="A177" s="13" t="s">
        <v>84</v>
      </c>
      <c r="B177" s="43"/>
      <c r="C177" s="43"/>
      <c r="D177" s="43"/>
      <c r="E177" s="43"/>
      <c r="F177" s="43"/>
      <c r="G177" s="43"/>
      <c r="H177" s="43"/>
      <c r="I177" s="89" t="n">
        <f aca="false">AO177+AQ177+AS177+AU177+AW177</f>
        <v>0.0150563819993426</v>
      </c>
      <c r="J177" s="43" t="n">
        <f aca="false">AP177+AR177+AT177+AV177+AX177</f>
        <v>147920.431231329</v>
      </c>
      <c r="K177" s="89" t="n">
        <f aca="false">I177-DatosMinisterio!J177</f>
        <v>7.57250432237636E-005</v>
      </c>
      <c r="L177" s="43" t="n">
        <f aca="false">J177-DatosMinisterio!K177</f>
        <v>744.431231329072</v>
      </c>
      <c r="M177" s="43" t="n">
        <f aca="false">P211/P$213</f>
        <v>0.00260163588925443</v>
      </c>
      <c r="N177" s="43" t="n">
        <f aca="false">ROUND((N$179*M177),0)</f>
        <v>485632</v>
      </c>
      <c r="O177" s="43" t="n">
        <f aca="false">N177-DatosMinisterio!L177</f>
        <v>-794345</v>
      </c>
      <c r="P177" s="43" t="n">
        <f aca="false">N177+J177</f>
        <v>633552.431231329</v>
      </c>
      <c r="Q177" s="43" t="n">
        <f aca="false">P177-DatosMinisterio!M177</f>
        <v>-793600.568768671</v>
      </c>
      <c r="S177" s="14" t="n">
        <f aca="false">B177+DatosMinisterio!B177</f>
        <v>6921</v>
      </c>
      <c r="T177" s="14" t="n">
        <f aca="false">C177+DatosMinisterio!C177</f>
        <v>42</v>
      </c>
      <c r="U177" s="14" t="n">
        <f aca="false">D177+DatosMinisterio!D177</f>
        <v>360.980373699111</v>
      </c>
      <c r="V177" s="14" t="n">
        <f aca="false">E177+DatosMinisterio!E177</f>
        <v>220.712776233224</v>
      </c>
      <c r="W177" s="14" t="n">
        <f aca="false">F177+DatosMinisterio!F177</f>
        <v>42</v>
      </c>
      <c r="X177" s="14" t="n">
        <f aca="false">G177+DatosMinisterio!G177</f>
        <v>55</v>
      </c>
      <c r="Y177" s="14" t="n">
        <f aca="false">H177+DatosMinisterio!H177</f>
        <v>11</v>
      </c>
      <c r="Z177" s="14" t="n">
        <f aca="false">X177+0.33*Y177</f>
        <v>58.63</v>
      </c>
      <c r="AC177" s="49" t="n">
        <f aca="false">IF(T177&gt;0,S177/T177,0)</f>
        <v>164.785714285714</v>
      </c>
      <c r="AD177" s="50" t="n">
        <f aca="false">EXP((((AC177-AC$179)/AC$180+2)/4-1.9)^3)</f>
        <v>0.0280179040514277</v>
      </c>
      <c r="AE177" s="51" t="n">
        <f aca="false">S177/U177</f>
        <v>19.1727875094087</v>
      </c>
      <c r="AF177" s="50" t="n">
        <f aca="false">EXP((((AE177-AE$179)/AE$180+2)/4-1.9)^3)</f>
        <v>0.0811291488626771</v>
      </c>
      <c r="AG177" s="50" t="n">
        <f aca="false">V177/U177</f>
        <v>0.611425973028648</v>
      </c>
      <c r="AH177" s="50" t="n">
        <f aca="false">EXP((((AG177-AG$179)/AG$180+2)/4-1.9)^3)</f>
        <v>0.0586322168504914</v>
      </c>
      <c r="AI177" s="50" t="n">
        <f aca="false">W177/U177</f>
        <v>0.116349815835163</v>
      </c>
      <c r="AJ177" s="50" t="n">
        <f aca="false">EXP((((AI177-AI$179)/AI$180+2)/4-1.9)^3)</f>
        <v>0.0403380243269587</v>
      </c>
      <c r="AK177" s="50" t="n">
        <f aca="false">Z177/U177</f>
        <v>0.162418802438467</v>
      </c>
      <c r="AL177" s="50" t="n">
        <f aca="false">EXP((((AK177-AK$179)/AK$180+2)/4-1.9)^3)</f>
        <v>0.0183090041938039</v>
      </c>
      <c r="AM177" s="50" t="n">
        <f aca="false">0.01*AD177+0.15*AF177+0.24*AH177+0.25*AJ177+0.35*AL177</f>
        <v>0.0430139409636048</v>
      </c>
      <c r="AO177" s="44" t="n">
        <f aca="false">0.01*AD177/$AM$179</f>
        <v>9.8072452039714E-005</v>
      </c>
      <c r="AP177" s="43" t="n">
        <f aca="false">AO177*$J$179</f>
        <v>963.506332282336</v>
      </c>
      <c r="AQ177" s="44" t="n">
        <f aca="false">0.15*AF177/$AM$179</f>
        <v>0.00425970544384045</v>
      </c>
      <c r="AR177" s="43" t="n">
        <f aca="false">AQ177*$J$179</f>
        <v>41849.1949924512</v>
      </c>
      <c r="AS177" s="44" t="n">
        <f aca="false">0.24*AH177/$AM$179</f>
        <v>0.00492559780160337</v>
      </c>
      <c r="AT177" s="43" t="n">
        <f aca="false">AS177*$J$179</f>
        <v>48391.2105123974</v>
      </c>
      <c r="AU177" s="44" t="n">
        <f aca="false">0.25*AJ177/$AM$179</f>
        <v>0.00352992942380793</v>
      </c>
      <c r="AV177" s="43" t="n">
        <f aca="false">AU177*$J$179</f>
        <v>34679.558648859</v>
      </c>
      <c r="AW177" s="44" t="n">
        <f aca="false">0.35*AL177/$AM$179</f>
        <v>0.0022430768780511</v>
      </c>
      <c r="AX177" s="43" t="n">
        <f aca="false">AW177*$J$179</f>
        <v>22036.9607453391</v>
      </c>
    </row>
    <row r="178" customFormat="false" ht="13.8" hidden="false" customHeight="false" outlineLevel="0" collapsed="false">
      <c r="A178" s="16" t="s">
        <v>85</v>
      </c>
      <c r="B178" s="52"/>
      <c r="C178" s="52"/>
      <c r="D178" s="52"/>
      <c r="E178" s="52"/>
      <c r="F178" s="52"/>
      <c r="G178" s="52"/>
      <c r="H178" s="52"/>
      <c r="I178" s="90" t="n">
        <f aca="false">AO178+AQ178+AS178+AU178+AW178</f>
        <v>0.00799627006770441</v>
      </c>
      <c r="J178" s="52" t="n">
        <f aca="false">AP178+AR178+AT178+AV178+AX178</f>
        <v>78558.8275263375</v>
      </c>
      <c r="K178" s="89" t="n">
        <f aca="false">I178-DatosMinisterio!J178</f>
        <v>-3.30767418985599E-006</v>
      </c>
      <c r="L178" s="43" t="n">
        <f aca="false">J178-DatosMinisterio!K178</f>
        <v>-32.1724736624601</v>
      </c>
      <c r="M178" s="43" t="n">
        <f aca="false">P212/P$213</f>
        <v>0.001589856812265</v>
      </c>
      <c r="N178" s="43" t="n">
        <f aca="false">ROUND((N$179*M178),0)</f>
        <v>296769</v>
      </c>
      <c r="O178" s="43" t="n">
        <f aca="false">N178-DatosMinisterio!L178</f>
        <v>-970047</v>
      </c>
      <c r="P178" s="43" t="n">
        <f aca="false">N178+J178</f>
        <v>375327.827526337</v>
      </c>
      <c r="Q178" s="43" t="n">
        <f aca="false">P178-DatosMinisterio!M178</f>
        <v>-970079.172473663</v>
      </c>
      <c r="S178" s="17" t="n">
        <f aca="false">B178+DatosMinisterio!B178</f>
        <v>8110</v>
      </c>
      <c r="T178" s="17" t="n">
        <f aca="false">C178+DatosMinisterio!C178</f>
        <v>34</v>
      </c>
      <c r="U178" s="17" t="n">
        <f aca="false">D178+DatosMinisterio!D178</f>
        <v>436.483244913171</v>
      </c>
      <c r="V178" s="17" t="n">
        <f aca="false">E178+DatosMinisterio!E178</f>
        <v>226.977041660159</v>
      </c>
      <c r="W178" s="17" t="n">
        <f aca="false">F178+DatosMinisterio!F178</f>
        <v>23</v>
      </c>
      <c r="X178" s="17" t="n">
        <f aca="false">G178+DatosMinisterio!G178</f>
        <v>43</v>
      </c>
      <c r="Y178" s="17" t="n">
        <f aca="false">H178+DatosMinisterio!H178</f>
        <v>9</v>
      </c>
      <c r="Z178" s="17" t="n">
        <f aca="false">X178+0.33*Y178</f>
        <v>45.97</v>
      </c>
      <c r="AC178" s="49" t="n">
        <f aca="false">IF(T178&gt;0,S178/T178,0)</f>
        <v>238.529411764706</v>
      </c>
      <c r="AD178" s="50" t="n">
        <f aca="false">EXP((((AC178-AC$179)/AC$180+2)/4-1.9)^3)</f>
        <v>0.126007738727446</v>
      </c>
      <c r="AE178" s="51" t="n">
        <f aca="false">S178/U178</f>
        <v>18.5803237455617</v>
      </c>
      <c r="AF178" s="50" t="n">
        <f aca="false">EXP((((AE178-AE$179)/AE$180+2)/4-1.9)^3)</f>
        <v>0.0673338648452607</v>
      </c>
      <c r="AG178" s="50" t="n">
        <f aca="false">V178/U178</f>
        <v>0.520013183336078</v>
      </c>
      <c r="AH178" s="50" t="n">
        <f aca="false">EXP((((AG178-AG$179)/AG$180+2)/4-1.9)^3)</f>
        <v>0.0156136007631235</v>
      </c>
      <c r="AI178" s="50" t="n">
        <f aca="false">W178/U178</f>
        <v>0.0526938897839603</v>
      </c>
      <c r="AJ178" s="50" t="n">
        <f aca="false">EXP((((AI178-AI$179)/AI$180+2)/4-1.9)^3)</f>
        <v>0.0149582049586706</v>
      </c>
      <c r="AK178" s="50" t="n">
        <f aca="false">Z178/U178</f>
        <v>0.105319048407333</v>
      </c>
      <c r="AL178" s="50" t="n">
        <f aca="false">EXP((((AK178-AK$179)/AK$180+2)/4-1.9)^3)</f>
        <v>0.011420666394871</v>
      </c>
      <c r="AM178" s="50" t="n">
        <f aca="false">0.01*AD178+0.15*AF178+0.24*AH178+0.25*AJ178+0.35*AL178</f>
        <v>0.0228442057750857</v>
      </c>
      <c r="AO178" s="44" t="n">
        <f aca="false">0.01*AD178/$AM$179</f>
        <v>0.000441071105472307</v>
      </c>
      <c r="AP178" s="43" t="n">
        <f aca="false">AO178*$J$179</f>
        <v>4333.27396501972</v>
      </c>
      <c r="AQ178" s="44" t="n">
        <f aca="false">0.15*AF178/$AM$179</f>
        <v>0.00353538074362968</v>
      </c>
      <c r="AR178" s="43" t="n">
        <f aca="false">AQ178*$J$179</f>
        <v>34733.1147806607</v>
      </c>
      <c r="AS178" s="44" t="n">
        <f aca="false">0.24*AH178/$AM$179</f>
        <v>0.00131167337216774</v>
      </c>
      <c r="AT178" s="43" t="n">
        <f aca="false">AS178*$J$179</f>
        <v>12886.4484744194</v>
      </c>
      <c r="AU178" s="44" t="n">
        <f aca="false">0.25*AJ178/$AM$179</f>
        <v>0.00130897357250273</v>
      </c>
      <c r="AV178" s="43" t="n">
        <f aca="false">AU178*$J$179</f>
        <v>12859.9244707973</v>
      </c>
      <c r="AW178" s="44" t="n">
        <f aca="false">0.35*AL178/$AM$179</f>
        <v>0.00139917127393196</v>
      </c>
      <c r="AX178" s="43" t="n">
        <f aca="false">AW178*$J$179</f>
        <v>13746.0658354405</v>
      </c>
    </row>
    <row r="179" customFormat="false" ht="13.8" hidden="false" customHeight="false" outlineLevel="0" collapsed="false">
      <c r="A179" s="19" t="s">
        <v>49</v>
      </c>
      <c r="B179" s="59"/>
      <c r="C179" s="59"/>
      <c r="D179" s="59"/>
      <c r="E179" s="59"/>
      <c r="F179" s="59"/>
      <c r="G179" s="59"/>
      <c r="H179" s="59"/>
      <c r="I179" s="91" t="n">
        <f aca="false">SUM(I152:I178)</f>
        <v>1</v>
      </c>
      <c r="J179" s="59" t="n">
        <f aca="false">DatosMinisterio!K179</f>
        <v>9824434</v>
      </c>
      <c r="K179" s="91" t="n">
        <f aca="false">I179-DatosMinisterio!J179</f>
        <v>0</v>
      </c>
      <c r="L179" s="59" t="n">
        <f aca="false">J179-DatosMinisterio!K179</f>
        <v>0</v>
      </c>
      <c r="M179" s="59"/>
      <c r="N179" s="59" t="n">
        <f aca="false">DatosMinisterio!L179</f>
        <v>186664245</v>
      </c>
      <c r="O179" s="59"/>
      <c r="P179" s="59" t="n">
        <f aca="false">DatosMinisterio!M179</f>
        <v>196488679</v>
      </c>
      <c r="Q179" s="59"/>
      <c r="S179" s="20"/>
      <c r="T179" s="20"/>
      <c r="U179" s="20"/>
      <c r="V179" s="20"/>
      <c r="W179" s="20"/>
      <c r="X179" s="20"/>
      <c r="Y179" s="20"/>
      <c r="Z179" s="20"/>
      <c r="AB179" s="62" t="s">
        <v>207</v>
      </c>
      <c r="AC179" s="62" t="n">
        <f aca="false">AVERAGE(AC154:AC178)</f>
        <v>202.207342571425</v>
      </c>
      <c r="AD179" s="20"/>
      <c r="AE179" s="62" t="n">
        <f aca="false">AVERAGE(AE154:AE178)</f>
        <v>18.4386052567797</v>
      </c>
      <c r="AF179" s="20"/>
      <c r="AG179" s="64" t="n">
        <f aca="false">AVERAGE(AG154:AG178)</f>
        <v>0.618804433223583</v>
      </c>
      <c r="AH179" s="20"/>
      <c r="AI179" s="64" t="n">
        <f aca="false">AVERAGE(AI154:AI178)</f>
        <v>0.150912214325899</v>
      </c>
      <c r="AJ179" s="20"/>
      <c r="AK179" s="64" t="n">
        <f aca="false">AVERAGE(AK154:AK178)</f>
        <v>0.340439329882705</v>
      </c>
      <c r="AL179" s="20"/>
      <c r="AM179" s="64" t="n">
        <f aca="false">SUM(AM154:AM178)</f>
        <v>2.85685770761416</v>
      </c>
      <c r="AO179" s="60" t="n">
        <f aca="false">SUM(AO152:AO178)</f>
        <v>0.00982145432178761</v>
      </c>
      <c r="AP179" s="59" t="n">
        <f aca="false">SUM(AP152:AP178)</f>
        <v>96490.2297684171</v>
      </c>
      <c r="AQ179" s="60" t="n">
        <f aca="false">SUM(AQ152:AQ178)</f>
        <v>0.148397990889908</v>
      </c>
      <c r="AR179" s="59" t="n">
        <f aca="false">SUM(AR152:AR178)</f>
        <v>1457926.26723051</v>
      </c>
      <c r="AS179" s="60" t="n">
        <f aca="false">SUM(AS152:AS178)</f>
        <v>0.236347413189382</v>
      </c>
      <c r="AT179" s="59" t="n">
        <f aca="false">SUM(AT152:AT178)</f>
        <v>2321979.56194981</v>
      </c>
      <c r="AU179" s="60" t="n">
        <f aca="false">SUM(AU152:AU178)</f>
        <v>0.252323277323589</v>
      </c>
      <c r="AV179" s="59" t="n">
        <f aca="false">SUM(AV152:AV178)</f>
        <v>2478933.3847293</v>
      </c>
      <c r="AW179" s="60" t="n">
        <f aca="false">SUM(AW152:AW178)</f>
        <v>0.353109864275333</v>
      </c>
      <c r="AX179" s="59" t="n">
        <f aca="false">SUM(AX152:AX178)</f>
        <v>3469104.55632197</v>
      </c>
    </row>
    <row r="180" customFormat="false" ht="13.8" hidden="false" customHeight="false" outlineLevel="0" collapsed="false">
      <c r="A180" s="23" t="s">
        <v>50</v>
      </c>
      <c r="S180" s="22"/>
      <c r="T180" s="22"/>
      <c r="U180" s="22"/>
      <c r="V180" s="22"/>
      <c r="W180" s="22"/>
      <c r="X180" s="22"/>
      <c r="Y180" s="22"/>
      <c r="Z180" s="22"/>
      <c r="AB180" s="62" t="s">
        <v>208</v>
      </c>
      <c r="AC180" s="62" t="n">
        <f aca="false">_xlfn.STDEV.P(AC154:AC178)</f>
        <v>72.4942793501857</v>
      </c>
      <c r="AD180" s="20"/>
      <c r="AE180" s="62" t="n">
        <f aca="false">_xlfn.STDEV.P(AE154:AE178)</f>
        <v>4.5125017044351</v>
      </c>
      <c r="AF180" s="20"/>
      <c r="AG180" s="64" t="n">
        <f aca="false">_xlfn.STDEV.P(AG154:AG178)</f>
        <v>0.118602396550759</v>
      </c>
      <c r="AH180" s="20"/>
      <c r="AI180" s="64" t="n">
        <f aca="false">_xlfn.STDEV.P(AI154:AI178)</f>
        <v>0.11487625125221</v>
      </c>
      <c r="AJ180" s="20"/>
      <c r="AK180" s="64" t="n">
        <f aca="false">_xlfn.STDEV.P(AK154:AK178)</f>
        <v>0.237425311026185</v>
      </c>
      <c r="AL180" s="20"/>
      <c r="AM180" s="64"/>
    </row>
    <row r="181" customFormat="false" ht="13.8" hidden="false" customHeight="false" outlineLevel="0" collapsed="false">
      <c r="A181" s="23" t="s">
        <v>51</v>
      </c>
      <c r="S181" s="22"/>
      <c r="T181" s="22"/>
      <c r="U181" s="22"/>
      <c r="V181" s="22"/>
      <c r="W181" s="22"/>
      <c r="X181" s="22"/>
      <c r="Y181" s="22"/>
      <c r="Z181" s="22"/>
    </row>
    <row r="182" customFormat="false" ht="13.8" hidden="false" customHeight="false" outlineLevel="0" collapsed="false">
      <c r="A182" s="23"/>
      <c r="S182" s="22"/>
      <c r="T182" s="22"/>
      <c r="U182" s="22"/>
      <c r="V182" s="22"/>
      <c r="W182" s="22"/>
      <c r="X182" s="22"/>
      <c r="Y182" s="22"/>
      <c r="Z182" s="22"/>
    </row>
    <row r="183" customFormat="false" ht="13.8" hidden="false" customHeight="false" outlineLevel="0" collapsed="false">
      <c r="A183" s="6" t="s">
        <v>113</v>
      </c>
      <c r="B183" s="6"/>
      <c r="C183" s="6"/>
      <c r="D183" s="6"/>
      <c r="E183" s="6"/>
      <c r="F183" s="6"/>
      <c r="G183" s="6"/>
      <c r="H183" s="6"/>
      <c r="I183" s="6"/>
      <c r="J183" s="6"/>
      <c r="S183" s="24"/>
      <c r="T183" s="24"/>
      <c r="U183" s="24"/>
      <c r="V183" s="24"/>
      <c r="W183" s="24"/>
      <c r="X183" s="24"/>
      <c r="Y183" s="24"/>
      <c r="Z183" s="24"/>
    </row>
    <row r="184" customFormat="false" ht="13.8" hidden="false" customHeight="false" outlineLevel="0" collapsed="false">
      <c r="A184" s="6" t="s">
        <v>114</v>
      </c>
      <c r="B184" s="6"/>
      <c r="C184" s="6"/>
      <c r="D184" s="6"/>
      <c r="E184" s="6"/>
      <c r="F184" s="6"/>
      <c r="G184" s="6"/>
      <c r="H184" s="6"/>
      <c r="I184" s="6"/>
      <c r="J184" s="6"/>
      <c r="S184" s="24"/>
      <c r="T184" s="24"/>
      <c r="U184" s="24"/>
      <c r="V184" s="24"/>
      <c r="W184" s="24"/>
      <c r="X184" s="24"/>
      <c r="Y184" s="24"/>
      <c r="Z184" s="24"/>
    </row>
    <row r="185" customFormat="false" ht="9" hidden="false" customHeight="true" outlineLevel="0" collapsed="false">
      <c r="A185" s="29"/>
      <c r="B185" s="29"/>
      <c r="C185" s="29"/>
      <c r="D185" s="29"/>
      <c r="E185" s="29"/>
      <c r="F185" s="29"/>
      <c r="G185" s="29"/>
      <c r="H185" s="29"/>
      <c r="S185" s="73"/>
      <c r="T185" s="73"/>
      <c r="U185" s="73"/>
      <c r="V185" s="73"/>
      <c r="W185" s="73"/>
      <c r="X185" s="73"/>
      <c r="Y185" s="73"/>
      <c r="Z185" s="73"/>
    </row>
    <row r="186" customFormat="false" ht="15.8" hidden="false" customHeight="true" outlineLevel="0" collapsed="false">
      <c r="A186" s="7" t="s">
        <v>8</v>
      </c>
      <c r="B186" s="85" t="s">
        <v>188</v>
      </c>
      <c r="C186" s="85"/>
      <c r="D186" s="85"/>
      <c r="E186" s="85"/>
      <c r="F186" s="85"/>
      <c r="G186" s="85"/>
      <c r="H186" s="85"/>
      <c r="I186" s="37" t="s">
        <v>10</v>
      </c>
      <c r="J186" s="37" t="s">
        <v>11</v>
      </c>
      <c r="K186" s="37" t="s">
        <v>189</v>
      </c>
      <c r="L186" s="37" t="s">
        <v>190</v>
      </c>
      <c r="M186" s="37" t="s">
        <v>191</v>
      </c>
      <c r="N186" s="37" t="s">
        <v>12</v>
      </c>
      <c r="O186" s="37" t="s">
        <v>192</v>
      </c>
      <c r="P186" s="37" t="s">
        <v>193</v>
      </c>
      <c r="Q186" s="37" t="s">
        <v>194</v>
      </c>
      <c r="S186" s="8" t="s">
        <v>188</v>
      </c>
      <c r="T186" s="8"/>
      <c r="U186" s="8"/>
      <c r="V186" s="8"/>
      <c r="W186" s="8"/>
      <c r="X186" s="8"/>
      <c r="Y186" s="8"/>
      <c r="Z186" s="8"/>
      <c r="AC186" s="9" t="s">
        <v>196</v>
      </c>
      <c r="AD186" s="9"/>
      <c r="AE186" s="9" t="s">
        <v>197</v>
      </c>
      <c r="AF186" s="9"/>
      <c r="AG186" s="9" t="s">
        <v>198</v>
      </c>
      <c r="AH186" s="9"/>
      <c r="AI186" s="9" t="s">
        <v>199</v>
      </c>
      <c r="AJ186" s="9"/>
      <c r="AK186" s="9" t="s">
        <v>200</v>
      </c>
      <c r="AL186" s="9"/>
      <c r="AM186" s="39" t="s">
        <v>201</v>
      </c>
      <c r="AO186" s="9" t="s">
        <v>196</v>
      </c>
      <c r="AP186" s="9"/>
      <c r="AQ186" s="9" t="s">
        <v>197</v>
      </c>
      <c r="AR186" s="9"/>
      <c r="AS186" s="9" t="s">
        <v>198</v>
      </c>
      <c r="AT186" s="9"/>
      <c r="AU186" s="9" t="s">
        <v>199</v>
      </c>
      <c r="AV186" s="9"/>
      <c r="AW186" s="39" t="s">
        <v>200</v>
      </c>
      <c r="AX186" s="39"/>
    </row>
    <row r="187" customFormat="false" ht="55.8" hidden="false" customHeight="false" outlineLevel="0" collapsed="false">
      <c r="A187" s="7"/>
      <c r="B187" s="84" t="s">
        <v>115</v>
      </c>
      <c r="C187" s="84" t="s">
        <v>116</v>
      </c>
      <c r="D187" s="84" t="s">
        <v>117</v>
      </c>
      <c r="E187" s="84" t="s">
        <v>118</v>
      </c>
      <c r="F187" s="84" t="s">
        <v>119</v>
      </c>
      <c r="G187" s="84" t="s">
        <v>120</v>
      </c>
      <c r="H187" s="84" t="s">
        <v>121</v>
      </c>
      <c r="I187" s="37"/>
      <c r="J187" s="37"/>
      <c r="K187" s="37"/>
      <c r="L187" s="37"/>
      <c r="M187" s="37"/>
      <c r="N187" s="37"/>
      <c r="O187" s="37"/>
      <c r="P187" s="37"/>
      <c r="Q187" s="37"/>
      <c r="S187" s="9" t="s">
        <v>115</v>
      </c>
      <c r="T187" s="9" t="s">
        <v>116</v>
      </c>
      <c r="U187" s="9" t="s">
        <v>117</v>
      </c>
      <c r="V187" s="9" t="s">
        <v>118</v>
      </c>
      <c r="W187" s="9" t="s">
        <v>119</v>
      </c>
      <c r="X187" s="9" t="s">
        <v>120</v>
      </c>
      <c r="Y187" s="9" t="s">
        <v>121</v>
      </c>
      <c r="Z187" s="7" t="s">
        <v>21</v>
      </c>
      <c r="AC187" s="9" t="s">
        <v>202</v>
      </c>
      <c r="AD187" s="9" t="s">
        <v>203</v>
      </c>
      <c r="AE187" s="9" t="s">
        <v>202</v>
      </c>
      <c r="AF187" s="9" t="s">
        <v>203</v>
      </c>
      <c r="AG187" s="9" t="s">
        <v>202</v>
      </c>
      <c r="AH187" s="9" t="s">
        <v>203</v>
      </c>
      <c r="AI187" s="9" t="s">
        <v>202</v>
      </c>
      <c r="AJ187" s="9" t="s">
        <v>203</v>
      </c>
      <c r="AK187" s="9" t="s">
        <v>202</v>
      </c>
      <c r="AL187" s="9" t="s">
        <v>203</v>
      </c>
      <c r="AM187" s="40" t="s">
        <v>204</v>
      </c>
      <c r="AO187" s="9" t="s">
        <v>205</v>
      </c>
      <c r="AP187" s="9" t="s">
        <v>206</v>
      </c>
      <c r="AQ187" s="9" t="s">
        <v>205</v>
      </c>
      <c r="AR187" s="9" t="s">
        <v>206</v>
      </c>
      <c r="AS187" s="9" t="s">
        <v>205</v>
      </c>
      <c r="AT187" s="9" t="s">
        <v>206</v>
      </c>
      <c r="AU187" s="9" t="s">
        <v>205</v>
      </c>
      <c r="AV187" s="9" t="s">
        <v>206</v>
      </c>
      <c r="AW187" s="9" t="s">
        <v>205</v>
      </c>
      <c r="AX187" s="40" t="s">
        <v>206</v>
      </c>
    </row>
    <row r="188" customFormat="false" ht="13.8" hidden="false" customHeight="false" outlineLevel="0" collapsed="false">
      <c r="A188" s="10" t="s">
        <v>61</v>
      </c>
      <c r="B188" s="42"/>
      <c r="C188" s="42"/>
      <c r="D188" s="42"/>
      <c r="E188" s="42"/>
      <c r="F188" s="42"/>
      <c r="G188" s="42"/>
      <c r="H188" s="42"/>
      <c r="I188" s="88" t="n">
        <f aca="false">AO188+AQ188+AS188+AU188+AW188</f>
        <v>0.141209337068911</v>
      </c>
      <c r="J188" s="42" t="n">
        <f aca="false">AP188+AR188+AT188+AV188+AX188</f>
        <v>1282757.05589029</v>
      </c>
      <c r="K188" s="88" t="n">
        <f aca="false">I188-DatosMinisterio!J188</f>
        <v>0.00123468075546673</v>
      </c>
      <c r="L188" s="42" t="n">
        <f aca="false">J188-DatosMinisterio!K188</f>
        <v>11217.0558902877</v>
      </c>
      <c r="M188" s="43" t="n">
        <f aca="false">P222/P$247</f>
        <v>0.0211318749560285</v>
      </c>
      <c r="N188" s="43" t="n">
        <f aca="false">ROUND((N$213*M188),0)</f>
        <v>3647310</v>
      </c>
      <c r="O188" s="43" t="n">
        <f aca="false">N188-DatosMinisterio!L188</f>
        <v>-30231057</v>
      </c>
      <c r="P188" s="43" t="n">
        <f aca="false">N188+J188</f>
        <v>4930067.05589029</v>
      </c>
      <c r="Q188" s="43" t="n">
        <f aca="false">P188-DatosMinisterio!M188</f>
        <v>-30219839.9441097</v>
      </c>
      <c r="S188" s="11" t="n">
        <f aca="false">B188+DatosMinisterio!B188</f>
        <v>26658</v>
      </c>
      <c r="T188" s="11" t="n">
        <f aca="false">C188+DatosMinisterio!C188</f>
        <v>68</v>
      </c>
      <c r="U188" s="11" t="n">
        <f aca="false">D188+DatosMinisterio!D188</f>
        <v>1775.77608022699</v>
      </c>
      <c r="V188" s="11" t="n">
        <f aca="false">E188+DatosMinisterio!E188</f>
        <v>1119.83258844264</v>
      </c>
      <c r="W188" s="11" t="n">
        <f aca="false">F188+DatosMinisterio!F188</f>
        <v>739</v>
      </c>
      <c r="X188" s="11" t="n">
        <f aca="false">G188+DatosMinisterio!G188</f>
        <v>1618</v>
      </c>
      <c r="Y188" s="11" t="n">
        <f aca="false">H188+DatosMinisterio!H188</f>
        <v>184</v>
      </c>
      <c r="Z188" s="11" t="n">
        <f aca="false">X188+0.33*Y188</f>
        <v>1678.72</v>
      </c>
      <c r="AC188" s="45" t="n">
        <f aca="false">IF(T188&gt;0,S188/T188,0)</f>
        <v>392.029411764706</v>
      </c>
      <c r="AD188" s="46" t="n">
        <f aca="false">EXP((((AC188-AC$213)/AC$214+2)/4-1.9)^3)</f>
        <v>0.6487477719512</v>
      </c>
      <c r="AE188" s="47" t="n">
        <f aca="false">S188/U188</f>
        <v>15.012027865919</v>
      </c>
      <c r="AF188" s="46" t="n">
        <f aca="false">EXP((((AE188-AE$213)/AE$214+2)/4-1.9)^3)</f>
        <v>0.00935578248358164</v>
      </c>
      <c r="AG188" s="46" t="n">
        <f aca="false">V188/U188</f>
        <v>0.630615876017148</v>
      </c>
      <c r="AH188" s="46" t="n">
        <f aca="false">EXP((((AG188-AG$213)/AG$214+2)/4-1.9)^3)</f>
        <v>0.093737942461318</v>
      </c>
      <c r="AI188" s="46" t="n">
        <f aca="false">W188/U188</f>
        <v>0.416156072957992</v>
      </c>
      <c r="AJ188" s="46" t="n">
        <f aca="false">EXP((((AI188-AI$213)/AI$214+2)/4-1.9)^3)</f>
        <v>0.743181543390569</v>
      </c>
      <c r="AK188" s="46" t="n">
        <f aca="false">Z188/U188</f>
        <v>0.945344415150257</v>
      </c>
      <c r="AL188" s="46" t="n">
        <f aca="false">EXP((((AK188-AK$213)/AK$214+2)/4-1.9)^3)</f>
        <v>0.526320613605977</v>
      </c>
      <c r="AM188" s="46" t="n">
        <f aca="false">0.01*AD188+0.15*AF188+0.24*AH188+0.25*AJ188+0.35*AL188</f>
        <v>0.4003955518925</v>
      </c>
      <c r="AO188" s="48" t="n">
        <f aca="false">0.01*AD188/$AM$213</f>
        <v>0.00228796854433482</v>
      </c>
      <c r="AP188" s="42" t="n">
        <f aca="false">AO188*$J$213</f>
        <v>20784.0915821896</v>
      </c>
      <c r="AQ188" s="48" t="n">
        <f aca="false">0.15*AF188/$AM$213</f>
        <v>0.000494932012614688</v>
      </c>
      <c r="AR188" s="42" t="n">
        <f aca="false">AQ188*$J$213</f>
        <v>4496.00249208484</v>
      </c>
      <c r="AS188" s="48" t="n">
        <f aca="false">0.24*AH188/$AM$213</f>
        <v>0.00793415770016561</v>
      </c>
      <c r="AT188" s="42" t="n">
        <f aca="false">AS188*$J$213</f>
        <v>72074.5312150782</v>
      </c>
      <c r="AU188" s="48" t="n">
        <f aca="false">0.25*AJ188/$AM$213</f>
        <v>0.0655253115125815</v>
      </c>
      <c r="AV188" s="42" t="n">
        <f aca="false">AU188*$J$213</f>
        <v>595237.237330523</v>
      </c>
      <c r="AW188" s="48" t="n">
        <f aca="false">0.35*AL188/$AM$213</f>
        <v>0.0649669672992141</v>
      </c>
      <c r="AX188" s="42" t="n">
        <f aca="false">AW188*$J$213</f>
        <v>590165.193270412</v>
      </c>
    </row>
    <row r="189" customFormat="false" ht="13.8" hidden="false" customHeight="false" outlineLevel="0" collapsed="false">
      <c r="A189" s="13" t="s">
        <v>62</v>
      </c>
      <c r="B189" s="43"/>
      <c r="C189" s="43"/>
      <c r="D189" s="43"/>
      <c r="E189" s="43"/>
      <c r="F189" s="43" t="n">
        <v>-42</v>
      </c>
      <c r="G189" s="43"/>
      <c r="H189" s="43"/>
      <c r="I189" s="89" t="n">
        <f aca="false">AO189+AQ189+AS189+AU189+AW189</f>
        <v>0.08569205980856</v>
      </c>
      <c r="J189" s="43" t="n">
        <f aca="false">AP189+AR189+AT189+AV189+AX189</f>
        <v>778433.612357804</v>
      </c>
      <c r="K189" s="89" t="n">
        <f aca="false">I189-DatosMinisterio!J189</f>
        <v>-0.00451700737285468</v>
      </c>
      <c r="L189" s="43" t="n">
        <f aca="false">J189-DatosMinisterio!K189</f>
        <v>-41032.3876421964</v>
      </c>
      <c r="M189" s="43" t="n">
        <f aca="false">P223/P$247</f>
        <v>0.0142344415799211</v>
      </c>
      <c r="N189" s="43" t="n">
        <f aca="false">ROUND((N$213*M189),0)</f>
        <v>2456830</v>
      </c>
      <c r="O189" s="43" t="n">
        <f aca="false">N189-DatosMinisterio!L189</f>
        <v>-19057539</v>
      </c>
      <c r="P189" s="43" t="n">
        <f aca="false">N189+J189</f>
        <v>3235263.6123578</v>
      </c>
      <c r="Q189" s="43" t="n">
        <f aca="false">P189-DatosMinisterio!M189</f>
        <v>-19098571.3876422</v>
      </c>
      <c r="S189" s="14" t="n">
        <f aca="false">B189+DatosMinisterio!B189</f>
        <v>21566</v>
      </c>
      <c r="T189" s="14" t="n">
        <f aca="false">C189+DatosMinisterio!C189</f>
        <v>65</v>
      </c>
      <c r="U189" s="14" t="n">
        <f aca="false">D189+DatosMinisterio!D189</f>
        <v>1914.83930893964</v>
      </c>
      <c r="V189" s="14" t="n">
        <f aca="false">E189+DatosMinisterio!E189</f>
        <v>1187.45514216684</v>
      </c>
      <c r="W189" s="14" t="n">
        <f aca="false">F189+DatosMinisterio!F189</f>
        <v>536</v>
      </c>
      <c r="X189" s="14" t="n">
        <f aca="false">G189+DatosMinisterio!G189</f>
        <v>1490</v>
      </c>
      <c r="Y189" s="14" t="n">
        <f aca="false">H189+DatosMinisterio!H189</f>
        <v>128</v>
      </c>
      <c r="Z189" s="14" t="n">
        <f aca="false">X189+0.33*Y189</f>
        <v>1532.24</v>
      </c>
      <c r="AC189" s="49" t="n">
        <f aca="false">IF(T189&gt;0,S189/T189,0)</f>
        <v>331.784615384615</v>
      </c>
      <c r="AD189" s="50" t="n">
        <f aca="false">EXP((((AC189-AC$213)/AC$214+2)/4-1.9)^3)</f>
        <v>0.410219898365471</v>
      </c>
      <c r="AE189" s="51" t="n">
        <f aca="false">S189/U189</f>
        <v>11.2625638607463</v>
      </c>
      <c r="AF189" s="50" t="n">
        <f aca="false">EXP((((AE189-AE$213)/AE$214+2)/4-1.9)^3)</f>
        <v>0.00141154515349772</v>
      </c>
      <c r="AG189" s="50" t="n">
        <f aca="false">V189/U189</f>
        <v>0.620133050654994</v>
      </c>
      <c r="AH189" s="50" t="n">
        <f aca="false">EXP((((AG189-AG$213)/AG$214+2)/4-1.9)^3)</f>
        <v>0.0841949187625462</v>
      </c>
      <c r="AI189" s="50" t="n">
        <f aca="false">W189/U189</f>
        <v>0.279919049863675</v>
      </c>
      <c r="AJ189" s="50" t="n">
        <f aca="false">EXP((((AI189-AI$213)/AI$214+2)/4-1.9)^3)</f>
        <v>0.357233773983799</v>
      </c>
      <c r="AK189" s="50" t="n">
        <f aca="false">Z189/U189</f>
        <v>0.800192471946114</v>
      </c>
      <c r="AL189" s="50" t="n">
        <f aca="false">EXP((((AK189-AK$213)/AK$214+2)/4-1.9)^3)</f>
        <v>0.368995836277867</v>
      </c>
      <c r="AM189" s="50" t="n">
        <f aca="false">0.01*AD189+0.15*AF189+0.24*AH189+0.25*AJ189+0.35*AL189</f>
        <v>0.242977697452894</v>
      </c>
      <c r="AO189" s="44" t="n">
        <f aca="false">0.01*AD189/$AM$213</f>
        <v>0.00144674134432484</v>
      </c>
      <c r="AP189" s="43" t="n">
        <f aca="false">AO189*$J$213</f>
        <v>13142.3155578957</v>
      </c>
      <c r="AQ189" s="44" t="n">
        <f aca="false">0.15*AF189/$AM$213</f>
        <v>7.46724162242053E-005</v>
      </c>
      <c r="AR189" s="43" t="n">
        <f aca="false">AQ189*$J$213</f>
        <v>678.330277446395</v>
      </c>
      <c r="AS189" s="44" t="n">
        <f aca="false">0.24*AH189/$AM$213</f>
        <v>0.00712641802747419</v>
      </c>
      <c r="AT189" s="43" t="n">
        <f aca="false">AS189*$J$213</f>
        <v>64736.9586014358</v>
      </c>
      <c r="AU189" s="44" t="n">
        <f aca="false">0.25*AJ189/$AM$213</f>
        <v>0.0314968186862007</v>
      </c>
      <c r="AV189" s="43" t="n">
        <f aca="false">AU189*$J$213</f>
        <v>286119.652187761</v>
      </c>
      <c r="AW189" s="44" t="n">
        <f aca="false">0.35*AL189/$AM$213</f>
        <v>0.0455474093343361</v>
      </c>
      <c r="AX189" s="43" t="n">
        <f aca="false">AW189*$J$213</f>
        <v>413756.355733265</v>
      </c>
    </row>
    <row r="190" customFormat="false" ht="13.8" hidden="false" customHeight="false" outlineLevel="0" collapsed="false">
      <c r="A190" s="13" t="s">
        <v>63</v>
      </c>
      <c r="B190" s="43"/>
      <c r="C190" s="43"/>
      <c r="D190" s="43"/>
      <c r="E190" s="43"/>
      <c r="F190" s="43"/>
      <c r="G190" s="43"/>
      <c r="H190" s="43"/>
      <c r="I190" s="89" t="n">
        <f aca="false">AO190+AQ190+AS190+AU190+AW190</f>
        <v>0.0680837257867636</v>
      </c>
      <c r="J190" s="43" t="n">
        <f aca="false">AP190+AR190+AT190+AV190+AX190</f>
        <v>618478.07982875</v>
      </c>
      <c r="K190" s="89" t="n">
        <f aca="false">I190-DatosMinisterio!J190</f>
        <v>0.000521949386025941</v>
      </c>
      <c r="L190" s="43" t="n">
        <f aca="false">J190-DatosMinisterio!K190</f>
        <v>4741.07982874964</v>
      </c>
      <c r="M190" s="43" t="n">
        <f aca="false">P224/P$247</f>
        <v>0.00988830356522867</v>
      </c>
      <c r="N190" s="43" t="n">
        <f aca="false">ROUND((N$213*M190),0)</f>
        <v>1706697</v>
      </c>
      <c r="O190" s="43" t="n">
        <f aca="false">N190-DatosMinisterio!L190</f>
        <v>-11057570</v>
      </c>
      <c r="P190" s="43" t="n">
        <f aca="false">N190+J190</f>
        <v>2325175.07982875</v>
      </c>
      <c r="Q190" s="43" t="n">
        <f aca="false">P190-DatosMinisterio!M190</f>
        <v>-11052828.9201713</v>
      </c>
      <c r="S190" s="14" t="n">
        <f aca="false">B190+DatosMinisterio!B190</f>
        <v>23749</v>
      </c>
      <c r="T190" s="14" t="n">
        <f aca="false">C190+DatosMinisterio!C190</f>
        <v>98</v>
      </c>
      <c r="U190" s="14" t="n">
        <f aca="false">D190+DatosMinisterio!D190</f>
        <v>1278.84568721162</v>
      </c>
      <c r="V190" s="14" t="n">
        <f aca="false">E190+DatosMinisterio!E190</f>
        <v>929.410081151014</v>
      </c>
      <c r="W190" s="14" t="n">
        <f aca="false">F190+DatosMinisterio!F190</f>
        <v>294</v>
      </c>
      <c r="X190" s="14" t="n">
        <f aca="false">G190+DatosMinisterio!G190</f>
        <v>792</v>
      </c>
      <c r="Y190" s="14" t="n">
        <f aca="false">H190+DatosMinisterio!H190</f>
        <v>69</v>
      </c>
      <c r="Z190" s="14" t="n">
        <f aca="false">X190+0.33*Y190</f>
        <v>814.77</v>
      </c>
      <c r="AC190" s="49" t="n">
        <f aca="false">IF(T190&gt;0,S190/T190,0)</f>
        <v>242.336734693878</v>
      </c>
      <c r="AD190" s="50" t="n">
        <f aca="false">EXP((((AC190-AC$213)/AC$214+2)/4-1.9)^3)</f>
        <v>0.130186761655655</v>
      </c>
      <c r="AE190" s="51" t="n">
        <f aca="false">S190/U190</f>
        <v>18.5706533927342</v>
      </c>
      <c r="AF190" s="50" t="n">
        <f aca="false">EXP((((AE190-AE$213)/AE$214+2)/4-1.9)^3)</f>
        <v>0.0387481371007272</v>
      </c>
      <c r="AG190" s="50" t="n">
        <f aca="false">V190/U190</f>
        <v>0.726757020370056</v>
      </c>
      <c r="AH190" s="50" t="n">
        <f aca="false">EXP((((AG190-AG$213)/AG$214+2)/4-1.9)^3)</f>
        <v>0.217932381860867</v>
      </c>
      <c r="AI190" s="50" t="n">
        <f aca="false">W190/U190</f>
        <v>0.229894820727772</v>
      </c>
      <c r="AJ190" s="50" t="n">
        <f aca="false">EXP((((AI190-AI$213)/AI$214+2)/4-1.9)^3)</f>
        <v>0.231288076648876</v>
      </c>
      <c r="AK190" s="50" t="n">
        <f aca="false">Z190/U190</f>
        <v>0.637113615933221</v>
      </c>
      <c r="AL190" s="50" t="n">
        <f aca="false">EXP((((AK190-AK$213)/AK$214+2)/4-1.9)^3)</f>
        <v>0.21659950484472</v>
      </c>
      <c r="AM190" s="50" t="n">
        <f aca="false">0.01*AD190+0.15*AF190+0.24*AH190+0.25*AJ190+0.35*AL190</f>
        <v>0.193049705686145</v>
      </c>
      <c r="AO190" s="44" t="n">
        <f aca="false">0.01*AD190/$AM$213</f>
        <v>0.000459135627797359</v>
      </c>
      <c r="AP190" s="43" t="n">
        <f aca="false">AO190*$J$213</f>
        <v>4170.82523289706</v>
      </c>
      <c r="AQ190" s="44" t="n">
        <f aca="false">0.15*AF190/$AM$213</f>
        <v>0.00204982250431618</v>
      </c>
      <c r="AR190" s="43" t="n">
        <f aca="false">AQ190*$J$213</f>
        <v>18620.753664831</v>
      </c>
      <c r="AS190" s="44" t="n">
        <f aca="false">0.24*AH190/$AM$213</f>
        <v>0.0184462112166626</v>
      </c>
      <c r="AT190" s="43" t="n">
        <f aca="false">AS190*$J$213</f>
        <v>167566.876835271</v>
      </c>
      <c r="AU190" s="44" t="n">
        <f aca="false">0.25*AJ190/$AM$213</f>
        <v>0.0203923568962998</v>
      </c>
      <c r="AV190" s="43" t="n">
        <f aca="false">AU190*$J$213</f>
        <v>185245.821826896</v>
      </c>
      <c r="AW190" s="44" t="n">
        <f aca="false">0.35*AL190/$AM$213</f>
        <v>0.0267361995416877</v>
      </c>
      <c r="AX190" s="43" t="n">
        <f aca="false">AW190*$J$213</f>
        <v>242873.802268854</v>
      </c>
    </row>
    <row r="191" customFormat="false" ht="13.8" hidden="false" customHeight="false" outlineLevel="0" collapsed="false">
      <c r="A191" s="13" t="s">
        <v>64</v>
      </c>
      <c r="B191" s="43"/>
      <c r="C191" s="43"/>
      <c r="D191" s="43"/>
      <c r="E191" s="43"/>
      <c r="F191" s="43"/>
      <c r="G191" s="43"/>
      <c r="H191" s="43"/>
      <c r="I191" s="89" t="n">
        <f aca="false">AO191+AQ191+AS191+AU191+AW191</f>
        <v>0.0588869829091726</v>
      </c>
      <c r="J191" s="43" t="n">
        <f aca="false">AP191+AR191+AT191+AV191+AX191</f>
        <v>534934.122592539</v>
      </c>
      <c r="K191" s="89" t="n">
        <f aca="false">I191-DatosMinisterio!J191</f>
        <v>0.000386652239381072</v>
      </c>
      <c r="L191" s="43" t="n">
        <f aca="false">J191-DatosMinisterio!K191</f>
        <v>3512.12259253929</v>
      </c>
      <c r="M191" s="43" t="n">
        <f aca="false">P225/P$247</f>
        <v>0.00753320729641117</v>
      </c>
      <c r="N191" s="43" t="n">
        <f aca="false">ROUND((N$213*M191),0)</f>
        <v>1300213</v>
      </c>
      <c r="O191" s="43" t="n">
        <f aca="false">N191-DatosMinisterio!L191</f>
        <v>-8368094</v>
      </c>
      <c r="P191" s="43" t="n">
        <f aca="false">N191+J191</f>
        <v>1835147.12259254</v>
      </c>
      <c r="Q191" s="43" t="n">
        <f aca="false">P191-DatosMinisterio!M191</f>
        <v>-8364581.87740746</v>
      </c>
      <c r="S191" s="14" t="n">
        <f aca="false">B191+DatosMinisterio!B191</f>
        <v>13386</v>
      </c>
      <c r="T191" s="14" t="n">
        <f aca="false">C191+DatosMinisterio!C191</f>
        <v>54</v>
      </c>
      <c r="U191" s="14" t="n">
        <f aca="false">D191+DatosMinisterio!D191</f>
        <v>552.623309754551</v>
      </c>
      <c r="V191" s="14" t="n">
        <f aca="false">E191+DatosMinisterio!E191</f>
        <v>398.712305996039</v>
      </c>
      <c r="W191" s="14" t="n">
        <f aca="false">F191+DatosMinisterio!F191</f>
        <v>113</v>
      </c>
      <c r="X191" s="14" t="n">
        <f aca="false">G191+DatosMinisterio!G191</f>
        <v>257</v>
      </c>
      <c r="Y191" s="14" t="n">
        <f aca="false">H191+DatosMinisterio!H191</f>
        <v>49</v>
      </c>
      <c r="Z191" s="14" t="n">
        <f aca="false">X191+0.33*Y191</f>
        <v>273.17</v>
      </c>
      <c r="AC191" s="49" t="n">
        <f aca="false">IF(T191&gt;0,S191/T191,0)</f>
        <v>247.888888888889</v>
      </c>
      <c r="AD191" s="50" t="n">
        <f aca="false">EXP((((AC191-AC$213)/AC$214+2)/4-1.9)^3)</f>
        <v>0.142471862465076</v>
      </c>
      <c r="AE191" s="51" t="n">
        <f aca="false">S191/U191</f>
        <v>24.2226481650682</v>
      </c>
      <c r="AF191" s="50" t="n">
        <f aca="false">EXP((((AE191-AE$213)/AE$214+2)/4-1.9)^3)</f>
        <v>0.194189147882749</v>
      </c>
      <c r="AG191" s="50" t="n">
        <f aca="false">V191/U191</f>
        <v>0.721490206725315</v>
      </c>
      <c r="AH191" s="50" t="n">
        <f aca="false">EXP((((AG191-AG$213)/AG$214+2)/4-1.9)^3)</f>
        <v>0.209394756645952</v>
      </c>
      <c r="AI191" s="50" t="n">
        <f aca="false">W191/U191</f>
        <v>0.204479250160818</v>
      </c>
      <c r="AJ191" s="50" t="n">
        <f aca="false">EXP((((AI191-AI$213)/AI$214+2)/4-1.9)^3)</f>
        <v>0.178079779280185</v>
      </c>
      <c r="AK191" s="50" t="n">
        <f aca="false">Z191/U191</f>
        <v>0.49431501563213</v>
      </c>
      <c r="AL191" s="50" t="n">
        <f aca="false">EXP((((AK191-AK$213)/AK$214+2)/4-1.9)^3)</f>
        <v>0.118985124302658</v>
      </c>
      <c r="AM191" s="50" t="n">
        <f aca="false">0.01*AD191+0.15*AF191+0.24*AH191+0.25*AJ191+0.35*AL191</f>
        <v>0.166972570728068</v>
      </c>
      <c r="AO191" s="44" t="n">
        <f aca="false">0.01*AD191/$AM$213</f>
        <v>0.000502462056698071</v>
      </c>
      <c r="AP191" s="43" t="n">
        <f aca="false">AO191*$J$213</f>
        <v>4564.40602247187</v>
      </c>
      <c r="AQ191" s="44" t="n">
        <f aca="false">0.15*AF191/$AM$213</f>
        <v>0.010272836714428</v>
      </c>
      <c r="AR191" s="43" t="n">
        <f aca="false">AQ191*$J$213</f>
        <v>93319.2808136381</v>
      </c>
      <c r="AS191" s="44" t="n">
        <f aca="false">0.24*AH191/$AM$213</f>
        <v>0.0177235703834909</v>
      </c>
      <c r="AT191" s="43" t="n">
        <f aca="false">AS191*$J$213</f>
        <v>161002.348972832</v>
      </c>
      <c r="AU191" s="44" t="n">
        <f aca="false">0.25*AJ191/$AM$213</f>
        <v>0.0157010532826076</v>
      </c>
      <c r="AV191" s="43" t="n">
        <f aca="false">AU191*$J$213</f>
        <v>142629.639804524</v>
      </c>
      <c r="AW191" s="44" t="n">
        <f aca="false">0.35*AL191/$AM$213</f>
        <v>0.014687060471948</v>
      </c>
      <c r="AX191" s="43" t="n">
        <f aca="false">AW191*$J$213</f>
        <v>133418.446979073</v>
      </c>
    </row>
    <row r="192" customFormat="false" ht="13.8" hidden="false" customHeight="false" outlineLevel="0" collapsed="false">
      <c r="A192" s="13" t="s">
        <v>65</v>
      </c>
      <c r="B192" s="43"/>
      <c r="C192" s="43"/>
      <c r="D192" s="43"/>
      <c r="E192" s="43"/>
      <c r="F192" s="43"/>
      <c r="G192" s="43"/>
      <c r="H192" s="43"/>
      <c r="I192" s="89" t="n">
        <f aca="false">AO192+AQ192+AS192+AU192+AW192</f>
        <v>0.0791590520008825</v>
      </c>
      <c r="J192" s="43" t="n">
        <f aca="false">AP192+AR192+AT192+AV192+AX192</f>
        <v>719087.240259229</v>
      </c>
      <c r="K192" s="89" t="n">
        <f aca="false">I192-DatosMinisterio!J192</f>
        <v>0.000336072370225593</v>
      </c>
      <c r="L192" s="43" t="n">
        <f aca="false">J192-DatosMinisterio!K192</f>
        <v>3053.24025922851</v>
      </c>
      <c r="M192" s="43" t="n">
        <f aca="false">P226/P$247</f>
        <v>0.01127540963628</v>
      </c>
      <c r="N192" s="43" t="n">
        <f aca="false">ROUND((N$213*M192),0)</f>
        <v>1946108</v>
      </c>
      <c r="O192" s="43" t="n">
        <f aca="false">N192-DatosMinisterio!L192</f>
        <v>-7588743</v>
      </c>
      <c r="P192" s="43" t="n">
        <f aca="false">N192+J192</f>
        <v>2665195.24025923</v>
      </c>
      <c r="Q192" s="43" t="n">
        <f aca="false">P192-DatosMinisterio!M192</f>
        <v>-7585689.75974077</v>
      </c>
      <c r="S192" s="14" t="n">
        <f aca="false">B192+DatosMinisterio!B192</f>
        <v>14130</v>
      </c>
      <c r="T192" s="14" t="n">
        <f aca="false">C192+DatosMinisterio!C192</f>
        <v>64</v>
      </c>
      <c r="U192" s="14" t="n">
        <f aca="false">D192+DatosMinisterio!D192</f>
        <v>527.336169117455</v>
      </c>
      <c r="V192" s="14" t="n">
        <f aca="false">E192+DatosMinisterio!E192</f>
        <v>288.252155443993</v>
      </c>
      <c r="W192" s="14" t="n">
        <f aca="false">F192+DatosMinisterio!F192</f>
        <v>100</v>
      </c>
      <c r="X192" s="14" t="n">
        <f aca="false">G192+DatosMinisterio!G192</f>
        <v>420</v>
      </c>
      <c r="Y192" s="14" t="n">
        <f aca="false">H192+DatosMinisterio!H192</f>
        <v>4</v>
      </c>
      <c r="Z192" s="14" t="n">
        <f aca="false">X192+0.33*Y192</f>
        <v>421.32</v>
      </c>
      <c r="AC192" s="49" t="n">
        <f aca="false">IF(T192&gt;0,S192/T192,0)</f>
        <v>220.78125</v>
      </c>
      <c r="AD192" s="50" t="n">
        <f aca="false">EXP((((AC192-AC$213)/AC$214+2)/4-1.9)^3)</f>
        <v>0.0893479985054107</v>
      </c>
      <c r="AE192" s="51" t="n">
        <f aca="false">S192/U192</f>
        <v>26.7950518616006</v>
      </c>
      <c r="AF192" s="50" t="n">
        <f aca="false">EXP((((AE192-AE$213)/AE$214+2)/4-1.9)^3)</f>
        <v>0.323209136810421</v>
      </c>
      <c r="AG192" s="50" t="n">
        <f aca="false">V192/U192</f>
        <v>0.546619352748758</v>
      </c>
      <c r="AH192" s="50" t="n">
        <f aca="false">EXP((((AG192-AG$213)/AG$214+2)/4-1.9)^3)</f>
        <v>0.0361500462115512</v>
      </c>
      <c r="AI192" s="50" t="n">
        <f aca="false">W192/U192</f>
        <v>0.189632355708426</v>
      </c>
      <c r="AJ192" s="50" t="n">
        <f aca="false">EXP((((AI192-AI$213)/AI$214+2)/4-1.9)^3)</f>
        <v>0.150807919926563</v>
      </c>
      <c r="AK192" s="50" t="n">
        <f aca="false">Z192/U192</f>
        <v>0.798959041070741</v>
      </c>
      <c r="AL192" s="50" t="n">
        <f aca="false">EXP((((AK192-AK$213)/AK$214+2)/4-1.9)^3)</f>
        <v>0.367716214979108</v>
      </c>
      <c r="AM192" s="50" t="n">
        <f aca="false">0.01*AD192+0.15*AF192+0.24*AH192+0.25*AJ192+0.35*AL192</f>
        <v>0.224453516821718</v>
      </c>
      <c r="AO192" s="44" t="n">
        <f aca="false">0.01*AD192/$AM$213</f>
        <v>0.000315107687329416</v>
      </c>
      <c r="AP192" s="43" t="n">
        <f aca="false">AO192*$J$213</f>
        <v>2862.46375542309</v>
      </c>
      <c r="AQ192" s="44" t="n">
        <f aca="false">0.15*AF192/$AM$213</f>
        <v>0.017098147467383</v>
      </c>
      <c r="AR192" s="43" t="n">
        <f aca="false">AQ192*$J$213</f>
        <v>155320.956543652</v>
      </c>
      <c r="AS192" s="44" t="n">
        <f aca="false">0.24*AH192/$AM$213</f>
        <v>0.00305980865356717</v>
      </c>
      <c r="AT192" s="43" t="n">
        <f aca="false">AS192*$J$213</f>
        <v>27795.5496535051</v>
      </c>
      <c r="AU192" s="44" t="n">
        <f aca="false">0.25*AJ192/$AM$213</f>
        <v>0.0132965303291437</v>
      </c>
      <c r="AV192" s="43" t="n">
        <f aca="false">AU192*$J$213</f>
        <v>120786.758528898</v>
      </c>
      <c r="AW192" s="44" t="n">
        <f aca="false">0.35*AL192/$AM$213</f>
        <v>0.0453894578634593</v>
      </c>
      <c r="AX192" s="43" t="n">
        <f aca="false">AW192*$J$213</f>
        <v>412321.511777751</v>
      </c>
    </row>
    <row r="193" customFormat="false" ht="13.8" hidden="false" customHeight="false" outlineLevel="0" collapsed="false">
      <c r="A193" s="13" t="s">
        <v>66</v>
      </c>
      <c r="B193" s="43"/>
      <c r="C193" s="43"/>
      <c r="D193" s="43"/>
      <c r="E193" s="43"/>
      <c r="F193" s="43"/>
      <c r="G193" s="43"/>
      <c r="H193" s="43"/>
      <c r="I193" s="89" t="n">
        <f aca="false">AO193+AQ193+AS193+AU193+AW193</f>
        <v>0.0411267032291147</v>
      </c>
      <c r="J193" s="43" t="n">
        <f aca="false">AP193+AR193+AT193+AV193+AX193</f>
        <v>373598.303396239</v>
      </c>
      <c r="K193" s="89" t="n">
        <f aca="false">I193-DatosMinisterio!J193</f>
        <v>0.000318989113323058</v>
      </c>
      <c r="L193" s="43" t="n">
        <f aca="false">J193-DatosMinisterio!K193</f>
        <v>2897.30339623912</v>
      </c>
      <c r="M193" s="43" t="n">
        <f aca="false">P227/P$247</f>
        <v>0.00600397031313411</v>
      </c>
      <c r="N193" s="43" t="n">
        <f aca="false">ROUND((N$213*M193),0)</f>
        <v>1036271</v>
      </c>
      <c r="O193" s="43" t="n">
        <f aca="false">N193-DatosMinisterio!L193</f>
        <v>-9790615</v>
      </c>
      <c r="P193" s="43" t="n">
        <f aca="false">N193+J193</f>
        <v>1409869.30339624</v>
      </c>
      <c r="Q193" s="43" t="n">
        <f aca="false">P193-DatosMinisterio!M193</f>
        <v>-9787717.69660376</v>
      </c>
      <c r="S193" s="14" t="n">
        <f aca="false">B193+DatosMinisterio!B193</f>
        <v>17275</v>
      </c>
      <c r="T193" s="14" t="n">
        <f aca="false">C193+DatosMinisterio!C193</f>
        <v>64</v>
      </c>
      <c r="U193" s="14" t="n">
        <f aca="false">D193+DatosMinisterio!D193</f>
        <v>851.501519874431</v>
      </c>
      <c r="V193" s="14" t="n">
        <f aca="false">E193+DatosMinisterio!E193</f>
        <v>571.952884044852</v>
      </c>
      <c r="W193" s="14" t="n">
        <f aca="false">F193+DatosMinisterio!F193</f>
        <v>164</v>
      </c>
      <c r="X193" s="14" t="n">
        <f aca="false">G193+DatosMinisterio!G193</f>
        <v>367</v>
      </c>
      <c r="Y193" s="14" t="n">
        <f aca="false">H193+DatosMinisterio!H193</f>
        <v>25</v>
      </c>
      <c r="Z193" s="14" t="n">
        <f aca="false">X193+0.33*Y193</f>
        <v>375.25</v>
      </c>
      <c r="AC193" s="49" t="n">
        <f aca="false">IF(T193&gt;0,S193/T193,0)</f>
        <v>269.921875</v>
      </c>
      <c r="AD193" s="50" t="n">
        <f aca="false">EXP((((AC193-AC$213)/AC$214+2)/4-1.9)^3)</f>
        <v>0.198498931471174</v>
      </c>
      <c r="AE193" s="51" t="n">
        <f aca="false">S193/U193</f>
        <v>20.2876913273713</v>
      </c>
      <c r="AF193" s="50" t="n">
        <f aca="false">EXP((((AE193-AE$213)/AE$214+2)/4-1.9)^3)</f>
        <v>0.068375623932577</v>
      </c>
      <c r="AG193" s="50" t="n">
        <f aca="false">V193/U193</f>
        <v>0.671699193360449</v>
      </c>
      <c r="AH193" s="50" t="n">
        <f aca="false">EXP((((AG193-AG$213)/AG$214+2)/4-1.9)^3)</f>
        <v>0.138567029152402</v>
      </c>
      <c r="AI193" s="50" t="n">
        <f aca="false">W193/U193</f>
        <v>0.192600948057244</v>
      </c>
      <c r="AJ193" s="50" t="n">
        <f aca="false">EXP((((AI193-AI$213)/AI$214+2)/4-1.9)^3)</f>
        <v>0.156031929501192</v>
      </c>
      <c r="AK193" s="50" t="n">
        <f aca="false">Z193/U193</f>
        <v>0.440692108283421</v>
      </c>
      <c r="AL193" s="50" t="n">
        <f aca="false">EXP((((AK193-AK$213)/AK$214+2)/4-1.9)^3)</f>
        <v>0.0917381101774246</v>
      </c>
      <c r="AM193" s="50" t="n">
        <f aca="false">0.01*AD193+0.15*AF193+0.24*AH193+0.25*AJ193+0.35*AL193</f>
        <v>0.116613740838571</v>
      </c>
      <c r="AO193" s="44" t="n">
        <f aca="false">0.01*AD193/$AM$213</f>
        <v>0.000700055292558724</v>
      </c>
      <c r="AP193" s="43" t="n">
        <f aca="false">AO193*$J$213</f>
        <v>6359.35898208215</v>
      </c>
      <c r="AQ193" s="44" t="n">
        <f aca="false">0.15*AF193/$AM$213</f>
        <v>0.00361715176962729</v>
      </c>
      <c r="AR193" s="43" t="n">
        <f aca="false">AQ193*$J$213</f>
        <v>32858.4996645877</v>
      </c>
      <c r="AS193" s="44" t="n">
        <f aca="false">0.24*AH193/$AM$213</f>
        <v>0.0117285768438142</v>
      </c>
      <c r="AT193" s="43" t="n">
        <f aca="false">AS193*$J$213</f>
        <v>106543.342063933</v>
      </c>
      <c r="AU193" s="44" t="n">
        <f aca="false">0.25*AJ193/$AM$213</f>
        <v>0.0137571241877594</v>
      </c>
      <c r="AV193" s="43" t="n">
        <f aca="false">AU193*$J$213</f>
        <v>124970.830448665</v>
      </c>
      <c r="AW193" s="44" t="n">
        <f aca="false">0.35*AL193/$AM$213</f>
        <v>0.011323795135355</v>
      </c>
      <c r="AX193" s="43" t="n">
        <f aca="false">AW193*$J$213</f>
        <v>102866.272236971</v>
      </c>
    </row>
    <row r="194" customFormat="false" ht="13.8" hidden="false" customHeight="false" outlineLevel="0" collapsed="false">
      <c r="A194" s="13" t="s">
        <v>67</v>
      </c>
      <c r="B194" s="43"/>
      <c r="C194" s="43"/>
      <c r="D194" s="43"/>
      <c r="E194" s="43"/>
      <c r="F194" s="43"/>
      <c r="G194" s="43"/>
      <c r="H194" s="43"/>
      <c r="I194" s="89" t="n">
        <f aca="false">AO194+AQ194+AS194+AU194+AW194</f>
        <v>0.0245343894916874</v>
      </c>
      <c r="J194" s="43" t="n">
        <f aca="false">AP194+AR194+AT194+AV194+AX194</f>
        <v>222872.381428037</v>
      </c>
      <c r="K194" s="89" t="n">
        <f aca="false">I194-DatosMinisterio!J194</f>
        <v>0.000268644482472869</v>
      </c>
      <c r="L194" s="43" t="n">
        <f aca="false">J194-DatosMinisterio!K194</f>
        <v>2440.3814280369</v>
      </c>
      <c r="M194" s="43" t="n">
        <f aca="false">P228/P$247</f>
        <v>0.00475055347078692</v>
      </c>
      <c r="N194" s="43" t="n">
        <f aca="false">ROUND((N$213*M194),0)</f>
        <v>819934</v>
      </c>
      <c r="O194" s="43" t="n">
        <f aca="false">N194-DatosMinisterio!L194</f>
        <v>-7496016</v>
      </c>
      <c r="P194" s="43" t="n">
        <f aca="false">N194+J194</f>
        <v>1042806.38142804</v>
      </c>
      <c r="Q194" s="43" t="n">
        <f aca="false">P194-DatosMinisterio!M194</f>
        <v>-7493575.61857196</v>
      </c>
      <c r="S194" s="14" t="n">
        <f aca="false">B194+DatosMinisterio!B194</f>
        <v>11648</v>
      </c>
      <c r="T194" s="14" t="n">
        <f aca="false">C194+DatosMinisterio!C194</f>
        <v>55</v>
      </c>
      <c r="U194" s="14" t="n">
        <f aca="false">D194+DatosMinisterio!D194</f>
        <v>860.151789492559</v>
      </c>
      <c r="V194" s="14" t="n">
        <f aca="false">E194+DatosMinisterio!E194</f>
        <v>441.562092522862</v>
      </c>
      <c r="W194" s="14" t="n">
        <f aca="false">F194+DatosMinisterio!F194</f>
        <v>158</v>
      </c>
      <c r="X194" s="14" t="n">
        <f aca="false">G194+DatosMinisterio!G194</f>
        <v>340</v>
      </c>
      <c r="Y194" s="14" t="n">
        <f aca="false">H194+DatosMinisterio!H194</f>
        <v>37</v>
      </c>
      <c r="Z194" s="14" t="n">
        <f aca="false">X194+0.33*Y194</f>
        <v>352.21</v>
      </c>
      <c r="AC194" s="49" t="n">
        <f aca="false">IF(T194&gt;0,S194/T194,0)</f>
        <v>211.781818181818</v>
      </c>
      <c r="AD194" s="50" t="n">
        <f aca="false">EXP((((AC194-AC$213)/AC$214+2)/4-1.9)^3)</f>
        <v>0.0753833260427436</v>
      </c>
      <c r="AE194" s="51" t="n">
        <f aca="false">S194/U194</f>
        <v>13.5417959275207</v>
      </c>
      <c r="AF194" s="50" t="n">
        <f aca="false">EXP((((AE194-AE$213)/AE$214+2)/4-1.9)^3)</f>
        <v>0.0046886398643196</v>
      </c>
      <c r="AG194" s="50" t="n">
        <f aca="false">V194/U194</f>
        <v>0.513353687008381</v>
      </c>
      <c r="AH194" s="50" t="n">
        <f aca="false">EXP((((AG194-AG$213)/AG$214+2)/4-1.9)^3)</f>
        <v>0.023314107030381</v>
      </c>
      <c r="AI194" s="50" t="n">
        <f aca="false">W194/U194</f>
        <v>0.183688509319048</v>
      </c>
      <c r="AJ194" s="50" t="n">
        <f aca="false">EXP((((AI194-AI$213)/AI$214+2)/4-1.9)^3)</f>
        <v>0.140692608423175</v>
      </c>
      <c r="AK194" s="50" t="n">
        <f aca="false">Z194/U194</f>
        <v>0.409474239666215</v>
      </c>
      <c r="AL194" s="50" t="n">
        <f aca="false">EXP((((AK194-AK$213)/AK$214+2)/4-1.9)^3)</f>
        <v>0.0781170920111215</v>
      </c>
      <c r="AM194" s="50" t="n">
        <f aca="false">0.01*AD194+0.15*AF194+0.24*AH194+0.25*AJ194+0.35*AL194</f>
        <v>0.0695666492370531</v>
      </c>
      <c r="AO194" s="44" t="n">
        <f aca="false">0.01*AD194/$AM$213</f>
        <v>0.000265857835988232</v>
      </c>
      <c r="AP194" s="43" t="n">
        <f aca="false">AO194*$J$213</f>
        <v>2415.07411660181</v>
      </c>
      <c r="AQ194" s="44" t="n">
        <f aca="false">0.15*AF194/$AM$213</f>
        <v>0.000248034621213723</v>
      </c>
      <c r="AR194" s="43" t="n">
        <f aca="false">AQ194*$J$213</f>
        <v>2253.16658990978</v>
      </c>
      <c r="AS194" s="44" t="n">
        <f aca="false">0.24*AH194/$AM$213</f>
        <v>0.0019733503527018</v>
      </c>
      <c r="AT194" s="43" t="n">
        <f aca="false">AS194*$J$213</f>
        <v>17926.0744453218</v>
      </c>
      <c r="AU194" s="44" t="n">
        <f aca="false">0.25*AJ194/$AM$213</f>
        <v>0.0124046769950546</v>
      </c>
      <c r="AV194" s="43" t="n">
        <f aca="false">AU194*$J$213</f>
        <v>112685.090601913</v>
      </c>
      <c r="AW194" s="44" t="n">
        <f aca="false">0.35*AL194/$AM$213</f>
        <v>0.00964246968672899</v>
      </c>
      <c r="AX194" s="43" t="n">
        <f aca="false">AW194*$J$213</f>
        <v>87592.9756742907</v>
      </c>
    </row>
    <row r="195" customFormat="false" ht="13.8" hidden="false" customHeight="false" outlineLevel="0" collapsed="false">
      <c r="A195" s="13" t="s">
        <v>68</v>
      </c>
      <c r="B195" s="43"/>
      <c r="C195" s="43"/>
      <c r="D195" s="43"/>
      <c r="E195" s="43"/>
      <c r="F195" s="43"/>
      <c r="G195" s="43"/>
      <c r="H195" s="43"/>
      <c r="I195" s="89" t="n">
        <f aca="false">AO195+AQ195+AS195+AU195+AW195</f>
        <v>0.0346189184158956</v>
      </c>
      <c r="J195" s="43" t="n">
        <f aca="false">AP195+AR195+AT195+AV195+AX195</f>
        <v>314481.059022388</v>
      </c>
      <c r="K195" s="89" t="n">
        <f aca="false">I195-DatosMinisterio!J195</f>
        <v>6.67337803006499E-005</v>
      </c>
      <c r="L195" s="43" t="n">
        <f aca="false">J195-DatosMinisterio!K195</f>
        <v>606.059022387723</v>
      </c>
      <c r="M195" s="43" t="n">
        <f aca="false">P229/P$247</f>
        <v>0.00486078161206537</v>
      </c>
      <c r="N195" s="43" t="n">
        <f aca="false">ROUND((N$213*M195),0)</f>
        <v>838959</v>
      </c>
      <c r="O195" s="43" t="n">
        <f aca="false">N195-DatosMinisterio!L195</f>
        <v>-7258040</v>
      </c>
      <c r="P195" s="43" t="n">
        <f aca="false">N195+J195</f>
        <v>1153440.05902239</v>
      </c>
      <c r="Q195" s="43" t="n">
        <f aca="false">P195-DatosMinisterio!M195</f>
        <v>-7257433.94097761</v>
      </c>
      <c r="S195" s="14" t="n">
        <f aca="false">B195+DatosMinisterio!B195</f>
        <v>9216</v>
      </c>
      <c r="T195" s="14" t="n">
        <f aca="false">C195+DatosMinisterio!C195</f>
        <v>49</v>
      </c>
      <c r="U195" s="14" t="n">
        <f aca="false">D195+DatosMinisterio!D195</f>
        <v>448.882388942995</v>
      </c>
      <c r="V195" s="14" t="n">
        <f aca="false">E195+DatosMinisterio!E195</f>
        <v>296.667099160314</v>
      </c>
      <c r="W195" s="14" t="n">
        <f aca="false">F195+DatosMinisterio!F195</f>
        <v>47.5</v>
      </c>
      <c r="X195" s="14" t="n">
        <f aca="false">G195+DatosMinisterio!G195</f>
        <v>220</v>
      </c>
      <c r="Y195" s="14" t="n">
        <f aca="false">H195+DatosMinisterio!H195</f>
        <v>25</v>
      </c>
      <c r="Z195" s="14" t="n">
        <f aca="false">X195+0.33*Y195</f>
        <v>228.25</v>
      </c>
      <c r="AC195" s="49" t="n">
        <f aca="false">IF(T195&gt;0,S195/T195,0)</f>
        <v>188.081632653061</v>
      </c>
      <c r="AD195" s="50" t="n">
        <f aca="false">EXP((((AC195-AC$213)/AC$214+2)/4-1.9)^3)</f>
        <v>0.0463990713646151</v>
      </c>
      <c r="AE195" s="51" t="n">
        <f aca="false">S195/U195</f>
        <v>20.5309903596382</v>
      </c>
      <c r="AF195" s="50" t="n">
        <f aca="false">EXP((((AE195-AE$213)/AE$214+2)/4-1.9)^3)</f>
        <v>0.0736772760583185</v>
      </c>
      <c r="AG195" s="50" t="n">
        <f aca="false">V195/U195</f>
        <v>0.660901622491562</v>
      </c>
      <c r="AH195" s="50" t="n">
        <f aca="false">EXP((((AG195-AG$213)/AG$214+2)/4-1.9)^3)</f>
        <v>0.125607348490555</v>
      </c>
      <c r="AI195" s="50" t="n">
        <f aca="false">W195/U195</f>
        <v>0.105818363941278</v>
      </c>
      <c r="AJ195" s="50" t="n">
        <f aca="false">EXP((((AI195-AI$213)/AI$214+2)/4-1.9)^3)</f>
        <v>0.0481582287028687</v>
      </c>
      <c r="AK195" s="50" t="n">
        <f aca="false">Z195/U195</f>
        <v>0.508485085675718</v>
      </c>
      <c r="AL195" s="50" t="n">
        <f aca="false">EXP((((AK195-AK$213)/AK$214+2)/4-1.9)^3)</f>
        <v>0.127029075551401</v>
      </c>
      <c r="AM195" s="50" t="n">
        <f aca="false">0.01*AD195+0.15*AF195+0.24*AH195+0.25*AJ195+0.35*AL195</f>
        <v>0.0981610793788346</v>
      </c>
      <c r="AO195" s="44" t="n">
        <f aca="false">0.01*AD195/$AM$213</f>
        <v>0.000163637734661185</v>
      </c>
      <c r="AP195" s="43" t="n">
        <f aca="false">AO195*$J$213</f>
        <v>1486.49843631872</v>
      </c>
      <c r="AQ195" s="44" t="n">
        <f aca="false">0.15*AF195/$AM$213</f>
        <v>0.00389761546802782</v>
      </c>
      <c r="AR195" s="43" t="n">
        <f aca="false">AQ195*$J$213</f>
        <v>35406.2546184176</v>
      </c>
      <c r="AS195" s="44" t="n">
        <f aca="false">0.24*AH195/$AM$213</f>
        <v>0.01063164482872</v>
      </c>
      <c r="AT195" s="43" t="n">
        <f aca="false">AS195*$J$213</f>
        <v>96578.7227873233</v>
      </c>
      <c r="AU195" s="44" t="n">
        <f aca="false">0.25*AJ195/$AM$213</f>
        <v>0.00424604588974734</v>
      </c>
      <c r="AV195" s="43" t="n">
        <f aca="false">AU195*$J$213</f>
        <v>38571.4247921819</v>
      </c>
      <c r="AW195" s="44" t="n">
        <f aca="false">0.35*AL195/$AM$213</f>
        <v>0.0156799744947393</v>
      </c>
      <c r="AX195" s="43" t="n">
        <f aca="false">AW195*$J$213</f>
        <v>142438.158388146</v>
      </c>
    </row>
    <row r="196" customFormat="false" ht="13.8" hidden="false" customHeight="false" outlineLevel="0" collapsed="false">
      <c r="A196" s="13" t="s">
        <v>69</v>
      </c>
      <c r="B196" s="43"/>
      <c r="C196" s="43"/>
      <c r="D196" s="43"/>
      <c r="E196" s="43"/>
      <c r="F196" s="43"/>
      <c r="G196" s="43"/>
      <c r="H196" s="43"/>
      <c r="I196" s="89" t="n">
        <f aca="false">AO196+AQ196+AS196+AU196+AW196</f>
        <v>0.0136486158064341</v>
      </c>
      <c r="J196" s="43" t="n">
        <f aca="false">AP196+AR196+AT196+AV196+AX196</f>
        <v>123985.131523528</v>
      </c>
      <c r="K196" s="89" t="n">
        <f aca="false">I196-DatosMinisterio!J196</f>
        <v>5.34656454497275E-005</v>
      </c>
      <c r="L196" s="43" t="n">
        <f aca="false">J196-DatosMinisterio!K196</f>
        <v>486.131523527933</v>
      </c>
      <c r="M196" s="43" t="n">
        <f aca="false">P230/P$247</f>
        <v>0.00205240662076519</v>
      </c>
      <c r="N196" s="43" t="n">
        <f aca="false">ROUND((N$213*M196),0)</f>
        <v>354240</v>
      </c>
      <c r="O196" s="43" t="n">
        <f aca="false">N196-DatosMinisterio!L196</f>
        <v>-3109747</v>
      </c>
      <c r="P196" s="43" t="n">
        <f aca="false">N196+J196</f>
        <v>478225.131523528</v>
      </c>
      <c r="Q196" s="43" t="n">
        <f aca="false">P196-DatosMinisterio!M196</f>
        <v>-3109260.86847647</v>
      </c>
      <c r="S196" s="14" t="n">
        <f aca="false">B196+DatosMinisterio!B196</f>
        <v>15464</v>
      </c>
      <c r="T196" s="14" t="n">
        <f aca="false">C196+DatosMinisterio!C196</f>
        <v>65</v>
      </c>
      <c r="U196" s="14" t="n">
        <f aca="false">D196+DatosMinisterio!D196</f>
        <v>787.294757147325</v>
      </c>
      <c r="V196" s="14" t="n">
        <f aca="false">E196+DatosMinisterio!E196</f>
        <v>366.491462880141</v>
      </c>
      <c r="W196" s="14" t="n">
        <f aca="false">F196+DatosMinisterio!F196</f>
        <v>85</v>
      </c>
      <c r="X196" s="14" t="n">
        <f aca="false">G196+DatosMinisterio!G196</f>
        <v>220</v>
      </c>
      <c r="Y196" s="14" t="n">
        <f aca="false">H196+DatosMinisterio!H196</f>
        <v>27</v>
      </c>
      <c r="Z196" s="14" t="n">
        <f aca="false">X196+0.33*Y196</f>
        <v>228.91</v>
      </c>
      <c r="AC196" s="49" t="n">
        <f aca="false">IF(T196&gt;0,S196/T196,0)</f>
        <v>237.907692307692</v>
      </c>
      <c r="AD196" s="50" t="n">
        <f aca="false">EXP((((AC196-AC$213)/AC$214+2)/4-1.9)^3)</f>
        <v>0.120913304643431</v>
      </c>
      <c r="AE196" s="51" t="n">
        <f aca="false">S196/U196</f>
        <v>19.6419445952264</v>
      </c>
      <c r="AF196" s="50" t="n">
        <f aca="false">EXP((((AE196-AE$213)/AE$214+2)/4-1.9)^3)</f>
        <v>0.0556971148370235</v>
      </c>
      <c r="AG196" s="50" t="n">
        <f aca="false">V196/U196</f>
        <v>0.465507307845008</v>
      </c>
      <c r="AH196" s="50" t="n">
        <f aca="false">EXP((((AG196-AG$213)/AG$214+2)/4-1.9)^3)</f>
        <v>0.0116217816097012</v>
      </c>
      <c r="AI196" s="50" t="n">
        <f aca="false">W196/U196</f>
        <v>0.107964646313648</v>
      </c>
      <c r="AJ196" s="50" t="n">
        <f aca="false">EXP((((AI196-AI$213)/AI$214+2)/4-1.9)^3)</f>
        <v>0.0498141297640301</v>
      </c>
      <c r="AK196" s="50" t="n">
        <f aca="false">Z196/U196</f>
        <v>0.290755143384201</v>
      </c>
      <c r="AL196" s="50" t="n">
        <f aca="false">EXP((((AK196-AK$213)/AK$214+2)/4-1.9)^3)</f>
        <v>0.0396967121947408</v>
      </c>
      <c r="AM196" s="50" t="n">
        <f aca="false">0.01*AD196+0.15*AF196+0.24*AH196+0.25*AJ196+0.35*AL196</f>
        <v>0.0387003095674829</v>
      </c>
      <c r="AO196" s="44" t="n">
        <f aca="false">0.01*AD196/$AM$213</f>
        <v>0.000426430501308225</v>
      </c>
      <c r="AP196" s="43" t="n">
        <f aca="false">AO196*$J$213</f>
        <v>3873.72921475452</v>
      </c>
      <c r="AQ196" s="44" t="n">
        <f aca="false">0.15*AF196/$AM$213</f>
        <v>0.00294644357021929</v>
      </c>
      <c r="AR196" s="43" t="n">
        <f aca="false">AQ196*$J$213</f>
        <v>26765.7320538012</v>
      </c>
      <c r="AS196" s="44" t="n">
        <f aca="false">0.24*AH196/$AM$213</f>
        <v>0.00098368969519792</v>
      </c>
      <c r="AT196" s="43" t="n">
        <f aca="false">AS196*$J$213</f>
        <v>8935.91687004321</v>
      </c>
      <c r="AU196" s="44" t="n">
        <f aca="false">0.25*AJ196/$AM$213</f>
        <v>0.00439204444667006</v>
      </c>
      <c r="AV196" s="43" t="n">
        <f aca="false">AU196*$J$213</f>
        <v>39897.687509151</v>
      </c>
      <c r="AW196" s="44" t="n">
        <f aca="false">0.35*AL196/$AM$213</f>
        <v>0.00490000759303863</v>
      </c>
      <c r="AX196" s="43" t="n">
        <f aca="false">AW196*$J$213</f>
        <v>44512.065875778</v>
      </c>
    </row>
    <row r="197" customFormat="false" ht="13.8" hidden="false" customHeight="false" outlineLevel="0" collapsed="false">
      <c r="A197" s="13" t="s">
        <v>70</v>
      </c>
      <c r="B197" s="43"/>
      <c r="C197" s="43"/>
      <c r="D197" s="43"/>
      <c r="E197" s="43"/>
      <c r="F197" s="43"/>
      <c r="G197" s="43"/>
      <c r="H197" s="43"/>
      <c r="I197" s="89" t="n">
        <f aca="false">AO197+AQ197+AS197+AU197+AW197</f>
        <v>0.01602516971788</v>
      </c>
      <c r="J197" s="43" t="n">
        <f aca="false">AP197+AR197+AT197+AV197+AX197</f>
        <v>145573.939755969</v>
      </c>
      <c r="K197" s="89" t="n">
        <f aca="false">I197-DatosMinisterio!J197</f>
        <v>2.66752125559662E-005</v>
      </c>
      <c r="L197" s="43" t="n">
        <f aca="false">J197-DatosMinisterio!K197</f>
        <v>241.939755968749</v>
      </c>
      <c r="M197" s="43" t="n">
        <f aca="false">P231/P$247</f>
        <v>0.00189406718328046</v>
      </c>
      <c r="N197" s="43" t="n">
        <f aca="false">ROUND((N$213*M197),0)</f>
        <v>326911</v>
      </c>
      <c r="O197" s="43" t="n">
        <f aca="false">N197-DatosMinisterio!L197</f>
        <v>-3005121</v>
      </c>
      <c r="P197" s="43" t="n">
        <f aca="false">N197+J197</f>
        <v>472484.939755969</v>
      </c>
      <c r="Q197" s="43" t="n">
        <f aca="false">P197-DatosMinisterio!M197</f>
        <v>-3004879.06024403</v>
      </c>
      <c r="S197" s="14" t="n">
        <f aca="false">B197+DatosMinisterio!B197</f>
        <v>6317</v>
      </c>
      <c r="T197" s="14" t="n">
        <f aca="false">C197+DatosMinisterio!C197</f>
        <v>52</v>
      </c>
      <c r="U197" s="14" t="n">
        <f aca="false">D197+DatosMinisterio!D197</f>
        <v>315.137275897253</v>
      </c>
      <c r="V197" s="14" t="n">
        <f aca="false">E197+DatosMinisterio!E197</f>
        <v>180.440299612668</v>
      </c>
      <c r="W197" s="14" t="n">
        <f aca="false">F197+DatosMinisterio!F197</f>
        <v>26.5</v>
      </c>
      <c r="X197" s="14" t="n">
        <f aca="false">G197+DatosMinisterio!G197</f>
        <v>93</v>
      </c>
      <c r="Y197" s="14" t="n">
        <f aca="false">H197+DatosMinisterio!H197</f>
        <v>13</v>
      </c>
      <c r="Z197" s="14" t="n">
        <f aca="false">X197+0.33*Y197</f>
        <v>97.29</v>
      </c>
      <c r="AC197" s="49" t="n">
        <f aca="false">IF(T197&gt;0,S197/T197,0)</f>
        <v>121.480769230769</v>
      </c>
      <c r="AD197" s="50" t="n">
        <f aca="false">EXP((((AC197-AC$213)/AC$214+2)/4-1.9)^3)</f>
        <v>0.00864374037958663</v>
      </c>
      <c r="AE197" s="51" t="n">
        <f aca="false">S197/U197</f>
        <v>20.0452326117701</v>
      </c>
      <c r="AF197" s="50" t="n">
        <f aca="false">EXP((((AE197-AE$213)/AE$214+2)/4-1.9)^3)</f>
        <v>0.0633827348204323</v>
      </c>
      <c r="AG197" s="50" t="n">
        <f aca="false">V197/U197</f>
        <v>0.572576821002599</v>
      </c>
      <c r="AH197" s="50" t="n">
        <f aca="false">EXP((((AG197-AG$213)/AG$214+2)/4-1.9)^3)</f>
        <v>0.0496593129737455</v>
      </c>
      <c r="AI197" s="50" t="n">
        <f aca="false">W197/U197</f>
        <v>0.0840903378521303</v>
      </c>
      <c r="AJ197" s="50" t="n">
        <f aca="false">EXP((((AI197-AI$213)/AI$214+2)/4-1.9)^3)</f>
        <v>0.0337114450863697</v>
      </c>
      <c r="AK197" s="50" t="n">
        <f aca="false">Z197/U197</f>
        <v>0.308722602627689</v>
      </c>
      <c r="AL197" s="50" t="n">
        <f aca="false">EXP((((AK197-AK$213)/AK$214+2)/4-1.9)^3)</f>
        <v>0.0442829282084569</v>
      </c>
      <c r="AM197" s="50" t="n">
        <f aca="false">0.01*AD197+0.15*AF197+0.24*AH197+0.25*AJ197+0.35*AL197</f>
        <v>0.045438968885112</v>
      </c>
      <c r="AO197" s="44" t="n">
        <f aca="false">0.01*AD197/$AM$213</f>
        <v>3.04842759373338E-005</v>
      </c>
      <c r="AP197" s="43" t="n">
        <f aca="false">AO197*$J$213</f>
        <v>276.921631841091</v>
      </c>
      <c r="AQ197" s="44" t="n">
        <f aca="false">0.15*AF197/$AM$213</f>
        <v>0.00335302200160711</v>
      </c>
      <c r="AR197" s="43" t="n">
        <f aca="false">AQ197*$J$213</f>
        <v>30459.1234573811</v>
      </c>
      <c r="AS197" s="44" t="n">
        <f aca="false">0.24*AH197/$AM$213</f>
        <v>0.00420325868127699</v>
      </c>
      <c r="AT197" s="43" t="n">
        <f aca="false">AS197*$J$213</f>
        <v>38182.7423246733</v>
      </c>
      <c r="AU197" s="44" t="n">
        <f aca="false">0.25*AJ197/$AM$213</f>
        <v>0.00297229251784954</v>
      </c>
      <c r="AV197" s="43" t="n">
        <f aca="false">AU197*$J$213</f>
        <v>27000.5459878391</v>
      </c>
      <c r="AW197" s="44" t="n">
        <f aca="false">0.35*AL197/$AM$213</f>
        <v>0.005466112241209</v>
      </c>
      <c r="AX197" s="43" t="n">
        <f aca="false">AW197*$J$213</f>
        <v>49654.6063542341</v>
      </c>
    </row>
    <row r="198" customFormat="false" ht="13.8" hidden="false" customHeight="false" outlineLevel="0" collapsed="false">
      <c r="A198" s="13" t="s">
        <v>71</v>
      </c>
      <c r="B198" s="43"/>
      <c r="C198" s="43"/>
      <c r="D198" s="43"/>
      <c r="E198" s="43"/>
      <c r="F198" s="43"/>
      <c r="G198" s="43"/>
      <c r="H198" s="43"/>
      <c r="I198" s="89" t="n">
        <f aca="false">AO198+AQ198+AS198+AU198+AW198</f>
        <v>0.0220938216621309</v>
      </c>
      <c r="J198" s="43" t="n">
        <f aca="false">AP198+AR198+AT198+AV198+AX198</f>
        <v>200702.065578352</v>
      </c>
      <c r="K198" s="89" t="n">
        <f aca="false">I198-DatosMinisterio!J198</f>
        <v>3.14762653709985E-005</v>
      </c>
      <c r="L198" s="43" t="n">
        <f aca="false">J198-DatosMinisterio!K198</f>
        <v>286.06557835167</v>
      </c>
      <c r="M198" s="43" t="n">
        <f aca="false">P232/P$247</f>
        <v>0.0027141979000314</v>
      </c>
      <c r="N198" s="43" t="n">
        <f aca="false">ROUND((N$213*M198),0)</f>
        <v>468464</v>
      </c>
      <c r="O198" s="43" t="n">
        <f aca="false">N198-DatosMinisterio!L198</f>
        <v>-3099675</v>
      </c>
      <c r="P198" s="43" t="n">
        <f aca="false">N198+J198</f>
        <v>669166.065578352</v>
      </c>
      <c r="Q198" s="43" t="n">
        <f aca="false">P198-DatosMinisterio!M198</f>
        <v>-3099388.93442165</v>
      </c>
      <c r="S198" s="14" t="n">
        <f aca="false">B198+DatosMinisterio!B198</f>
        <v>7507</v>
      </c>
      <c r="T198" s="14" t="n">
        <f aca="false">C198+DatosMinisterio!C198</f>
        <v>37</v>
      </c>
      <c r="U198" s="14" t="n">
        <f aca="false">D198+DatosMinisterio!D198</f>
        <v>309.016044239448</v>
      </c>
      <c r="V198" s="14" t="n">
        <f aca="false">E198+DatosMinisterio!E198</f>
        <v>138.95979020979</v>
      </c>
      <c r="W198" s="14" t="n">
        <f aca="false">F198+DatosMinisterio!F198</f>
        <v>26</v>
      </c>
      <c r="X198" s="14" t="n">
        <f aca="false">G198+DatosMinisterio!G198</f>
        <v>111</v>
      </c>
      <c r="Y198" s="14" t="n">
        <f aca="false">H198+DatosMinisterio!H198</f>
        <v>8</v>
      </c>
      <c r="Z198" s="14" t="n">
        <f aca="false">X198+0.33*Y198</f>
        <v>113.64</v>
      </c>
      <c r="AC198" s="49" t="n">
        <f aca="false">IF(T198&gt;0,S198/T198,0)</f>
        <v>202.891891891892</v>
      </c>
      <c r="AD198" s="50" t="n">
        <f aca="false">EXP((((AC198-AC$213)/AC$214+2)/4-1.9)^3)</f>
        <v>0.0632472908325486</v>
      </c>
      <c r="AE198" s="51" t="n">
        <f aca="false">S198/U198</f>
        <v>24.2932370015812</v>
      </c>
      <c r="AF198" s="50" t="n">
        <f aca="false">EXP((((AE198-AE$213)/AE$214+2)/4-1.9)^3)</f>
        <v>0.197261201471597</v>
      </c>
      <c r="AG198" s="50" t="n">
        <f aca="false">V198/U198</f>
        <v>0.449684709904946</v>
      </c>
      <c r="AH198" s="50" t="n">
        <f aca="false">EXP((((AG198-AG$213)/AG$214+2)/4-1.9)^3)</f>
        <v>0.00907063845878687</v>
      </c>
      <c r="AI198" s="50" t="n">
        <f aca="false">W198/U198</f>
        <v>0.0841380261144412</v>
      </c>
      <c r="AJ198" s="50" t="n">
        <f aca="false">EXP((((AI198-AI$213)/AI$214+2)/4-1.9)^3)</f>
        <v>0.033738826278878</v>
      </c>
      <c r="AK198" s="50" t="n">
        <f aca="false">Z198/U198</f>
        <v>0.367747895678658</v>
      </c>
      <c r="AL198" s="50" t="n">
        <f aca="false">EXP((((AK198-AK$213)/AK$214+2)/4-1.9)^3)</f>
        <v>0.0623233346370367</v>
      </c>
      <c r="AM198" s="50" t="n">
        <f aca="false">0.01*AD198+0.15*AF198+0.24*AH198+0.25*AJ198+0.35*AL198</f>
        <v>0.0626464800518563</v>
      </c>
      <c r="AO198" s="44" t="n">
        <f aca="false">0.01*AD198/$AM$213</f>
        <v>0.000223057123578302</v>
      </c>
      <c r="AP198" s="43" t="n">
        <f aca="false">AO198*$J$213</f>
        <v>2026.26897821231</v>
      </c>
      <c r="AQ198" s="44" t="n">
        <f aca="false">0.15*AF198/$AM$213</f>
        <v>0.0104353520003763</v>
      </c>
      <c r="AR198" s="43" t="n">
        <f aca="false">AQ198*$J$213</f>
        <v>94795.5828349302</v>
      </c>
      <c r="AS198" s="44" t="n">
        <f aca="false">0.24*AH198/$AM$213</f>
        <v>0.000767756087700566</v>
      </c>
      <c r="AT198" s="43" t="n">
        <f aca="false">AS198*$J$213</f>
        <v>6974.35848891504</v>
      </c>
      <c r="AU198" s="44" t="n">
        <f aca="false">0.25*AJ198/$AM$213</f>
        <v>0.00297470668055938</v>
      </c>
      <c r="AV198" s="43" t="n">
        <f aca="false">AU198*$J$213</f>
        <v>27022.4764374425</v>
      </c>
      <c r="AW198" s="44" t="n">
        <f aca="false">0.35*AL198/$AM$213</f>
        <v>0.00769294976991637</v>
      </c>
      <c r="AX198" s="43" t="n">
        <f aca="false">AW198*$J$213</f>
        <v>69883.3788388517</v>
      </c>
    </row>
    <row r="199" customFormat="false" ht="13.8" hidden="false" customHeight="false" outlineLevel="0" collapsed="false">
      <c r="A199" s="13" t="s">
        <v>72</v>
      </c>
      <c r="B199" s="43"/>
      <c r="C199" s="43"/>
      <c r="D199" s="43"/>
      <c r="E199" s="43"/>
      <c r="F199" s="43"/>
      <c r="G199" s="43"/>
      <c r="H199" s="43"/>
      <c r="I199" s="89" t="n">
        <f aca="false">AO199+AQ199+AS199+AU199+AW199</f>
        <v>0.04169010501269</v>
      </c>
      <c r="J199" s="43" t="n">
        <f aca="false">AP199+AR199+AT199+AV199+AX199</f>
        <v>378716.290833782</v>
      </c>
      <c r="K199" s="89" t="n">
        <f aca="false">I199-DatosMinisterio!J199</f>
        <v>3.95176661039456E-005</v>
      </c>
      <c r="L199" s="43" t="n">
        <f aca="false">J199-DatosMinisterio!K199</f>
        <v>359.290833782346</v>
      </c>
      <c r="M199" s="43" t="n">
        <f aca="false">P233/P$247</f>
        <v>0.00502467403233664</v>
      </c>
      <c r="N199" s="43" t="n">
        <f aca="false">ROUND((N$213*M199),0)</f>
        <v>867246</v>
      </c>
      <c r="O199" s="43" t="n">
        <f aca="false">N199-DatosMinisterio!L199</f>
        <v>-3107373</v>
      </c>
      <c r="P199" s="43" t="n">
        <f aca="false">N199+J199</f>
        <v>1245962.29083378</v>
      </c>
      <c r="Q199" s="43" t="n">
        <f aca="false">P199-DatosMinisterio!M199</f>
        <v>-3107013.70916622</v>
      </c>
      <c r="S199" s="14" t="n">
        <f aca="false">B199+DatosMinisterio!B199</f>
        <v>10659</v>
      </c>
      <c r="T199" s="14" t="n">
        <f aca="false">C199+DatosMinisterio!C199</f>
        <v>55</v>
      </c>
      <c r="U199" s="14" t="n">
        <f aca="false">D199+DatosMinisterio!D199</f>
        <v>424.986300538114</v>
      </c>
      <c r="V199" s="14" t="n">
        <f aca="false">E199+DatosMinisterio!E199</f>
        <v>322.379133895233</v>
      </c>
      <c r="W199" s="14" t="n">
        <f aca="false">F199+DatosMinisterio!F199</f>
        <v>32</v>
      </c>
      <c r="X199" s="14" t="n">
        <f aca="false">G199+DatosMinisterio!G199</f>
        <v>97</v>
      </c>
      <c r="Y199" s="14" t="n">
        <f aca="false">H199+DatosMinisterio!H199</f>
        <v>10</v>
      </c>
      <c r="Z199" s="14" t="n">
        <f aca="false">X199+0.33*Y199</f>
        <v>100.3</v>
      </c>
      <c r="AC199" s="49" t="n">
        <f aca="false">IF(T199&gt;0,S199/T199,0)</f>
        <v>193.8</v>
      </c>
      <c r="AD199" s="50" t="n">
        <f aca="false">EXP((((AC199-AC$213)/AC$214+2)/4-1.9)^3)</f>
        <v>0.0524306419050345</v>
      </c>
      <c r="AE199" s="51" t="n">
        <f aca="false">S199/U199</f>
        <v>25.0808084554812</v>
      </c>
      <c r="AF199" s="50" t="n">
        <f aca="false">EXP((((AE199-AE$213)/AE$214+2)/4-1.9)^3)</f>
        <v>0.233436078750969</v>
      </c>
      <c r="AG199" s="50" t="n">
        <f aca="false">V199/U199</f>
        <v>0.758563590136998</v>
      </c>
      <c r="AH199" s="50" t="n">
        <f aca="false">EXP((((AG199-AG$213)/AG$214+2)/4-1.9)^3)</f>
        <v>0.27345608355167</v>
      </c>
      <c r="AI199" s="50" t="n">
        <f aca="false">W199/U199</f>
        <v>0.0752965447579884</v>
      </c>
      <c r="AJ199" s="50" t="n">
        <f aca="false">EXP((((AI199-AI$213)/AI$214+2)/4-1.9)^3)</f>
        <v>0.0289594304457903</v>
      </c>
      <c r="AK199" s="50" t="n">
        <f aca="false">Z199/U199</f>
        <v>0.23600760747582</v>
      </c>
      <c r="AL199" s="50" t="n">
        <f aca="false">EXP((((AK199-AK$213)/AK$214+2)/4-1.9)^3)</f>
        <v>0.0280063332648827</v>
      </c>
      <c r="AM199" s="50" t="n">
        <f aca="false">0.01*AD199+0.15*AF199+0.24*AH199+0.25*AJ199+0.35*AL199</f>
        <v>0.118211252538253</v>
      </c>
      <c r="AO199" s="44" t="n">
        <f aca="false">0.01*AD199/$AM$213</f>
        <v>0.000184909551330259</v>
      </c>
      <c r="AP199" s="43" t="n">
        <f aca="false">AO199*$J$213</f>
        <v>1679.73334195773</v>
      </c>
      <c r="AQ199" s="44" t="n">
        <f aca="false">0.15*AF199/$AM$213</f>
        <v>0.0123490460018549</v>
      </c>
      <c r="AR199" s="43" t="n">
        <f aca="false">AQ199*$J$213</f>
        <v>112179.734153576</v>
      </c>
      <c r="AS199" s="44" t="n">
        <f aca="false">0.24*AH199/$AM$213</f>
        <v>0.0231458429105583</v>
      </c>
      <c r="AT199" s="43" t="n">
        <f aca="false">AS199*$J$213</f>
        <v>210258.711812787</v>
      </c>
      <c r="AU199" s="44" t="n">
        <f aca="false">0.25*AJ199/$AM$213</f>
        <v>0.00255331381418618</v>
      </c>
      <c r="AV199" s="43" t="n">
        <f aca="false">AU199*$J$213</f>
        <v>23194.5095064862</v>
      </c>
      <c r="AW199" s="44" t="n">
        <f aca="false">0.35*AL199/$AM$213</f>
        <v>0.00345699273476045</v>
      </c>
      <c r="AX199" s="43" t="n">
        <f aca="false">AW199*$J$213</f>
        <v>31403.6020189755</v>
      </c>
    </row>
    <row r="200" customFormat="false" ht="13.8" hidden="false" customHeight="false" outlineLevel="0" collapsed="false">
      <c r="A200" s="13" t="s">
        <v>73</v>
      </c>
      <c r="B200" s="43"/>
      <c r="C200" s="43"/>
      <c r="D200" s="43"/>
      <c r="E200" s="43"/>
      <c r="F200" s="43"/>
      <c r="G200" s="43"/>
      <c r="H200" s="43"/>
      <c r="I200" s="89" t="n">
        <f aca="false">AO200+AQ200+AS200+AU200+AW200</f>
        <v>0.109710012279239</v>
      </c>
      <c r="J200" s="43" t="n">
        <f aca="false">AP200+AR200+AT200+AV200+AX200</f>
        <v>996614.638055603</v>
      </c>
      <c r="K200" s="89" t="n">
        <f aca="false">I200-DatosMinisterio!J200</f>
        <v>0.000676080148636141</v>
      </c>
      <c r="L200" s="43" t="n">
        <f aca="false">J200-DatosMinisterio!K200</f>
        <v>6141.63805560314</v>
      </c>
      <c r="M200" s="43" t="n">
        <f aca="false">P234/P$247</f>
        <v>0.00984649093666882</v>
      </c>
      <c r="N200" s="43" t="n">
        <f aca="false">ROUND((N$213*M200),0)</f>
        <v>1699480</v>
      </c>
      <c r="O200" s="43" t="n">
        <f aca="false">N200-DatosMinisterio!L200</f>
        <v>-3230284</v>
      </c>
      <c r="P200" s="43" t="n">
        <f aca="false">N200+J200</f>
        <v>2696094.6380556</v>
      </c>
      <c r="Q200" s="43" t="n">
        <f aca="false">P200-DatosMinisterio!M200</f>
        <v>-3224142.3619444</v>
      </c>
      <c r="S200" s="14" t="n">
        <f aca="false">B200+DatosMinisterio!B200</f>
        <v>8289</v>
      </c>
      <c r="T200" s="14" t="n">
        <f aca="false">C200+DatosMinisterio!C200</f>
        <v>50</v>
      </c>
      <c r="U200" s="14" t="n">
        <f aca="false">D200+DatosMinisterio!D200</f>
        <v>305.556417280862</v>
      </c>
      <c r="V200" s="14" t="n">
        <f aca="false">E200+DatosMinisterio!E200</f>
        <v>200.360606060606</v>
      </c>
      <c r="W200" s="14" t="n">
        <f aca="false">F200+DatosMinisterio!F200</f>
        <v>77</v>
      </c>
      <c r="X200" s="14" t="n">
        <f aca="false">G200+DatosMinisterio!G200</f>
        <v>254</v>
      </c>
      <c r="Y200" s="14" t="n">
        <f aca="false">H200+DatosMinisterio!H200</f>
        <v>47</v>
      </c>
      <c r="Z200" s="14" t="n">
        <f aca="false">X200+0.33*Y200</f>
        <v>269.51</v>
      </c>
      <c r="AC200" s="49" t="n">
        <f aca="false">IF(T200&gt;0,S200/T200,0)</f>
        <v>165.78</v>
      </c>
      <c r="AD200" s="50" t="n">
        <f aca="false">EXP((((AC200-AC$213)/AC$214+2)/4-1.9)^3)</f>
        <v>0.0278938906425878</v>
      </c>
      <c r="AE200" s="51" t="n">
        <f aca="false">S200/U200</f>
        <v>27.1275598587115</v>
      </c>
      <c r="AF200" s="50" t="n">
        <f aca="false">EXP((((AE200-AE$213)/AE$214+2)/4-1.9)^3)</f>
        <v>0.342128763155555</v>
      </c>
      <c r="AG200" s="50" t="n">
        <f aca="false">V200/U200</f>
        <v>0.655723770567836</v>
      </c>
      <c r="AH200" s="50" t="n">
        <f aca="false">EXP((((AG200-AG$213)/AG$214+2)/4-1.9)^3)</f>
        <v>0.119694338446638</v>
      </c>
      <c r="AI200" s="50" t="n">
        <f aca="false">W200/U200</f>
        <v>0.251999289313642</v>
      </c>
      <c r="AJ200" s="50" t="n">
        <f aca="false">EXP((((AI200-AI$213)/AI$214+2)/4-1.9)^3)</f>
        <v>0.283822387784814</v>
      </c>
      <c r="AK200" s="50" t="n">
        <f aca="false">Z200/U200</f>
        <v>0.882030239778179</v>
      </c>
      <c r="AL200" s="50" t="n">
        <f aca="false">EXP((((AK200-AK$213)/AK$214+2)/4-1.9)^3)</f>
        <v>0.456570030998667</v>
      </c>
      <c r="AM200" s="50" t="n">
        <f aca="false">0.01*AD200+0.15*AF200+0.24*AH200+0.25*AJ200+0.35*AL200</f>
        <v>0.311080002402689</v>
      </c>
      <c r="AO200" s="44" t="n">
        <f aca="false">0.01*AD200/$AM$213</f>
        <v>9.83746644360834E-005</v>
      </c>
      <c r="AP200" s="43" t="n">
        <f aca="false">AO200*$J$213</f>
        <v>893.643420085201</v>
      </c>
      <c r="AQ200" s="44" t="n">
        <f aca="false">0.15*AF200/$AM$213</f>
        <v>0.0180990181867854</v>
      </c>
      <c r="AR200" s="43" t="n">
        <f aca="false">AQ200*$J$213</f>
        <v>164412.947229232</v>
      </c>
      <c r="AS200" s="44" t="n">
        <f aca="false">0.24*AH200/$AM$213</f>
        <v>0.0101311564145385</v>
      </c>
      <c r="AT200" s="43" t="n">
        <f aca="false">AS200*$J$213</f>
        <v>92032.2454933375</v>
      </c>
      <c r="AU200" s="44" t="n">
        <f aca="false">0.25*AJ200/$AM$213</f>
        <v>0.0250242360554303</v>
      </c>
      <c r="AV200" s="43" t="n">
        <f aca="false">AU200*$J$213</f>
        <v>227322.187290649</v>
      </c>
      <c r="AW200" s="44" t="n">
        <f aca="false">0.35*AL200/$AM$213</f>
        <v>0.0563572269580488</v>
      </c>
      <c r="AX200" s="43" t="n">
        <f aca="false">AW200*$J$213</f>
        <v>511953.614622299</v>
      </c>
    </row>
    <row r="201" customFormat="false" ht="13.8" hidden="false" customHeight="false" outlineLevel="0" collapsed="false">
      <c r="A201" s="13" t="s">
        <v>74</v>
      </c>
      <c r="B201" s="43"/>
      <c r="C201" s="43"/>
      <c r="D201" s="43"/>
      <c r="E201" s="43"/>
      <c r="F201" s="43"/>
      <c r="G201" s="43"/>
      <c r="H201" s="43"/>
      <c r="I201" s="89" t="n">
        <f aca="false">AO201+AQ201+AS201+AU201+AW201</f>
        <v>0.00885748851165382</v>
      </c>
      <c r="J201" s="43" t="n">
        <f aca="false">AP201+AR201+AT201+AV201+AX201</f>
        <v>80462.1430964327</v>
      </c>
      <c r="K201" s="89" t="n">
        <f aca="false">I201-DatosMinisterio!J201</f>
        <v>4.46524832847621E-006</v>
      </c>
      <c r="L201" s="43" t="n">
        <f aca="false">J201-DatosMinisterio!K201</f>
        <v>40.143096432701</v>
      </c>
      <c r="M201" s="43" t="n">
        <f aca="false">P235/P$247</f>
        <v>0.00132454788490803</v>
      </c>
      <c r="N201" s="43" t="n">
        <f aca="false">ROUND((N$213*M201),0)</f>
        <v>228614</v>
      </c>
      <c r="O201" s="43" t="n">
        <f aca="false">N201-DatosMinisterio!L201</f>
        <v>-1522090</v>
      </c>
      <c r="P201" s="43" t="n">
        <f aca="false">N201+J201</f>
        <v>309076.143096433</v>
      </c>
      <c r="Q201" s="43" t="n">
        <f aca="false">P201-DatosMinisterio!M201</f>
        <v>-1522049.85690357</v>
      </c>
      <c r="S201" s="14" t="n">
        <f aca="false">B201+DatosMinisterio!B201</f>
        <v>2583</v>
      </c>
      <c r="T201" s="14" t="n">
        <f aca="false">C201+DatosMinisterio!C201</f>
        <v>25</v>
      </c>
      <c r="U201" s="14" t="n">
        <f aca="false">D201+DatosMinisterio!D201</f>
        <v>167.113636363636</v>
      </c>
      <c r="V201" s="14" t="n">
        <f aca="false">E201+DatosMinisterio!E201</f>
        <v>67.6590909090909</v>
      </c>
      <c r="W201" s="14" t="n">
        <f aca="false">F201+DatosMinisterio!F201</f>
        <v>10</v>
      </c>
      <c r="X201" s="14" t="n">
        <f aca="false">G201+DatosMinisterio!G201</f>
        <v>47</v>
      </c>
      <c r="Y201" s="14" t="n">
        <f aca="false">H201+DatosMinisterio!H201</f>
        <v>21</v>
      </c>
      <c r="Z201" s="14" t="n">
        <f aca="false">X201+0.33*Y201</f>
        <v>53.93</v>
      </c>
      <c r="AC201" s="49" t="n">
        <f aca="false">IF(T201&gt;0,S201/T201,0)</f>
        <v>103.32</v>
      </c>
      <c r="AD201" s="50" t="n">
        <f aca="false">EXP((((AC201-AC$213)/AC$214+2)/4-1.9)^3)</f>
        <v>0.00500727957029387</v>
      </c>
      <c r="AE201" s="51" t="n">
        <f aca="false">S201/U201</f>
        <v>15.4565483476133</v>
      </c>
      <c r="AF201" s="50" t="n">
        <f aca="false">EXP((((AE201-AE$213)/AE$214+2)/4-1.9)^3)</f>
        <v>0.0113875895790582</v>
      </c>
      <c r="AG201" s="50" t="n">
        <f aca="false">V201/U201</f>
        <v>0.404868761049912</v>
      </c>
      <c r="AH201" s="50" t="n">
        <f aca="false">EXP((((AG201-AG$213)/AG$214+2)/4-1.9)^3)</f>
        <v>0.00427824719309021</v>
      </c>
      <c r="AI201" s="50" t="n">
        <f aca="false">W201/U201</f>
        <v>0.0598395212838299</v>
      </c>
      <c r="AJ201" s="50" t="n">
        <f aca="false">EXP((((AI201-AI$213)/AI$214+2)/4-1.9)^3)</f>
        <v>0.021931917969662</v>
      </c>
      <c r="AK201" s="50" t="n">
        <f aca="false">Z201/U201</f>
        <v>0.322714538283694</v>
      </c>
      <c r="AL201" s="50" t="n">
        <f aca="false">EXP((((AK201-AK$213)/AK$214+2)/4-1.9)^3)</f>
        <v>0.0481349074771535</v>
      </c>
      <c r="AM201" s="50" t="n">
        <f aca="false">0.01*AD201+0.15*AF201+0.24*AH201+0.25*AJ201+0.35*AL201</f>
        <v>0.0251151876683225</v>
      </c>
      <c r="AO201" s="44" t="n">
        <f aca="false">0.01*AD201/$AM$213</f>
        <v>1.76594026906107E-005</v>
      </c>
      <c r="AP201" s="43" t="n">
        <f aca="false">AO201*$J$213</f>
        <v>160.419444453126</v>
      </c>
      <c r="AQ201" s="44" t="n">
        <f aca="false">0.15*AF201/$AM$213</f>
        <v>0.000602417022743317</v>
      </c>
      <c r="AR201" s="43" t="n">
        <f aca="false">AQ201*$J$213</f>
        <v>5472.40503037913</v>
      </c>
      <c r="AS201" s="44" t="n">
        <f aca="false">0.24*AH201/$AM$213</f>
        <v>0.000362118977854417</v>
      </c>
      <c r="AT201" s="43" t="n">
        <f aca="false">AS201*$J$213</f>
        <v>3289.51812646673</v>
      </c>
      <c r="AU201" s="44" t="n">
        <f aca="false">0.25*AJ201/$AM$213</f>
        <v>0.00193370754401962</v>
      </c>
      <c r="AV201" s="43" t="n">
        <f aca="false">AU201*$J$213</f>
        <v>17565.9559601853</v>
      </c>
      <c r="AW201" s="44" t="n">
        <f aca="false">0.35*AL201/$AM$213</f>
        <v>0.00594158556434585</v>
      </c>
      <c r="AX201" s="43" t="n">
        <f aca="false">AW201*$J$213</f>
        <v>53973.8445349485</v>
      </c>
    </row>
    <row r="202" customFormat="false" ht="13.8" hidden="false" customHeight="false" outlineLevel="0" collapsed="false">
      <c r="A202" s="13" t="s">
        <v>75</v>
      </c>
      <c r="B202" s="43"/>
      <c r="C202" s="43"/>
      <c r="D202" s="43"/>
      <c r="E202" s="43"/>
      <c r="F202" s="43"/>
      <c r="G202" s="43"/>
      <c r="H202" s="43"/>
      <c r="I202" s="89" t="n">
        <f aca="false">AO202+AQ202+AS202+AU202+AW202</f>
        <v>0.0934691005557049</v>
      </c>
      <c r="J202" s="43" t="n">
        <f aca="false">AP202+AR202+AT202+AV202+AX202</f>
        <v>849080.880445168</v>
      </c>
      <c r="K202" s="89" t="n">
        <f aca="false">I202-DatosMinisterio!J202</f>
        <v>0.0004561196174038</v>
      </c>
      <c r="L202" s="43" t="n">
        <f aca="false">J202-DatosMinisterio!K202</f>
        <v>4143.88044516812</v>
      </c>
      <c r="M202" s="43" t="n">
        <f aca="false">P236/P$247</f>
        <v>0.0134759869159631</v>
      </c>
      <c r="N202" s="43" t="n">
        <f aca="false">ROUND((N$213*M202),0)</f>
        <v>2325922</v>
      </c>
      <c r="O202" s="43" t="n">
        <f aca="false">N202-DatosMinisterio!L202</f>
        <v>-8387136</v>
      </c>
      <c r="P202" s="43" t="n">
        <f aca="false">N202+J202</f>
        <v>3175002.88044517</v>
      </c>
      <c r="Q202" s="43" t="n">
        <f aca="false">P202-DatosMinisterio!M202</f>
        <v>-8382992.11955483</v>
      </c>
      <c r="S202" s="14" t="n">
        <f aca="false">B202+DatosMinisterio!B202</f>
        <v>7229</v>
      </c>
      <c r="T202" s="14" t="n">
        <f aca="false">C202+DatosMinisterio!C202</f>
        <v>26</v>
      </c>
      <c r="U202" s="14" t="n">
        <f aca="false">D202+DatosMinisterio!D202</f>
        <v>342.322528562325</v>
      </c>
      <c r="V202" s="14" t="n">
        <f aca="false">E202+DatosMinisterio!E202</f>
        <v>315.254346744144</v>
      </c>
      <c r="W202" s="14" t="n">
        <f aca="false">F202+DatosMinisterio!F202</f>
        <v>73</v>
      </c>
      <c r="X202" s="14" t="n">
        <f aca="false">G202+DatosMinisterio!G202</f>
        <v>171</v>
      </c>
      <c r="Y202" s="14" t="n">
        <f aca="false">H202+DatosMinisterio!H202</f>
        <v>47</v>
      </c>
      <c r="Z202" s="14" t="n">
        <f aca="false">X202+0.33*Y202</f>
        <v>186.51</v>
      </c>
      <c r="AC202" s="49" t="n">
        <f aca="false">IF(T202&gt;0,S202/T202,0)</f>
        <v>278.038461538462</v>
      </c>
      <c r="AD202" s="50" t="n">
        <f aca="false">EXP((((AC202-AC$213)/AC$214+2)/4-1.9)^3)</f>
        <v>0.222016463888511</v>
      </c>
      <c r="AE202" s="51" t="n">
        <f aca="false">S202/U202</f>
        <v>21.1175116938991</v>
      </c>
      <c r="AF202" s="50" t="n">
        <f aca="false">EXP((((AE202-AE$213)/AE$214+2)/4-1.9)^3)</f>
        <v>0.0877064600036789</v>
      </c>
      <c r="AG202" s="50" t="n">
        <f aca="false">V202/U202</f>
        <v>0.920927839801076</v>
      </c>
      <c r="AH202" s="50" t="n">
        <f aca="false">EXP((((AG202-AG$213)/AG$214+2)/4-1.9)^3)</f>
        <v>0.618794649653555</v>
      </c>
      <c r="AI202" s="50" t="n">
        <f aca="false">W202/U202</f>
        <v>0.213249184348407</v>
      </c>
      <c r="AJ202" s="50" t="n">
        <f aca="false">EXP((((AI202-AI$213)/AI$214+2)/4-1.9)^3)</f>
        <v>0.195524377679074</v>
      </c>
      <c r="AK202" s="50" t="n">
        <f aca="false">Z202/U202</f>
        <v>0.544837059901662</v>
      </c>
      <c r="AL202" s="50" t="n">
        <f aca="false">EXP((((AK202-AK$213)/AK$214+2)/4-1.9)^3)</f>
        <v>0.149318167050126</v>
      </c>
      <c r="AM202" s="50" t="n">
        <f aca="false">0.01*AD202+0.15*AF202+0.24*AH202+0.25*AJ202+0.35*AL202</f>
        <v>0.265029302443603</v>
      </c>
      <c r="AO202" s="44" t="n">
        <f aca="false">0.01*AD202/$AM$213</f>
        <v>0.000782995653570537</v>
      </c>
      <c r="AP202" s="43" t="n">
        <f aca="false">AO202*$J$213</f>
        <v>7112.7959396827</v>
      </c>
      <c r="AQ202" s="44" t="n">
        <f aca="false">0.15*AF202/$AM$213</f>
        <v>0.00463977597225116</v>
      </c>
      <c r="AR202" s="43" t="n">
        <f aca="false">AQ202*$J$213</f>
        <v>42148.1007537833</v>
      </c>
      <c r="AS202" s="44" t="n">
        <f aca="false">0.24*AH202/$AM$213</f>
        <v>0.0523759558344909</v>
      </c>
      <c r="AT202" s="43" t="n">
        <f aca="false">AS202*$J$213</f>
        <v>475787.425252938</v>
      </c>
      <c r="AU202" s="44" t="n">
        <f aca="false">0.25*AJ202/$AM$213</f>
        <v>0.0172391199292632</v>
      </c>
      <c r="AV202" s="43" t="n">
        <f aca="false">AU202*$J$213</f>
        <v>156601.561806141</v>
      </c>
      <c r="AW202" s="44" t="n">
        <f aca="false">0.35*AL202/$AM$213</f>
        <v>0.0184312531661291</v>
      </c>
      <c r="AX202" s="43" t="n">
        <f aca="false">AW202*$J$213</f>
        <v>167430.996692623</v>
      </c>
    </row>
    <row r="203" customFormat="false" ht="13.8" hidden="false" customHeight="false" outlineLevel="0" collapsed="false">
      <c r="A203" s="13" t="s">
        <v>76</v>
      </c>
      <c r="B203" s="43"/>
      <c r="C203" s="43"/>
      <c r="D203" s="43"/>
      <c r="E203" s="43"/>
      <c r="F203" s="43"/>
      <c r="G203" s="43"/>
      <c r="H203" s="43"/>
      <c r="I203" s="89" t="n">
        <f aca="false">AO203+AQ203+AS203+AU203+AW203</f>
        <v>0.00374584569829367</v>
      </c>
      <c r="J203" s="43" t="n">
        <f aca="false">AP203+AR203+AT203+AV203+AX203</f>
        <v>34027.5657368013</v>
      </c>
      <c r="K203" s="89" t="n">
        <f aca="false">I203-DatosMinisterio!J203</f>
        <v>-9.06286490555061E-006</v>
      </c>
      <c r="L203" s="43" t="n">
        <f aca="false">J203-DatosMinisterio!K203</f>
        <v>-82.4342631987456</v>
      </c>
      <c r="M203" s="43" t="n">
        <f aca="false">P237/P$247</f>
        <v>0.000554623216873031</v>
      </c>
      <c r="N203" s="43" t="n">
        <f aca="false">ROUND((N$213*M203),0)</f>
        <v>95727</v>
      </c>
      <c r="O203" s="43" t="n">
        <f aca="false">N203-DatosMinisterio!L203</f>
        <v>-1442088</v>
      </c>
      <c r="P203" s="43" t="n">
        <f aca="false">N203+J203</f>
        <v>129754.565736801</v>
      </c>
      <c r="Q203" s="43" t="n">
        <f aca="false">P203-DatosMinisterio!M203</f>
        <v>-1442170.4342632</v>
      </c>
      <c r="S203" s="14" t="n">
        <f aca="false">B203+DatosMinisterio!B203</f>
        <v>2916</v>
      </c>
      <c r="T203" s="14" t="n">
        <f aca="false">C203+DatosMinisterio!C203</f>
        <v>24</v>
      </c>
      <c r="U203" s="14" t="n">
        <f aca="false">D203+DatosMinisterio!D203</f>
        <v>160.956442666591</v>
      </c>
      <c r="V203" s="14" t="n">
        <f aca="false">E203+DatosMinisterio!E203</f>
        <v>48.2368247694335</v>
      </c>
      <c r="W203" s="14" t="n">
        <f aca="false">F203+DatosMinisterio!F203</f>
        <v>3</v>
      </c>
      <c r="X203" s="14" t="n">
        <f aca="false">G203+DatosMinisterio!G203</f>
        <v>9</v>
      </c>
      <c r="Y203" s="14" t="n">
        <f aca="false">H203+DatosMinisterio!H203</f>
        <v>9</v>
      </c>
      <c r="Z203" s="14" t="n">
        <f aca="false">X203+0.33*Y203</f>
        <v>11.97</v>
      </c>
      <c r="AC203" s="49" t="n">
        <f aca="false">IF(T203&gt;0,S203/T203,0)</f>
        <v>121.5</v>
      </c>
      <c r="AD203" s="50" t="n">
        <f aca="false">EXP((((AC203-AC$213)/AC$214+2)/4-1.9)^3)</f>
        <v>0.00864855850249568</v>
      </c>
      <c r="AE203" s="51" t="n">
        <f aca="false">S203/U203</f>
        <v>18.1167025792206</v>
      </c>
      <c r="AF203" s="50" t="n">
        <f aca="false">EXP((((AE203-AE$213)/AE$214+2)/4-1.9)^3)</f>
        <v>0.0329368091689739</v>
      </c>
      <c r="AG203" s="50" t="n">
        <f aca="false">V203/U203</f>
        <v>0.299688685772911</v>
      </c>
      <c r="AH203" s="50" t="n">
        <f aca="false">EXP((((AG203-AG$213)/AG$214+2)/4-1.9)^3)</f>
        <v>0.000540405877315278</v>
      </c>
      <c r="AI203" s="50" t="n">
        <f aca="false">W203/U203</f>
        <v>0.0186385829004327</v>
      </c>
      <c r="AJ203" s="50" t="n">
        <f aca="false">EXP((((AI203-AI$213)/AI$214+2)/4-1.9)^3)</f>
        <v>0.00974597793065379</v>
      </c>
      <c r="AK203" s="50" t="n">
        <f aca="false">Z203/U203</f>
        <v>0.0743679457727265</v>
      </c>
      <c r="AL203" s="50" t="n">
        <f aca="false">EXP((((AK203-AK$213)/AK$214+2)/4-1.9)^3)</f>
        <v>0.00865158045697172</v>
      </c>
      <c r="AM203" s="50" t="n">
        <f aca="false">0.01*AD203+0.15*AF203+0.24*AH203+0.25*AJ203+0.35*AL203</f>
        <v>0.0106212520135303</v>
      </c>
      <c r="AO203" s="44" t="n">
        <f aca="false">0.01*AD203/$AM$213</f>
        <v>3.05012682325451E-005</v>
      </c>
      <c r="AP203" s="43" t="n">
        <f aca="false">AO203*$J$213</f>
        <v>277.075991227167</v>
      </c>
      <c r="AQ203" s="44" t="n">
        <f aca="false">0.15*AF203/$AM$213</f>
        <v>0.00174239635003416</v>
      </c>
      <c r="AR203" s="43" t="n">
        <f aca="false">AQ203*$J$213</f>
        <v>15828.0695778146</v>
      </c>
      <c r="AS203" s="44" t="n">
        <f aca="false">0.24*AH203/$AM$213</f>
        <v>4.57409810812215E-005</v>
      </c>
      <c r="AT203" s="43" t="n">
        <f aca="false">AS203*$J$213</f>
        <v>415.514777161283</v>
      </c>
      <c r="AU203" s="44" t="n">
        <f aca="false">0.25*AJ203/$AM$213</f>
        <v>0.000859289692512213</v>
      </c>
      <c r="AV203" s="43" t="n">
        <f aca="false">AU203*$J$213</f>
        <v>7805.85716924604</v>
      </c>
      <c r="AW203" s="44" t="n">
        <f aca="false">0.35*AL203/$AM$213</f>
        <v>0.00106791740643353</v>
      </c>
      <c r="AX203" s="43" t="n">
        <f aca="false">AW203*$J$213</f>
        <v>9701.04822135215</v>
      </c>
    </row>
    <row r="204" customFormat="false" ht="13.8" hidden="false" customHeight="false" outlineLevel="0" collapsed="false">
      <c r="A204" s="13" t="s">
        <v>77</v>
      </c>
      <c r="B204" s="43"/>
      <c r="C204" s="43"/>
      <c r="D204" s="43"/>
      <c r="E204" s="43"/>
      <c r="F204" s="43"/>
      <c r="G204" s="43"/>
      <c r="H204" s="43"/>
      <c r="I204" s="89" t="n">
        <f aca="false">AO204+AQ204+AS204+AU204+AW204</f>
        <v>0.047085165380717</v>
      </c>
      <c r="J204" s="43" t="n">
        <f aca="false">AP204+AR204+AT204+AV204+AX204</f>
        <v>427725.456216829</v>
      </c>
      <c r="K204" s="89" t="n">
        <f aca="false">I204-DatosMinisterio!J204</f>
        <v>4.35599725594135E-005</v>
      </c>
      <c r="L204" s="43" t="n">
        <f aca="false">J204-DatosMinisterio!K204</f>
        <v>395.456216829247</v>
      </c>
      <c r="M204" s="43" t="n">
        <f aca="false">P238/P$247</f>
        <v>0.00893121900308311</v>
      </c>
      <c r="N204" s="43" t="n">
        <f aca="false">ROUND((N$213*M204),0)</f>
        <v>1541506</v>
      </c>
      <c r="O204" s="43" t="n">
        <f aca="false">N204-DatosMinisterio!L204</f>
        <v>-5440595</v>
      </c>
      <c r="P204" s="43" t="n">
        <f aca="false">N204+J204</f>
        <v>1969231.45621683</v>
      </c>
      <c r="Q204" s="43" t="n">
        <f aca="false">P204-DatosMinisterio!M204</f>
        <v>-5440199.54378317</v>
      </c>
      <c r="S204" s="14" t="n">
        <f aca="false">B204+DatosMinisterio!B204</f>
        <v>7669</v>
      </c>
      <c r="T204" s="14" t="n">
        <f aca="false">C204+DatosMinisterio!C204</f>
        <v>76</v>
      </c>
      <c r="U204" s="14" t="n">
        <f aca="false">D204+DatosMinisterio!D204</f>
        <v>333.141774891775</v>
      </c>
      <c r="V204" s="14" t="n">
        <f aca="false">E204+DatosMinisterio!E204</f>
        <v>265.353896103896</v>
      </c>
      <c r="W204" s="14" t="n">
        <f aca="false">F204+DatosMinisterio!F204</f>
        <v>25</v>
      </c>
      <c r="X204" s="14" t="n">
        <f aca="false">G204+DatosMinisterio!G204</f>
        <v>113</v>
      </c>
      <c r="Y204" s="14" t="n">
        <f aca="false">H204+DatosMinisterio!H204</f>
        <v>21</v>
      </c>
      <c r="Z204" s="14" t="n">
        <f aca="false">X204+0.33*Y204</f>
        <v>119.93</v>
      </c>
      <c r="AC204" s="49" t="n">
        <f aca="false">IF(T204&gt;0,S204/T204,0)</f>
        <v>100.907894736842</v>
      </c>
      <c r="AD204" s="50" t="n">
        <f aca="false">EXP((((AC204-AC$213)/AC$214+2)/4-1.9)^3)</f>
        <v>0.00464309137452622</v>
      </c>
      <c r="AE204" s="51" t="n">
        <f aca="false">S204/U204</f>
        <v>23.0202291576653</v>
      </c>
      <c r="AF204" s="50" t="n">
        <f aca="false">EXP((((AE204-AE$213)/AE$214+2)/4-1.9)^3)</f>
        <v>0.146306962003656</v>
      </c>
      <c r="AG204" s="50" t="n">
        <f aca="false">V204/U204</f>
        <v>0.796519428372798</v>
      </c>
      <c r="AH204" s="50" t="n">
        <f aca="false">EXP((((AG204-AG$213)/AG$214+2)/4-1.9)^3)</f>
        <v>0.347588863891735</v>
      </c>
      <c r="AI204" s="50" t="n">
        <f aca="false">W204/U204</f>
        <v>0.0750431254324725</v>
      </c>
      <c r="AJ204" s="50" t="n">
        <f aca="false">EXP((((AI204-AI$213)/AI$214+2)/4-1.9)^3)</f>
        <v>0.0288310014320294</v>
      </c>
      <c r="AK204" s="50" t="n">
        <f aca="false">Z204/U204</f>
        <v>0.359996881324657</v>
      </c>
      <c r="AL204" s="50" t="n">
        <f aca="false">EXP((((AK204-AK$213)/AK$214+2)/4-1.9)^3)</f>
        <v>0.0596778819752269</v>
      </c>
      <c r="AM204" s="50" t="n">
        <f aca="false">0.01*AD204+0.15*AF204+0.24*AH204+0.25*AJ204+0.35*AL204</f>
        <v>0.133508811597647</v>
      </c>
      <c r="AO204" s="44" t="n">
        <f aca="false">0.01*AD204/$AM$213</f>
        <v>1.63750034646553E-005</v>
      </c>
      <c r="AP204" s="43" t="n">
        <f aca="false">AO204*$J$213</f>
        <v>148.751857848209</v>
      </c>
      <c r="AQ204" s="44" t="n">
        <f aca="false">0.15*AF204/$AM$213</f>
        <v>0.00773981217403087</v>
      </c>
      <c r="AR204" s="43" t="n">
        <f aca="false">AQ204*$J$213</f>
        <v>70309.0807136825</v>
      </c>
      <c r="AS204" s="44" t="n">
        <f aca="false">0.24*AH204/$AM$213</f>
        <v>0.0294205824079879</v>
      </c>
      <c r="AT204" s="43" t="n">
        <f aca="false">AS204*$J$213</f>
        <v>267258.953661337</v>
      </c>
      <c r="AU204" s="44" t="n">
        <f aca="false">0.25*AJ204/$AM$213</f>
        <v>0.00254199040174574</v>
      </c>
      <c r="AV204" s="43" t="n">
        <f aca="false">AU204*$J$213</f>
        <v>23091.6467106808</v>
      </c>
      <c r="AW204" s="44" t="n">
        <f aca="false">0.35*AL204/$AM$213</f>
        <v>0.00736640539348788</v>
      </c>
      <c r="AX204" s="43" t="n">
        <f aca="false">AW204*$J$213</f>
        <v>66917.0232732808</v>
      </c>
    </row>
    <row r="205" customFormat="false" ht="13.8" hidden="false" customHeight="false" outlineLevel="0" collapsed="false">
      <c r="A205" s="13" t="s">
        <v>78</v>
      </c>
      <c r="B205" s="43"/>
      <c r="C205" s="43"/>
      <c r="D205" s="43"/>
      <c r="E205" s="43"/>
      <c r="F205" s="43"/>
      <c r="G205" s="43"/>
      <c r="H205" s="43"/>
      <c r="I205" s="89" t="n">
        <f aca="false">AO205+AQ205+AS205+AU205+AW205</f>
        <v>0.00624156646041443</v>
      </c>
      <c r="J205" s="43" t="n">
        <f aca="false">AP205+AR205+AT205+AV205+AX205</f>
        <v>56698.895293288</v>
      </c>
      <c r="K205" s="89" t="n">
        <f aca="false">I205-DatosMinisterio!J205</f>
        <v>-2.97255903500444E-007</v>
      </c>
      <c r="L205" s="43" t="n">
        <f aca="false">J205-DatosMinisterio!K205</f>
        <v>-3.10470671202347</v>
      </c>
      <c r="M205" s="43" t="n">
        <f aca="false">P239/P$247</f>
        <v>0.00193819141343164</v>
      </c>
      <c r="N205" s="43" t="n">
        <f aca="false">ROUND((N$213*M205),0)</f>
        <v>334527</v>
      </c>
      <c r="O205" s="43" t="n">
        <f aca="false">N205-DatosMinisterio!L205</f>
        <v>-1925458</v>
      </c>
      <c r="P205" s="43" t="n">
        <f aca="false">N205+J205</f>
        <v>391225.895293288</v>
      </c>
      <c r="Q205" s="43" t="n">
        <f aca="false">P205-DatosMinisterio!M205</f>
        <v>-1925461.10470671</v>
      </c>
      <c r="S205" s="14" t="n">
        <f aca="false">B205+DatosMinisterio!B205</f>
        <v>4207</v>
      </c>
      <c r="T205" s="14" t="n">
        <f aca="false">C205+DatosMinisterio!C205</f>
        <v>41</v>
      </c>
      <c r="U205" s="14" t="n">
        <f aca="false">D205+DatosMinisterio!D205</f>
        <v>280.220742590743</v>
      </c>
      <c r="V205" s="14" t="n">
        <f aca="false">E205+DatosMinisterio!E205</f>
        <v>147.692770562771</v>
      </c>
      <c r="W205" s="14" t="n">
        <f aca="false">F205+DatosMinisterio!F205</f>
        <v>15</v>
      </c>
      <c r="X205" s="14" t="n">
        <f aca="false">G205+DatosMinisterio!G205</f>
        <v>33</v>
      </c>
      <c r="Y205" s="14" t="n">
        <f aca="false">H205+DatosMinisterio!H205</f>
        <v>10</v>
      </c>
      <c r="Z205" s="14" t="n">
        <f aca="false">X205+0.33*Y205</f>
        <v>36.3</v>
      </c>
      <c r="AC205" s="49" t="n">
        <f aca="false">IF(T205&gt;0,S205/T205,0)</f>
        <v>102.609756097561</v>
      </c>
      <c r="AD205" s="50" t="n">
        <f aca="false">EXP((((AC205-AC$213)/AC$214+2)/4-1.9)^3)</f>
        <v>0.00489753570121412</v>
      </c>
      <c r="AE205" s="51" t="n">
        <f aca="false">S205/U205</f>
        <v>15.0131641259128</v>
      </c>
      <c r="AF205" s="50" t="n">
        <f aca="false">EXP((((AE205-AE$213)/AE$214+2)/4-1.9)^3)</f>
        <v>0.00936055097194893</v>
      </c>
      <c r="AG205" s="50" t="n">
        <f aca="false">V205/U205</f>
        <v>0.527058665241186</v>
      </c>
      <c r="AH205" s="50" t="n">
        <f aca="false">EXP((((AG205-AG$213)/AG$214+2)/4-1.9)^3)</f>
        <v>0.0280548816504858</v>
      </c>
      <c r="AI205" s="50" t="n">
        <f aca="false">W205/U205</f>
        <v>0.0535292279269533</v>
      </c>
      <c r="AJ205" s="50" t="n">
        <f aca="false">EXP((((AI205-AI$213)/AI$214+2)/4-1.9)^3)</f>
        <v>0.0195000088090087</v>
      </c>
      <c r="AK205" s="50" t="n">
        <f aca="false">Z205/U205</f>
        <v>0.129540731583227</v>
      </c>
      <c r="AL205" s="50" t="n">
        <f aca="false">EXP((((AK205-AK$213)/AK$214+2)/4-1.9)^3)</f>
        <v>0.0132473547477103</v>
      </c>
      <c r="AM205" s="50" t="n">
        <f aca="false">0.01*AD205+0.15*AF205+0.24*AH205+0.25*AJ205+0.35*AL205</f>
        <v>0.0176978059628719</v>
      </c>
      <c r="AO205" s="44" t="n">
        <f aca="false">0.01*AD205/$AM$213</f>
        <v>1.72723639503729E-005</v>
      </c>
      <c r="AP205" s="43" t="n">
        <f aca="false">AO205*$J$213</f>
        <v>156.903553186668</v>
      </c>
      <c r="AQ205" s="44" t="n">
        <f aca="false">0.15*AF205/$AM$213</f>
        <v>0.000495184271316608</v>
      </c>
      <c r="AR205" s="43" t="n">
        <f aca="false">AQ205*$J$213</f>
        <v>4498.29403056604</v>
      </c>
      <c r="AS205" s="44" t="n">
        <f aca="false">0.24*AH205/$AM$213</f>
        <v>0.00237461853151185</v>
      </c>
      <c r="AT205" s="43" t="n">
        <f aca="false">AS205*$J$213</f>
        <v>21571.2270843547</v>
      </c>
      <c r="AU205" s="44" t="n">
        <f aca="false">0.25*AJ205/$AM$213</f>
        <v>0.00171928940253146</v>
      </c>
      <c r="AV205" s="43" t="n">
        <f aca="false">AU205*$J$213</f>
        <v>15618.1641950374</v>
      </c>
      <c r="AW205" s="44" t="n">
        <f aca="false">0.35*AL205/$AM$213</f>
        <v>0.00163520189110414</v>
      </c>
      <c r="AX205" s="43" t="n">
        <f aca="false">AW205*$J$213</f>
        <v>14854.3064301432</v>
      </c>
    </row>
    <row r="206" customFormat="false" ht="13.8" hidden="false" customHeight="false" outlineLevel="0" collapsed="false">
      <c r="A206" s="13" t="s">
        <v>79</v>
      </c>
      <c r="B206" s="43"/>
      <c r="C206" s="43"/>
      <c r="D206" s="43"/>
      <c r="E206" s="43"/>
      <c r="F206" s="43"/>
      <c r="G206" s="43"/>
      <c r="H206" s="43"/>
      <c r="I206" s="89" t="n">
        <f aca="false">AO206+AQ206+AS206+AU206+AW206</f>
        <v>0.0052109986327129</v>
      </c>
      <c r="J206" s="43" t="n">
        <f aca="false">AP206+AR206+AT206+AV206+AX206</f>
        <v>47337.1336704533</v>
      </c>
      <c r="K206" s="89" t="n">
        <f aca="false">I206-DatosMinisterio!J206</f>
        <v>-6.18749057078576E-006</v>
      </c>
      <c r="L206" s="43" t="n">
        <f aca="false">J206-DatosMinisterio!K206</f>
        <v>-55.8663295467268</v>
      </c>
      <c r="M206" s="43" t="n">
        <f aca="false">P240/P$247</f>
        <v>0.0012199665776063</v>
      </c>
      <c r="N206" s="43" t="n">
        <f aca="false">ROUND((N$213*M206),0)</f>
        <v>210563</v>
      </c>
      <c r="O206" s="43" t="n">
        <f aca="false">N206-DatosMinisterio!L206</f>
        <v>-3851299</v>
      </c>
      <c r="P206" s="43" t="n">
        <f aca="false">N206+J206</f>
        <v>257900.133670453</v>
      </c>
      <c r="Q206" s="43" t="n">
        <f aca="false">P206-DatosMinisterio!M206</f>
        <v>-3851354.86632955</v>
      </c>
      <c r="S206" s="14" t="n">
        <f aca="false">B206+DatosMinisterio!B206</f>
        <v>4694</v>
      </c>
      <c r="T206" s="14" t="n">
        <f aca="false">C206+DatosMinisterio!C206</f>
        <v>25</v>
      </c>
      <c r="U206" s="14" t="n">
        <f aca="false">D206+DatosMinisterio!D206</f>
        <v>257.833957290384</v>
      </c>
      <c r="V206" s="14" t="n">
        <f aca="false">E206+DatosMinisterio!E206</f>
        <v>119.735173551928</v>
      </c>
      <c r="W206" s="14" t="n">
        <f aca="false">F206+DatosMinisterio!F206</f>
        <v>9</v>
      </c>
      <c r="X206" s="14" t="n">
        <f aca="false">G206+DatosMinisterio!G206</f>
        <v>18</v>
      </c>
      <c r="Y206" s="14" t="n">
        <f aca="false">H206+DatosMinisterio!H206</f>
        <v>5</v>
      </c>
      <c r="Z206" s="14" t="n">
        <f aca="false">X206+0.33*Y206</f>
        <v>19.65</v>
      </c>
      <c r="AC206" s="49" t="n">
        <f aca="false">IF(T206&gt;0,S206/T206,0)</f>
        <v>187.76</v>
      </c>
      <c r="AD206" s="50" t="n">
        <f aca="false">EXP((((AC206-AC$213)/AC$214+2)/4-1.9)^3)</f>
        <v>0.0460766833946405</v>
      </c>
      <c r="AE206" s="51" t="n">
        <f aca="false">S206/U206</f>
        <v>18.205515089362</v>
      </c>
      <c r="AF206" s="50" t="n">
        <f aca="false">EXP((((AE206-AE$213)/AE$214+2)/4-1.9)^3)</f>
        <v>0.0340148688563527</v>
      </c>
      <c r="AG206" s="50" t="n">
        <f aca="false">V206/U206</f>
        <v>0.464388689566894</v>
      </c>
      <c r="AH206" s="50" t="n">
        <f aca="false">EXP((((AG206-AG$213)/AG$214+2)/4-1.9)^3)</f>
        <v>0.0114232709208836</v>
      </c>
      <c r="AI206" s="50" t="n">
        <f aca="false">W206/U206</f>
        <v>0.0349061857273664</v>
      </c>
      <c r="AJ206" s="50" t="n">
        <f aca="false">EXP((((AI206-AI$213)/AI$214+2)/4-1.9)^3)</f>
        <v>0.0135930634072343</v>
      </c>
      <c r="AK206" s="50" t="n">
        <f aca="false">Z206/U206</f>
        <v>0.0762118388380833</v>
      </c>
      <c r="AL206" s="50" t="n">
        <f aca="false">EXP((((AK206-AK$213)/AK$214+2)/4-1.9)^3)</f>
        <v>0.00877945304652362</v>
      </c>
      <c r="AM206" s="50" t="n">
        <f aca="false">0.01*AD206+0.15*AF206+0.24*AH206+0.25*AJ206+0.35*AL206</f>
        <v>0.0147756566015032</v>
      </c>
      <c r="AO206" s="44" t="n">
        <f aca="false">0.01*AD206/$AM$213</f>
        <v>0.000162500754210131</v>
      </c>
      <c r="AP206" s="43" t="n">
        <f aca="false">AO206*$J$213</f>
        <v>1476.17001380592</v>
      </c>
      <c r="AQ206" s="44" t="n">
        <f aca="false">0.15*AF206/$AM$213</f>
        <v>0.00179942698875727</v>
      </c>
      <c r="AR206" s="43" t="n">
        <f aca="false">AQ206*$J$213</f>
        <v>16346.1405194571</v>
      </c>
      <c r="AS206" s="44" t="n">
        <f aca="false">0.24*AH206/$AM$213</f>
        <v>0.000966887373012351</v>
      </c>
      <c r="AT206" s="43" t="n">
        <f aca="false">AS206*$J$213</f>
        <v>8783.28321432141</v>
      </c>
      <c r="AU206" s="44" t="n">
        <f aca="false">0.25*AJ206/$AM$213</f>
        <v>0.0011984820157209</v>
      </c>
      <c r="AV206" s="43" t="n">
        <f aca="false">AU206*$J$213</f>
        <v>10887.107707852</v>
      </c>
      <c r="AW206" s="44" t="n">
        <f aca="false">0.35*AL206/$AM$213</f>
        <v>0.00108370150101225</v>
      </c>
      <c r="AX206" s="43" t="n">
        <f aca="false">AW206*$J$213</f>
        <v>9844.43221501686</v>
      </c>
    </row>
    <row r="207" customFormat="false" ht="13.8" hidden="false" customHeight="false" outlineLevel="0" collapsed="false">
      <c r="A207" s="13" t="s">
        <v>80</v>
      </c>
      <c r="B207" s="43"/>
      <c r="C207" s="43"/>
      <c r="D207" s="43"/>
      <c r="E207" s="43"/>
      <c r="F207" s="43"/>
      <c r="G207" s="43"/>
      <c r="H207" s="43"/>
      <c r="I207" s="89" t="n">
        <f aca="false">AO207+AQ207+AS207+AU207+AW207</f>
        <v>0.015377325801723</v>
      </c>
      <c r="J207" s="43" t="n">
        <f aca="false">AP207+AR207+AT207+AV207+AX207</f>
        <v>139688.873146242</v>
      </c>
      <c r="K207" s="89" t="n">
        <f aca="false">I207-DatosMinisterio!J207</f>
        <v>-9.51180483665243E-008</v>
      </c>
      <c r="L207" s="43" t="n">
        <f aca="false">J207-DatosMinisterio!K207</f>
        <v>-1.12685375806177</v>
      </c>
      <c r="M207" s="43" t="n">
        <f aca="false">P241/P$247</f>
        <v>0.00165158600338128</v>
      </c>
      <c r="N207" s="43" t="n">
        <f aca="false">ROUND((N$213*M207),0)</f>
        <v>285060</v>
      </c>
      <c r="O207" s="43" t="n">
        <f aca="false">N207-DatosMinisterio!L207</f>
        <v>-1734602</v>
      </c>
      <c r="P207" s="43" t="n">
        <f aca="false">N207+J207</f>
        <v>424748.873146242</v>
      </c>
      <c r="Q207" s="43" t="n">
        <f aca="false">P207-DatosMinisterio!M207</f>
        <v>-1734603.12685376</v>
      </c>
      <c r="S207" s="14" t="n">
        <f aca="false">B207+DatosMinisterio!B207</f>
        <v>7566</v>
      </c>
      <c r="T207" s="14" t="n">
        <f aca="false">C207+DatosMinisterio!C207</f>
        <v>50</v>
      </c>
      <c r="U207" s="14" t="n">
        <f aca="false">D207+DatosMinisterio!D207</f>
        <v>330.994906999121</v>
      </c>
      <c r="V207" s="14" t="n">
        <f aca="false">E207+DatosMinisterio!E207</f>
        <v>202.183098923218</v>
      </c>
      <c r="W207" s="14" t="n">
        <f aca="false">F207+DatosMinisterio!F207</f>
        <v>2</v>
      </c>
      <c r="X207" s="14" t="n">
        <f aca="false">G207+DatosMinisterio!G207</f>
        <v>10</v>
      </c>
      <c r="Y207" s="14" t="n">
        <f aca="false">H207+DatosMinisterio!H207</f>
        <v>2</v>
      </c>
      <c r="Z207" s="14" t="n">
        <f aca="false">X207+0.33*Y207</f>
        <v>10.66</v>
      </c>
      <c r="AC207" s="49" t="n">
        <f aca="false">IF(T207&gt;0,S207/T207,0)</f>
        <v>151.32</v>
      </c>
      <c r="AD207" s="50" t="n">
        <f aca="false">EXP((((AC207-AC$213)/AC$214+2)/4-1.9)^3)</f>
        <v>0.0194944871475109</v>
      </c>
      <c r="AE207" s="51" t="n">
        <f aca="false">S207/U207</f>
        <v>22.8583577572089</v>
      </c>
      <c r="AF207" s="50" t="n">
        <f aca="false">EXP((((AE207-AE$213)/AE$214+2)/4-1.9)^3)</f>
        <v>0.140508820132998</v>
      </c>
      <c r="AG207" s="50" t="n">
        <f aca="false">V207/U207</f>
        <v>0.610834471008205</v>
      </c>
      <c r="AH207" s="50" t="n">
        <f aca="false">EXP((((AG207-AG$213)/AG$214+2)/4-1.9)^3)</f>
        <v>0.0763417660283647</v>
      </c>
      <c r="AI207" s="50" t="n">
        <f aca="false">W207/U207</f>
        <v>0.0060423890449931</v>
      </c>
      <c r="AJ207" s="50" t="n">
        <f aca="false">EXP((((AI207-AI$213)/AI$214+2)/4-1.9)^3)</f>
        <v>0.00744661048114238</v>
      </c>
      <c r="AK207" s="50" t="n">
        <f aca="false">Z207/U207</f>
        <v>0.0322059336098132</v>
      </c>
      <c r="AL207" s="50" t="n">
        <f aca="false">EXP((((AK207-AK$213)/AK$214+2)/4-1.9)^3)</f>
        <v>0.00613451219121219</v>
      </c>
      <c r="AM207" s="50" t="n">
        <f aca="false">0.01*AD207+0.15*AF207+0.24*AH207+0.25*AJ207+0.35*AL207</f>
        <v>0.0436020236254422</v>
      </c>
      <c r="AO207" s="44" t="n">
        <f aca="false">0.01*AD207/$AM$213</f>
        <v>6.87521026042142E-005</v>
      </c>
      <c r="AP207" s="43" t="n">
        <f aca="false">AO207*$J$213</f>
        <v>624.549668976993</v>
      </c>
      <c r="AQ207" s="44" t="n">
        <f aca="false">0.15*AF207/$AM$213</f>
        <v>0.00743308357805226</v>
      </c>
      <c r="AR207" s="43" t="n">
        <f aca="false">AQ207*$J$213</f>
        <v>67522.7333027966</v>
      </c>
      <c r="AS207" s="44" t="n">
        <f aca="false">0.24*AH207/$AM$213</f>
        <v>0.00646171224665129</v>
      </c>
      <c r="AT207" s="43" t="n">
        <f aca="false">AS207*$J$213</f>
        <v>58698.7174472723</v>
      </c>
      <c r="AU207" s="44" t="n">
        <f aca="false">0.25*AJ207/$AM$213</f>
        <v>0.000656557574430072</v>
      </c>
      <c r="AV207" s="43" t="n">
        <f aca="false">AU207*$J$213</f>
        <v>5964.2221872863</v>
      </c>
      <c r="AW207" s="44" t="n">
        <f aca="false">0.35*AL207/$AM$213</f>
        <v>0.0007572202999852</v>
      </c>
      <c r="AX207" s="43" t="n">
        <f aca="false">AW207*$J$213</f>
        <v>6878.65053990985</v>
      </c>
    </row>
    <row r="208" customFormat="false" ht="13.8" hidden="false" customHeight="false" outlineLevel="0" collapsed="false">
      <c r="A208" s="13" t="s">
        <v>81</v>
      </c>
      <c r="B208" s="43"/>
      <c r="C208" s="43"/>
      <c r="D208" s="43"/>
      <c r="E208" s="43"/>
      <c r="F208" s="43"/>
      <c r="G208" s="43"/>
      <c r="H208" s="43"/>
      <c r="I208" s="89" t="n">
        <f aca="false">AO208+AQ208+AS208+AU208+AW208</f>
        <v>0.0391011684892036</v>
      </c>
      <c r="J208" s="43" t="n">
        <f aca="false">AP208+AR208+AT208+AV208+AX208</f>
        <v>355198.181750573</v>
      </c>
      <c r="K208" s="89" t="n">
        <f aca="false">I208-DatosMinisterio!J208</f>
        <v>1.88946186745059E-005</v>
      </c>
      <c r="L208" s="43" t="n">
        <f aca="false">J208-DatosMinisterio!K208</f>
        <v>171.181750573218</v>
      </c>
      <c r="M208" s="43" t="n">
        <f aca="false">P242/P$247</f>
        <v>0.00481167362780611</v>
      </c>
      <c r="N208" s="43" t="n">
        <f aca="false">ROUND((N$213*M208),0)</f>
        <v>830483</v>
      </c>
      <c r="O208" s="43" t="n">
        <f aca="false">N208-DatosMinisterio!L208</f>
        <v>-2234966</v>
      </c>
      <c r="P208" s="43" t="n">
        <f aca="false">N208+J208</f>
        <v>1185681.18175057</v>
      </c>
      <c r="Q208" s="43" t="n">
        <f aca="false">P208-DatosMinisterio!M208</f>
        <v>-2234794.81824943</v>
      </c>
      <c r="S208" s="14" t="n">
        <f aca="false">B208+DatosMinisterio!B208</f>
        <v>6744</v>
      </c>
      <c r="T208" s="14" t="n">
        <f aca="false">C208+DatosMinisterio!C208</f>
        <v>32</v>
      </c>
      <c r="U208" s="14" t="n">
        <f aca="false">D208+DatosMinisterio!D208</f>
        <v>220.654458305825</v>
      </c>
      <c r="V208" s="14" t="n">
        <f aca="false">E208+DatosMinisterio!E208</f>
        <v>138.878834868835</v>
      </c>
      <c r="W208" s="14" t="n">
        <f aca="false">F208+DatosMinisterio!F208</f>
        <v>5</v>
      </c>
      <c r="X208" s="14" t="n">
        <f aca="false">G208+DatosMinisterio!G208</f>
        <v>9</v>
      </c>
      <c r="Y208" s="14" t="n">
        <f aca="false">H208+DatosMinisterio!H208</f>
        <v>0</v>
      </c>
      <c r="Z208" s="14" t="n">
        <f aca="false">X208+0.33*Y208</f>
        <v>9</v>
      </c>
      <c r="AC208" s="49" t="n">
        <f aca="false">IF(T208&gt;0,S208/T208,0)</f>
        <v>210.75</v>
      </c>
      <c r="AD208" s="50" t="n">
        <f aca="false">EXP((((AC208-AC$213)/AC$214+2)/4-1.9)^3)</f>
        <v>0.0738920929789707</v>
      </c>
      <c r="AE208" s="51" t="n">
        <f aca="false">S208/U208</f>
        <v>30.5636244641515</v>
      </c>
      <c r="AF208" s="50" t="n">
        <f aca="false">EXP((((AE208-AE$213)/AE$214+2)/4-1.9)^3)</f>
        <v>0.553034234922802</v>
      </c>
      <c r="AG208" s="50" t="n">
        <f aca="false">V208/U208</f>
        <v>0.62939510008155</v>
      </c>
      <c r="AH208" s="50" t="n">
        <f aca="false">EXP((((AG208-AG$213)/AG$214+2)/4-1.9)^3)</f>
        <v>0.0925882731123439</v>
      </c>
      <c r="AI208" s="50" t="n">
        <f aca="false">W208/U208</f>
        <v>0.0226598639265654</v>
      </c>
      <c r="AJ208" s="50" t="n">
        <f aca="false">EXP((((AI208-AI$213)/AI$214+2)/4-1.9)^3)</f>
        <v>0.0105977278965112</v>
      </c>
      <c r="AK208" s="50" t="n">
        <f aca="false">Z208/U208</f>
        <v>0.0407877550678178</v>
      </c>
      <c r="AL208" s="50" t="n">
        <f aca="false">EXP((((AK208-AK$213)/AK$214+2)/4-1.9)^3)</f>
        <v>0.00658775409748449</v>
      </c>
      <c r="AM208" s="50" t="n">
        <f aca="false">0.01*AD208+0.15*AF208+0.24*AH208+0.25*AJ208+0.35*AL208</f>
        <v>0.11087038762342</v>
      </c>
      <c r="AO208" s="44" t="n">
        <f aca="false">0.01*AD208/$AM$213</f>
        <v>0.00026059863589584</v>
      </c>
      <c r="AP208" s="43" t="n">
        <f aca="false">AO208*$J$213</f>
        <v>2367.29911696732</v>
      </c>
      <c r="AQ208" s="44" t="n">
        <f aca="false">0.15*AF208/$AM$213</f>
        <v>0.0292561683018502</v>
      </c>
      <c r="AR208" s="43" t="n">
        <f aca="false">AQ208*$J$213</f>
        <v>265765.40260364</v>
      </c>
      <c r="AS208" s="44" t="n">
        <f aca="false">0.24*AH208/$AM$213</f>
        <v>0.00783684750027968</v>
      </c>
      <c r="AT208" s="43" t="n">
        <f aca="false">AS208*$J$213</f>
        <v>71190.5574771882</v>
      </c>
      <c r="AU208" s="44" t="n">
        <f aca="false">0.25*AJ208/$AM$213</f>
        <v>0.000934387334992696</v>
      </c>
      <c r="AV208" s="43" t="n">
        <f aca="false">AU208*$J$213</f>
        <v>8488.05023644778</v>
      </c>
      <c r="AW208" s="44" t="n">
        <f aca="false">0.35*AL208/$AM$213</f>
        <v>0.000813166716185174</v>
      </c>
      <c r="AX208" s="43" t="n">
        <f aca="false">AW208*$J$213</f>
        <v>7386.87231633014</v>
      </c>
    </row>
    <row r="209" customFormat="false" ht="13.8" hidden="false" customHeight="false" outlineLevel="0" collapsed="false">
      <c r="A209" s="13" t="s">
        <v>82</v>
      </c>
      <c r="B209" s="43"/>
      <c r="C209" s="43"/>
      <c r="D209" s="43"/>
      <c r="E209" s="43"/>
      <c r="F209" s="43"/>
      <c r="G209" s="43"/>
      <c r="H209" s="43"/>
      <c r="I209" s="89" t="n">
        <f aca="false">AO209+AQ209+AS209+AU209+AW209</f>
        <v>0.00714791049094561</v>
      </c>
      <c r="J209" s="43" t="n">
        <f aca="false">AP209+AR209+AT209+AV209+AX209</f>
        <v>64932.1978804997</v>
      </c>
      <c r="K209" s="89" t="n">
        <f aca="false">I209-DatosMinisterio!J209</f>
        <v>2.64777539107173E-005</v>
      </c>
      <c r="L209" s="43" t="n">
        <f aca="false">J209-DatosMinisterio!K209</f>
        <v>240.197880499662</v>
      </c>
      <c r="M209" s="43" t="n">
        <f aca="false">P243/P$247</f>
        <v>0.00172880309421618</v>
      </c>
      <c r="N209" s="43" t="n">
        <f aca="false">ROUND((N$213*M209),0)</f>
        <v>298387</v>
      </c>
      <c r="O209" s="43" t="n">
        <f aca="false">N209-DatosMinisterio!L209</f>
        <v>-2072184</v>
      </c>
      <c r="P209" s="43" t="n">
        <f aca="false">N209+J209</f>
        <v>363319.1978805</v>
      </c>
      <c r="Q209" s="43" t="n">
        <f aca="false">P209-DatosMinisterio!M209</f>
        <v>-2071943.8021195</v>
      </c>
      <c r="S209" s="14" t="n">
        <f aca="false">B209+DatosMinisterio!B209</f>
        <v>3851</v>
      </c>
      <c r="T209" s="14" t="n">
        <f aca="false">C209+DatosMinisterio!C209</f>
        <v>35</v>
      </c>
      <c r="U209" s="14" t="n">
        <f aca="false">D209+DatosMinisterio!D209</f>
        <v>308.046666666667</v>
      </c>
      <c r="V209" s="14" t="n">
        <f aca="false">E209+DatosMinisterio!E209</f>
        <v>155.727272727273</v>
      </c>
      <c r="W209" s="14" t="n">
        <f aca="false">F209+DatosMinisterio!F209</f>
        <v>28</v>
      </c>
      <c r="X209" s="14" t="n">
        <f aca="false">G209+DatosMinisterio!G209</f>
        <v>42</v>
      </c>
      <c r="Y209" s="14" t="n">
        <f aca="false">H209+DatosMinisterio!H209</f>
        <v>11</v>
      </c>
      <c r="Z209" s="14" t="n">
        <f aca="false">X209+0.33*Y209</f>
        <v>45.63</v>
      </c>
      <c r="AC209" s="49" t="n">
        <f aca="false">IF(T209&gt;0,S209/T209,0)</f>
        <v>110.028571428571</v>
      </c>
      <c r="AD209" s="50" t="n">
        <f aca="false">EXP((((AC209-AC$213)/AC$214+2)/4-1.9)^3)</f>
        <v>0.00615448391495599</v>
      </c>
      <c r="AE209" s="51" t="n">
        <f aca="false">S209/U209</f>
        <v>12.5013526089121</v>
      </c>
      <c r="AF209" s="50" t="n">
        <f aca="false">EXP((((AE209-AE$213)/AE$214+2)/4-1.9)^3)</f>
        <v>0.00276535243201979</v>
      </c>
      <c r="AG209" s="50" t="n">
        <f aca="false">V209/U209</f>
        <v>0.505531432663686</v>
      </c>
      <c r="AH209" s="50" t="n">
        <f aca="false">EXP((((AG209-AG$213)/AG$214+2)/4-1.9)^3)</f>
        <v>0.0209177575732864</v>
      </c>
      <c r="AI209" s="50" t="n">
        <f aca="false">W209/U209</f>
        <v>0.090895318891077</v>
      </c>
      <c r="AJ209" s="50" t="n">
        <f aca="false">EXP((((AI209-AI$213)/AI$214+2)/4-1.9)^3)</f>
        <v>0.0378029233802546</v>
      </c>
      <c r="AK209" s="50" t="n">
        <f aca="false">Z209/U209</f>
        <v>0.148126907178566</v>
      </c>
      <c r="AL209" s="50" t="n">
        <f aca="false">EXP((((AK209-AK$213)/AK$214+2)/4-1.9)^3)</f>
        <v>0.0152010899437514</v>
      </c>
      <c r="AM209" s="50" t="n">
        <f aca="false">0.01*AD209+0.15*AF209+0.24*AH209+0.25*AJ209+0.35*AL209</f>
        <v>0.0202677218469179</v>
      </c>
      <c r="AO209" s="44" t="n">
        <f aca="false">0.01*AD209/$AM$213</f>
        <v>2.1705300908676E-005</v>
      </c>
      <c r="AP209" s="43" t="n">
        <f aca="false">AO209*$J$213</f>
        <v>197.172711583786</v>
      </c>
      <c r="AQ209" s="44" t="n">
        <f aca="false">0.15*AF209/$AM$213</f>
        <v>0.000146290430241439</v>
      </c>
      <c r="AR209" s="43" t="n">
        <f aca="false">AQ209*$J$213</f>
        <v>1328.91411783808</v>
      </c>
      <c r="AS209" s="44" t="n">
        <f aca="false">0.24*AH209/$AM$213</f>
        <v>0.00177051877780201</v>
      </c>
      <c r="AT209" s="43" t="n">
        <f aca="false">AS209*$J$213</f>
        <v>16083.5359895745</v>
      </c>
      <c r="AU209" s="44" t="n">
        <f aca="false">0.25*AJ209/$AM$213</f>
        <v>0.00333303262521369</v>
      </c>
      <c r="AV209" s="43" t="n">
        <f aca="false">AU209*$J$213</f>
        <v>30277.5383430838</v>
      </c>
      <c r="AW209" s="44" t="n">
        <f aca="false">0.35*AL209/$AM$213</f>
        <v>0.00187636335677979</v>
      </c>
      <c r="AX209" s="43" t="n">
        <f aca="false">AW209*$J$213</f>
        <v>17045.0367184195</v>
      </c>
    </row>
    <row r="210" customFormat="false" ht="13.8" hidden="false" customHeight="false" outlineLevel="0" collapsed="false">
      <c r="A210" s="13" t="s">
        <v>83</v>
      </c>
      <c r="B210" s="43"/>
      <c r="C210" s="43"/>
      <c r="D210" s="43"/>
      <c r="E210" s="43"/>
      <c r="F210" s="43"/>
      <c r="G210" s="43"/>
      <c r="H210" s="43"/>
      <c r="I210" s="89" t="n">
        <f aca="false">AO210+AQ210+AS210+AU210+AW210</f>
        <v>0.0153500985592852</v>
      </c>
      <c r="J210" s="43" t="n">
        <f aca="false">AP210+AR210+AT210+AV210+AX210</f>
        <v>139441.53867053</v>
      </c>
      <c r="K210" s="89" t="n">
        <f aca="false">I210-DatosMinisterio!J210</f>
        <v>2.18303577852359E-006</v>
      </c>
      <c r="L210" s="43" t="n">
        <f aca="false">J210-DatosMinisterio!K210</f>
        <v>19.5386705302808</v>
      </c>
      <c r="M210" s="43" t="n">
        <f aca="false">P244/P$247</f>
        <v>0.00252029925052891</v>
      </c>
      <c r="N210" s="43" t="n">
        <f aca="false">ROUND((N$213*M210),0)</f>
        <v>434997</v>
      </c>
      <c r="O210" s="43" t="n">
        <f aca="false">N210-DatosMinisterio!L210</f>
        <v>-1253065</v>
      </c>
      <c r="P210" s="43" t="n">
        <f aca="false">N210+J210</f>
        <v>574438.53867053</v>
      </c>
      <c r="Q210" s="43" t="n">
        <f aca="false">P210-DatosMinisterio!M210</f>
        <v>-1253045.46132947</v>
      </c>
      <c r="S210" s="14" t="n">
        <f aca="false">B210+DatosMinisterio!B210</f>
        <v>5548</v>
      </c>
      <c r="T210" s="14" t="n">
        <f aca="false">C210+DatosMinisterio!C210</f>
        <v>20</v>
      </c>
      <c r="U210" s="14" t="n">
        <f aca="false">D210+DatosMinisterio!D210</f>
        <v>295.712737210443</v>
      </c>
      <c r="V210" s="14" t="n">
        <f aca="false">E210+DatosMinisterio!E210</f>
        <v>189.940009937716</v>
      </c>
      <c r="W210" s="14" t="n">
        <f aca="false">F210+DatosMinisterio!F210</f>
        <v>11</v>
      </c>
      <c r="X210" s="14" t="n">
        <f aca="false">G210+DatosMinisterio!G210</f>
        <v>48</v>
      </c>
      <c r="Y210" s="14" t="n">
        <f aca="false">H210+DatosMinisterio!H210</f>
        <v>8</v>
      </c>
      <c r="Z210" s="14" t="n">
        <f aca="false">X210+0.33*Y210</f>
        <v>50.64</v>
      </c>
      <c r="AC210" s="49" t="n">
        <f aca="false">IF(T210&gt;0,S210/T210,0)</f>
        <v>277.4</v>
      </c>
      <c r="AD210" s="50" t="n">
        <f aca="false">EXP((((AC210-AC$213)/AC$214+2)/4-1.9)^3)</f>
        <v>0.220112204086237</v>
      </c>
      <c r="AE210" s="51" t="n">
        <f aca="false">S210/U210</f>
        <v>18.7614509010878</v>
      </c>
      <c r="AF210" s="50" t="n">
        <f aca="false">EXP((((AE210-AE$213)/AE$214+2)/4-1.9)^3)</f>
        <v>0.0414218893228391</v>
      </c>
      <c r="AG210" s="50" t="n">
        <f aca="false">V210/U210</f>
        <v>0.642312575810848</v>
      </c>
      <c r="AH210" s="50" t="n">
        <f aca="false">EXP((((AG210-AG$213)/AG$214+2)/4-1.9)^3)</f>
        <v>0.105276114958319</v>
      </c>
      <c r="AI210" s="50" t="n">
        <f aca="false">W210/U210</f>
        <v>0.0371982624210464</v>
      </c>
      <c r="AJ210" s="50" t="n">
        <f aca="false">EXP((((AI210-AI$213)/AI$214+2)/4-1.9)^3)</f>
        <v>0.0142266249518799</v>
      </c>
      <c r="AK210" s="50" t="n">
        <f aca="false">Z210/U210</f>
        <v>0.171247273545617</v>
      </c>
      <c r="AL210" s="50" t="n">
        <f aca="false">EXP((((AK210-AK$213)/AK$214+2)/4-1.9)^3)</f>
        <v>0.0179642634046057</v>
      </c>
      <c r="AM210" s="50" t="n">
        <f aca="false">0.01*AD210+0.15*AF210+0.24*AH210+0.25*AJ210+0.35*AL210</f>
        <v>0.0435248214588667</v>
      </c>
      <c r="AO210" s="44" t="n">
        <f aca="false">0.01*AD210/$AM$213</f>
        <v>0.000776279813121885</v>
      </c>
      <c r="AP210" s="43" t="n">
        <f aca="false">AO210*$J$213</f>
        <v>7051.78870106407</v>
      </c>
      <c r="AQ210" s="44" t="n">
        <f aca="false">0.15*AF210/$AM$213</f>
        <v>0.00219126717458776</v>
      </c>
      <c r="AR210" s="43" t="n">
        <f aca="false">AQ210*$J$213</f>
        <v>19905.6485065963</v>
      </c>
      <c r="AS210" s="44" t="n">
        <f aca="false">0.24*AH210/$AM$213</f>
        <v>0.00891077056107513</v>
      </c>
      <c r="AT210" s="43" t="n">
        <f aca="false">AS210*$J$213</f>
        <v>80946.161549222</v>
      </c>
      <c r="AU210" s="44" t="n">
        <f aca="false">0.25*AJ210/$AM$213</f>
        <v>0.00125434228020742</v>
      </c>
      <c r="AV210" s="43" t="n">
        <f aca="false">AU210*$J$213</f>
        <v>11394.5468751289</v>
      </c>
      <c r="AW210" s="44" t="n">
        <f aca="false">0.35*AL210/$AM$213</f>
        <v>0.00221743873029303</v>
      </c>
      <c r="AX210" s="43" t="n">
        <f aca="false">AW210*$J$213</f>
        <v>20143.393038519</v>
      </c>
    </row>
    <row r="211" customFormat="false" ht="13.8" hidden="false" customHeight="false" outlineLevel="0" collapsed="false">
      <c r="A211" s="13" t="s">
        <v>84</v>
      </c>
      <c r="B211" s="43"/>
      <c r="C211" s="43"/>
      <c r="D211" s="43"/>
      <c r="E211" s="43"/>
      <c r="F211" s="43"/>
      <c r="G211" s="43"/>
      <c r="H211" s="43"/>
      <c r="I211" s="89" t="n">
        <f aca="false">AO211+AQ211+AS211+AU211+AW211</f>
        <v>0.0127470727332062</v>
      </c>
      <c r="J211" s="43" t="n">
        <f aca="false">AP211+AR211+AT211+AV211+AX211</f>
        <v>115795.441221337</v>
      </c>
      <c r="K211" s="89" t="n">
        <f aca="false">I211-DatosMinisterio!J211</f>
        <v>2.49260961599201E-005</v>
      </c>
      <c r="L211" s="43" t="n">
        <f aca="false">J211-DatosMinisterio!K211</f>
        <v>226.441221336689</v>
      </c>
      <c r="M211" s="43" t="n">
        <f aca="false">P245/P$247</f>
        <v>0.00206766812993322</v>
      </c>
      <c r="N211" s="43" t="n">
        <f aca="false">ROUND((N$213*M211),0)</f>
        <v>356874</v>
      </c>
      <c r="O211" s="43" t="n">
        <f aca="false">N211-DatosMinisterio!L211</f>
        <v>-773368</v>
      </c>
      <c r="P211" s="43" t="n">
        <f aca="false">N211+J211</f>
        <v>472669.441221337</v>
      </c>
      <c r="Q211" s="43" t="n">
        <f aca="false">P211-DatosMinisterio!M211</f>
        <v>-773141.558778663</v>
      </c>
      <c r="S211" s="14" t="n">
        <f aca="false">B211+DatosMinisterio!B211</f>
        <v>6796</v>
      </c>
      <c r="T211" s="14" t="n">
        <f aca="false">C211+DatosMinisterio!C211</f>
        <v>40</v>
      </c>
      <c r="U211" s="14" t="n">
        <f aca="false">D211+DatosMinisterio!D211</f>
        <v>353.046566418288</v>
      </c>
      <c r="V211" s="14" t="n">
        <f aca="false">E211+DatosMinisterio!E211</f>
        <v>204.801998850664</v>
      </c>
      <c r="W211" s="14" t="n">
        <f aca="false">F211+DatosMinisterio!F211</f>
        <v>30</v>
      </c>
      <c r="X211" s="14" t="n">
        <f aca="false">G211+DatosMinisterio!G211</f>
        <v>61</v>
      </c>
      <c r="Y211" s="14" t="n">
        <f aca="false">H211+DatosMinisterio!H211</f>
        <v>13</v>
      </c>
      <c r="Z211" s="14" t="n">
        <f aca="false">X211+0.33*Y211</f>
        <v>65.29</v>
      </c>
      <c r="AC211" s="49" t="n">
        <f aca="false">IF(T211&gt;0,S211/T211,0)</f>
        <v>169.9</v>
      </c>
      <c r="AD211" s="50" t="n">
        <f aca="false">EXP((((AC211-AC$213)/AC$214+2)/4-1.9)^3)</f>
        <v>0.0307642566903263</v>
      </c>
      <c r="AE211" s="51" t="n">
        <f aca="false">S211/U211</f>
        <v>19.2495853137632</v>
      </c>
      <c r="AF211" s="50" t="n">
        <f aca="false">EXP((((AE211-AE$213)/AE$214+2)/4-1.9)^3)</f>
        <v>0.0489281308770418</v>
      </c>
      <c r="AG211" s="50" t="n">
        <f aca="false">V211/U211</f>
        <v>0.5800991096682</v>
      </c>
      <c r="AH211" s="50" t="n">
        <f aca="false">EXP((((AG211-AG$213)/AG$214+2)/4-1.9)^3)</f>
        <v>0.0542312227727175</v>
      </c>
      <c r="AI211" s="50" t="n">
        <f aca="false">W211/U211</f>
        <v>0.0849746261643461</v>
      </c>
      <c r="AJ211" s="50" t="n">
        <f aca="false">EXP((((AI211-AI$213)/AI$214+2)/4-1.9)^3)</f>
        <v>0.0342220895743496</v>
      </c>
      <c r="AK211" s="50" t="n">
        <f aca="false">Z211/U211</f>
        <v>0.184933111409005</v>
      </c>
      <c r="AL211" s="50" t="n">
        <f aca="false">EXP((((AK211-AK$213)/AK$214+2)/4-1.9)^3)</f>
        <v>0.0197889389159449</v>
      </c>
      <c r="AM211" s="50" t="n">
        <f aca="false">0.01*AD211+0.15*AF211+0.24*AH211+0.25*AJ211+0.35*AL211</f>
        <v>0.0361440066780799</v>
      </c>
      <c r="AO211" s="44" t="n">
        <f aca="false">0.01*AD211/$AM$213</f>
        <v>0.000108497716124107</v>
      </c>
      <c r="AP211" s="43" t="n">
        <f aca="false">AO211*$J$213</f>
        <v>985.602041586398</v>
      </c>
      <c r="AQ211" s="44" t="n">
        <f aca="false">0.15*AF211/$AM$213</f>
        <v>0.0025883562738815</v>
      </c>
      <c r="AR211" s="43" t="n">
        <f aca="false">AQ211*$J$213</f>
        <v>23512.8380487977</v>
      </c>
      <c r="AS211" s="44" t="n">
        <f aca="false">0.24*AH211/$AM$213</f>
        <v>0.00459023382051631</v>
      </c>
      <c r="AT211" s="43" t="n">
        <f aca="false">AS211*$J$213</f>
        <v>41698.0558345096</v>
      </c>
      <c r="AU211" s="44" t="n">
        <f aca="false">0.25*AJ211/$AM$213</f>
        <v>0.00301731535169766</v>
      </c>
      <c r="AV211" s="43" t="n">
        <f aca="false">AU211*$J$213</f>
        <v>27409.5370573651</v>
      </c>
      <c r="AW211" s="44" t="n">
        <f aca="false">0.35*AL211/$AM$213</f>
        <v>0.00244266957098664</v>
      </c>
      <c r="AX211" s="43" t="n">
        <f aca="false">AW211*$J$213</f>
        <v>22189.4082390779</v>
      </c>
    </row>
    <row r="212" customFormat="false" ht="13.8" hidden="false" customHeight="false" outlineLevel="0" collapsed="false">
      <c r="A212" s="16" t="s">
        <v>85</v>
      </c>
      <c r="B212" s="52"/>
      <c r="C212" s="52"/>
      <c r="D212" s="52"/>
      <c r="E212" s="52"/>
      <c r="F212" s="52"/>
      <c r="G212" s="52"/>
      <c r="H212" s="52"/>
      <c r="I212" s="90" t="n">
        <f aca="false">AO212+AQ212+AS212+AU212+AW212</f>
        <v>0.00918736549677817</v>
      </c>
      <c r="J212" s="52" t="n">
        <f aca="false">AP212+AR212+AT212+AV212+AX212</f>
        <v>83458.7723493381</v>
      </c>
      <c r="K212" s="89" t="n">
        <f aca="false">I212-DatosMinisterio!J212</f>
        <v>-4.91330584510667E-006</v>
      </c>
      <c r="L212" s="43" t="n">
        <f aca="false">J212-DatosMinisterio!K212</f>
        <v>-44.2276506618509</v>
      </c>
      <c r="M212" s="43" t="n">
        <f aca="false">P246/P$247</f>
        <v>0.00118998835190054</v>
      </c>
      <c r="N212" s="43" t="n">
        <f aca="false">ROUND((N$213*M212),0)</f>
        <v>205389</v>
      </c>
      <c r="O212" s="43" t="n">
        <f aca="false">N212-DatosMinisterio!L212</f>
        <v>-944109</v>
      </c>
      <c r="P212" s="43" t="n">
        <f aca="false">N212+J212</f>
        <v>288847.772349338</v>
      </c>
      <c r="Q212" s="43" t="n">
        <f aca="false">P212-DatosMinisterio!M212</f>
        <v>-944153.227650662</v>
      </c>
      <c r="S212" s="17" t="n">
        <f aca="false">B212+DatosMinisterio!B212</f>
        <v>8097</v>
      </c>
      <c r="T212" s="17" t="n">
        <f aca="false">C212+DatosMinisterio!C212</f>
        <v>32</v>
      </c>
      <c r="U212" s="17" t="n">
        <f aca="false">D212+DatosMinisterio!D212</f>
        <v>385.386000903435</v>
      </c>
      <c r="V212" s="17" t="n">
        <f aca="false">E212+DatosMinisterio!E212</f>
        <v>193.597460747204</v>
      </c>
      <c r="W212" s="17" t="n">
        <f aca="false">F212+DatosMinisterio!F212</f>
        <v>6</v>
      </c>
      <c r="X212" s="17" t="n">
        <f aca="false">G212+DatosMinisterio!G212</f>
        <v>47</v>
      </c>
      <c r="Y212" s="17" t="n">
        <f aca="false">H212+DatosMinisterio!H212</f>
        <v>10</v>
      </c>
      <c r="Z212" s="17" t="n">
        <f aca="false">X212+0.33*Y212</f>
        <v>50.3</v>
      </c>
      <c r="AC212" s="49" t="n">
        <f aca="false">IF(T212&gt;0,S212/T212,0)</f>
        <v>253.03125</v>
      </c>
      <c r="AD212" s="50" t="n">
        <f aca="false">EXP((((AC212-AC$213)/AC$214+2)/4-1.9)^3)</f>
        <v>0.154509418056522</v>
      </c>
      <c r="AE212" s="51" t="n">
        <f aca="false">S212/U212</f>
        <v>21.0101041060618</v>
      </c>
      <c r="AF212" s="50" t="n">
        <f aca="false">EXP((((AE212-AE$213)/AE$214+2)/4-1.9)^3)</f>
        <v>0.0850021084237667</v>
      </c>
      <c r="AG212" s="50" t="n">
        <f aca="false">V212/U212</f>
        <v>0.502346894524882</v>
      </c>
      <c r="AH212" s="50" t="n">
        <f aca="false">EXP((((AG212-AG$213)/AG$214+2)/4-1.9)^3)</f>
        <v>0.020002396588298</v>
      </c>
      <c r="AI212" s="50" t="n">
        <f aca="false">W212/U212</f>
        <v>0.015568806303121</v>
      </c>
      <c r="AJ212" s="50" t="n">
        <f aca="false">EXP((((AI212-AI$213)/AI$214+2)/4-1.9)^3)</f>
        <v>0.00913585256454918</v>
      </c>
      <c r="AK212" s="50" t="n">
        <f aca="false">Z212/U212</f>
        <v>0.130518492841165</v>
      </c>
      <c r="AL212" s="50" t="n">
        <f aca="false">EXP((((AK212-AK$213)/AK$214+2)/4-1.9)^3)</f>
        <v>0.013344562463717</v>
      </c>
      <c r="AM212" s="50" t="n">
        <f aca="false">0.01*AD212+0.15*AF212+0.24*AH212+0.25*AJ212+0.35*AL212</f>
        <v>0.02605054562876</v>
      </c>
      <c r="AO212" s="44" t="n">
        <f aca="false">0.01*AD212/$AM$213</f>
        <v>0.000544915456516422</v>
      </c>
      <c r="AP212" s="43" t="n">
        <f aca="false">AO212*$J$213</f>
        <v>4950.05614514716</v>
      </c>
      <c r="AQ212" s="44" t="n">
        <f aca="false">0.15*AF212/$AM$213</f>
        <v>0.00449671255958499</v>
      </c>
      <c r="AR212" s="43" t="n">
        <f aca="false">AQ212*$J$213</f>
        <v>40848.5011249873</v>
      </c>
      <c r="AS212" s="44" t="n">
        <f aca="false">0.24*AH212/$AM$213</f>
        <v>0.00169304088340003</v>
      </c>
      <c r="AT212" s="43" t="n">
        <f aca="false">AS212*$J$213</f>
        <v>15379.7205211174</v>
      </c>
      <c r="AU212" s="44" t="n">
        <f aca="false">0.25*AJ212/$AM$213</f>
        <v>0.000805495764189746</v>
      </c>
      <c r="AV212" s="43" t="n">
        <f aca="false">AU212*$J$213</f>
        <v>7317.18876705655</v>
      </c>
      <c r="AW212" s="44" t="n">
        <f aca="false">0.35*AL212/$AM$213</f>
        <v>0.00164720083308699</v>
      </c>
      <c r="AX212" s="43" t="n">
        <f aca="false">AW212*$J$213</f>
        <v>14963.3057910297</v>
      </c>
    </row>
    <row r="213" customFormat="false" ht="13.8" hidden="false" customHeight="false" outlineLevel="0" collapsed="false">
      <c r="A213" s="19" t="s">
        <v>49</v>
      </c>
      <c r="B213" s="59"/>
      <c r="C213" s="59"/>
      <c r="D213" s="59"/>
      <c r="E213" s="59"/>
      <c r="F213" s="59"/>
      <c r="G213" s="59"/>
      <c r="H213" s="59"/>
      <c r="I213" s="91" t="n">
        <f aca="false">SUM(I186:I212)</f>
        <v>1</v>
      </c>
      <c r="J213" s="59" t="n">
        <f aca="false">DatosMinisterio!K213</f>
        <v>9084081</v>
      </c>
      <c r="K213" s="91" t="n">
        <f aca="false">I213-DatosMinisterio!J213</f>
        <v>0</v>
      </c>
      <c r="L213" s="59" t="n">
        <f aca="false">J213-DatosMinisterio!K213</f>
        <v>0</v>
      </c>
      <c r="M213" s="59"/>
      <c r="N213" s="59" t="n">
        <f aca="false">DatosMinisterio!L213</f>
        <v>172597546</v>
      </c>
      <c r="O213" s="59"/>
      <c r="P213" s="59" t="n">
        <f aca="false">DatosMinisterio!M213</f>
        <v>181681627</v>
      </c>
      <c r="Q213" s="59"/>
      <c r="S213" s="20"/>
      <c r="T213" s="20"/>
      <c r="U213" s="20"/>
      <c r="V213" s="20"/>
      <c r="W213" s="20"/>
      <c r="X213" s="20"/>
      <c r="Y213" s="20"/>
      <c r="Z213" s="20"/>
      <c r="AB213" s="62" t="s">
        <v>207</v>
      </c>
      <c r="AC213" s="62" t="n">
        <f aca="false">AVERAGE(AC188:AC212)</f>
        <v>203.72130055195</v>
      </c>
      <c r="AD213" s="20"/>
      <c r="AE213" s="62" t="n">
        <f aca="false">AVERAGE(AE188:AE212)</f>
        <v>20.0914540571291</v>
      </c>
      <c r="AF213" s="20"/>
      <c r="AG213" s="64" t="n">
        <f aca="false">AVERAGE(AG188:AG212)</f>
        <v>0.595103914495848</v>
      </c>
      <c r="AH213" s="20"/>
      <c r="AI213" s="64" t="n">
        <f aca="false">AVERAGE(AI188:AI212)</f>
        <v>0.124728932378349</v>
      </c>
      <c r="AJ213" s="20"/>
      <c r="AK213" s="64" t="n">
        <f aca="false">AVERAGE(AK188:AK212)</f>
        <v>0.373413118066336</v>
      </c>
      <c r="AL213" s="20"/>
      <c r="AM213" s="64" t="n">
        <f aca="false">SUM(AM188:AM212)</f>
        <v>2.83547504863014</v>
      </c>
      <c r="AO213" s="60" t="n">
        <f aca="false">SUM(AO186:AO212)</f>
        <v>0.00991227571157284</v>
      </c>
      <c r="AP213" s="59" t="n">
        <f aca="false">SUM(AP186:AP212)</f>
        <v>90043.9154582603</v>
      </c>
      <c r="AQ213" s="60" t="n">
        <f aca="false">SUM(AQ186:AQ212)</f>
        <v>0.148066985832009</v>
      </c>
      <c r="AR213" s="59" t="n">
        <f aca="false">SUM(AR186:AR212)</f>
        <v>1345052.49272383</v>
      </c>
      <c r="AS213" s="60" t="n">
        <f aca="false">SUM(AS186:AS212)</f>
        <v>0.234664469691532</v>
      </c>
      <c r="AT213" s="59" t="n">
        <f aca="false">SUM(AT186:AT212)</f>
        <v>2131711.05049992</v>
      </c>
      <c r="AU213" s="60" t="n">
        <f aca="false">SUM(AU186:AU212)</f>
        <v>0.250229521210615</v>
      </c>
      <c r="AV213" s="59" t="n">
        <f aca="false">SUM(AV186:AV212)</f>
        <v>2273105.23926844</v>
      </c>
      <c r="AW213" s="60" t="n">
        <f aca="false">SUM(AW186:AW212)</f>
        <v>0.357126747554271</v>
      </c>
      <c r="AX213" s="59" t="n">
        <f aca="false">SUM(AX186:AX212)</f>
        <v>3244168.30204955</v>
      </c>
    </row>
    <row r="214" s="23" customFormat="true" ht="13.8" hidden="false" customHeight="false" outlineLevel="0" collapsed="false">
      <c r="A214" s="23" t="s">
        <v>50</v>
      </c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AB214" s="62" t="s">
        <v>208</v>
      </c>
      <c r="AC214" s="62" t="n">
        <f aca="false">_xlfn.STDEV.P(AC188:AC212)</f>
        <v>73.1426899345754</v>
      </c>
      <c r="AD214" s="20"/>
      <c r="AE214" s="62" t="n">
        <f aca="false">_xlfn.STDEV.P(AE188:AE212)</f>
        <v>4.67362240916886</v>
      </c>
      <c r="AF214" s="20"/>
      <c r="AG214" s="64" t="n">
        <f aca="false">_xlfn.STDEV.P(AG188:AG212)</f>
        <v>0.132011638297646</v>
      </c>
      <c r="AH214" s="20"/>
      <c r="AI214" s="64" t="n">
        <f aca="false">_xlfn.STDEV.P(AI188:AI212)</f>
        <v>0.099402855743362</v>
      </c>
      <c r="AJ214" s="20"/>
      <c r="AK214" s="64" t="n">
        <f aca="false">_xlfn.STDEV.P(AK188:AK212)</f>
        <v>0.266064585382024</v>
      </c>
      <c r="AL214" s="20"/>
      <c r="AM214" s="64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Z214" s="74"/>
      <c r="BA214" s="74"/>
      <c r="BB214" s="74"/>
      <c r="BC214" s="74"/>
      <c r="BD214" s="74"/>
      <c r="BE214" s="74"/>
      <c r="AME214" s="0"/>
      <c r="AMF214" s="0"/>
      <c r="AMG214" s="0"/>
      <c r="AMH214" s="0"/>
      <c r="AMI214" s="0"/>
      <c r="AMJ214" s="0"/>
    </row>
    <row r="215" s="23" customFormat="true" ht="13.8" hidden="false" customHeight="false" outlineLevel="0" collapsed="false">
      <c r="A215" s="23" t="s">
        <v>51</v>
      </c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Z215" s="74"/>
      <c r="BA215" s="74"/>
      <c r="BB215" s="74"/>
      <c r="BC215" s="74"/>
      <c r="BD215" s="74"/>
      <c r="BE215" s="74"/>
      <c r="AME215" s="0"/>
      <c r="AMF215" s="0"/>
      <c r="AMG215" s="0"/>
      <c r="AMH215" s="0"/>
      <c r="AMI215" s="0"/>
      <c r="AMJ215" s="0"/>
    </row>
    <row r="216" customFormat="false" ht="13.8" hidden="false" customHeight="false" outlineLevel="0" collapsed="false">
      <c r="A216" s="30"/>
      <c r="S216" s="22"/>
      <c r="T216" s="22"/>
      <c r="U216" s="22"/>
      <c r="V216" s="22"/>
      <c r="W216" s="22"/>
      <c r="X216" s="22"/>
      <c r="Y216" s="22"/>
      <c r="Z216" s="22"/>
    </row>
    <row r="217" customFormat="false" ht="13.8" hidden="false" customHeight="false" outlineLevel="0" collapsed="false">
      <c r="A217" s="6" t="s">
        <v>122</v>
      </c>
      <c r="B217" s="6"/>
      <c r="C217" s="6"/>
      <c r="D217" s="6"/>
      <c r="E217" s="6"/>
      <c r="F217" s="6"/>
      <c r="G217" s="6"/>
      <c r="H217" s="6"/>
      <c r="I217" s="6"/>
      <c r="J217" s="6"/>
      <c r="S217" s="24"/>
      <c r="T217" s="24"/>
      <c r="U217" s="24"/>
      <c r="V217" s="24"/>
      <c r="W217" s="24"/>
      <c r="X217" s="24"/>
      <c r="Y217" s="24"/>
      <c r="Z217" s="24"/>
    </row>
    <row r="218" customFormat="false" ht="13.8" hidden="false" customHeight="false" outlineLevel="0" collapsed="false">
      <c r="A218" s="6" t="s">
        <v>123</v>
      </c>
      <c r="B218" s="6"/>
      <c r="C218" s="6"/>
      <c r="D218" s="6"/>
      <c r="E218" s="6"/>
      <c r="F218" s="6"/>
      <c r="G218" s="6"/>
      <c r="H218" s="6"/>
      <c r="I218" s="6"/>
      <c r="J218" s="6"/>
      <c r="S218" s="24"/>
      <c r="T218" s="24"/>
      <c r="U218" s="24"/>
      <c r="V218" s="24"/>
      <c r="W218" s="24"/>
      <c r="X218" s="24"/>
      <c r="Y218" s="24"/>
      <c r="Z218" s="24"/>
    </row>
    <row r="219" customFormat="false" ht="9" hidden="false" customHeight="true" outlineLevel="0" collapsed="false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S219" s="73"/>
      <c r="T219" s="73"/>
      <c r="U219" s="73"/>
      <c r="V219" s="73"/>
      <c r="W219" s="73"/>
      <c r="X219" s="73"/>
      <c r="Y219" s="73"/>
      <c r="Z219" s="73"/>
    </row>
    <row r="220" customFormat="false" ht="15.8" hidden="false" customHeight="true" outlineLevel="0" collapsed="false">
      <c r="A220" s="7" t="s">
        <v>8</v>
      </c>
      <c r="B220" s="85" t="s">
        <v>188</v>
      </c>
      <c r="C220" s="85"/>
      <c r="D220" s="85"/>
      <c r="E220" s="85"/>
      <c r="F220" s="85"/>
      <c r="G220" s="85"/>
      <c r="H220" s="85"/>
      <c r="I220" s="37" t="s">
        <v>10</v>
      </c>
      <c r="J220" s="37" t="s">
        <v>11</v>
      </c>
      <c r="K220" s="37" t="s">
        <v>189</v>
      </c>
      <c r="L220" s="37" t="s">
        <v>190</v>
      </c>
      <c r="M220" s="37" t="s">
        <v>191</v>
      </c>
      <c r="N220" s="37" t="s">
        <v>12</v>
      </c>
      <c r="O220" s="37" t="s">
        <v>192</v>
      </c>
      <c r="P220" s="37" t="s">
        <v>193</v>
      </c>
      <c r="Q220" s="37" t="s">
        <v>194</v>
      </c>
      <c r="S220" s="8" t="s">
        <v>188</v>
      </c>
      <c r="T220" s="8"/>
      <c r="U220" s="8"/>
      <c r="V220" s="8"/>
      <c r="W220" s="8"/>
      <c r="X220" s="8"/>
      <c r="Y220" s="8"/>
      <c r="Z220" s="8"/>
      <c r="AC220" s="9" t="s">
        <v>196</v>
      </c>
      <c r="AD220" s="9"/>
      <c r="AE220" s="9" t="s">
        <v>197</v>
      </c>
      <c r="AF220" s="9"/>
      <c r="AG220" s="9" t="s">
        <v>198</v>
      </c>
      <c r="AH220" s="9"/>
      <c r="AI220" s="9" t="s">
        <v>199</v>
      </c>
      <c r="AJ220" s="9"/>
      <c r="AK220" s="9" t="s">
        <v>200</v>
      </c>
      <c r="AL220" s="9"/>
      <c r="AM220" s="39" t="s">
        <v>201</v>
      </c>
      <c r="AO220" s="9" t="s">
        <v>196</v>
      </c>
      <c r="AP220" s="9"/>
      <c r="AQ220" s="9" t="s">
        <v>197</v>
      </c>
      <c r="AR220" s="9"/>
      <c r="AS220" s="9" t="s">
        <v>198</v>
      </c>
      <c r="AT220" s="9"/>
      <c r="AU220" s="9" t="s">
        <v>199</v>
      </c>
      <c r="AV220" s="9"/>
      <c r="AW220" s="39" t="s">
        <v>200</v>
      </c>
      <c r="AX220" s="39"/>
    </row>
    <row r="221" customFormat="false" ht="55.8" hidden="false" customHeight="false" outlineLevel="0" collapsed="false">
      <c r="A221" s="7"/>
      <c r="B221" s="84" t="s">
        <v>124</v>
      </c>
      <c r="C221" s="84" t="s">
        <v>125</v>
      </c>
      <c r="D221" s="84" t="s">
        <v>126</v>
      </c>
      <c r="E221" s="84" t="s">
        <v>127</v>
      </c>
      <c r="F221" s="84" t="s">
        <v>128</v>
      </c>
      <c r="G221" s="84" t="s">
        <v>129</v>
      </c>
      <c r="H221" s="84" t="s">
        <v>130</v>
      </c>
      <c r="I221" s="37"/>
      <c r="J221" s="37"/>
      <c r="K221" s="37"/>
      <c r="L221" s="37"/>
      <c r="M221" s="37"/>
      <c r="N221" s="37"/>
      <c r="O221" s="37"/>
      <c r="P221" s="37"/>
      <c r="Q221" s="37"/>
      <c r="S221" s="9" t="s">
        <v>124</v>
      </c>
      <c r="T221" s="9" t="s">
        <v>125</v>
      </c>
      <c r="U221" s="9" t="s">
        <v>126</v>
      </c>
      <c r="V221" s="9" t="s">
        <v>127</v>
      </c>
      <c r="W221" s="9" t="s">
        <v>128</v>
      </c>
      <c r="X221" s="9" t="s">
        <v>129</v>
      </c>
      <c r="Y221" s="9" t="s">
        <v>130</v>
      </c>
      <c r="Z221" s="7" t="s">
        <v>21</v>
      </c>
      <c r="AC221" s="9" t="s">
        <v>202</v>
      </c>
      <c r="AD221" s="9" t="s">
        <v>203</v>
      </c>
      <c r="AE221" s="9" t="s">
        <v>202</v>
      </c>
      <c r="AF221" s="9" t="s">
        <v>203</v>
      </c>
      <c r="AG221" s="9" t="s">
        <v>202</v>
      </c>
      <c r="AH221" s="9" t="s">
        <v>203</v>
      </c>
      <c r="AI221" s="9" t="s">
        <v>202</v>
      </c>
      <c r="AJ221" s="9" t="s">
        <v>203</v>
      </c>
      <c r="AK221" s="9" t="s">
        <v>202</v>
      </c>
      <c r="AL221" s="9" t="s">
        <v>203</v>
      </c>
      <c r="AM221" s="40" t="s">
        <v>204</v>
      </c>
      <c r="AO221" s="9" t="s">
        <v>205</v>
      </c>
      <c r="AP221" s="9" t="s">
        <v>206</v>
      </c>
      <c r="AQ221" s="9" t="s">
        <v>205</v>
      </c>
      <c r="AR221" s="9" t="s">
        <v>206</v>
      </c>
      <c r="AS221" s="9" t="s">
        <v>205</v>
      </c>
      <c r="AT221" s="9" t="s">
        <v>206</v>
      </c>
      <c r="AU221" s="9" t="s">
        <v>205</v>
      </c>
      <c r="AV221" s="9" t="s">
        <v>206</v>
      </c>
      <c r="AW221" s="9" t="s">
        <v>205</v>
      </c>
      <c r="AX221" s="40" t="s">
        <v>206</v>
      </c>
    </row>
    <row r="222" customFormat="false" ht="13.8" hidden="false" customHeight="false" outlineLevel="0" collapsed="false">
      <c r="A222" s="10" t="s">
        <v>61</v>
      </c>
      <c r="B222" s="42"/>
      <c r="C222" s="42"/>
      <c r="D222" s="42"/>
      <c r="E222" s="42"/>
      <c r="F222" s="42"/>
      <c r="G222" s="42"/>
      <c r="H222" s="42"/>
      <c r="I222" s="88" t="n">
        <f aca="false">AO222+AQ222+AS222+AU222+AW222</f>
        <v>0.146909454501606</v>
      </c>
      <c r="J222" s="42" t="n">
        <f aca="false">AP222+AR222+AT222+AV222+AX222</f>
        <v>1235163.27514043</v>
      </c>
      <c r="K222" s="88" t="n">
        <f aca="false">I222-DatosMinisterio!J222</f>
        <v>0.00109797391582028</v>
      </c>
      <c r="L222" s="42" t="n">
        <f aca="false">J222-DatosMinisterio!K222</f>
        <v>9231.27514043031</v>
      </c>
      <c r="M222" s="43" t="n">
        <f aca="false">P256/P$281</f>
        <v>0.0145120021828448</v>
      </c>
      <c r="N222" s="43" t="n">
        <f aca="false">ROUND((N$247*M222),0)</f>
        <v>2318225</v>
      </c>
      <c r="O222" s="43" t="n">
        <f aca="false">N222-DatosMinisterio!L222</f>
        <v>-29461813</v>
      </c>
      <c r="P222" s="43" t="n">
        <f aca="false">N222+J222</f>
        <v>3553388.27514043</v>
      </c>
      <c r="Q222" s="43" t="n">
        <f aca="false">P222-DatosMinisterio!M222</f>
        <v>-29452581.7248596</v>
      </c>
      <c r="S222" s="11" t="n">
        <f aca="false">B222+DatosMinisterio!B222</f>
        <v>27024</v>
      </c>
      <c r="T222" s="11" t="n">
        <f aca="false">C222+DatosMinisterio!C222</f>
        <v>68</v>
      </c>
      <c r="U222" s="11" t="n">
        <f aca="false">D222+DatosMinisterio!D222</f>
        <v>1743.15519936718</v>
      </c>
      <c r="V222" s="11" t="n">
        <f aca="false">E222+DatosMinisterio!E222</f>
        <v>1065.9772287208</v>
      </c>
      <c r="W222" s="11" t="n">
        <f aca="false">F222+DatosMinisterio!F222</f>
        <v>657</v>
      </c>
      <c r="X222" s="11" t="n">
        <f aca="false">G222+DatosMinisterio!G222</f>
        <v>1384</v>
      </c>
      <c r="Y222" s="11" t="n">
        <f aca="false">H222+DatosMinisterio!H222</f>
        <v>174</v>
      </c>
      <c r="Z222" s="11" t="n">
        <f aca="false">X222+0.33*Y222</f>
        <v>1441.42</v>
      </c>
      <c r="AC222" s="45" t="n">
        <f aca="false">IF(T222&gt;0,S222/T222,0)</f>
        <v>397.411764705882</v>
      </c>
      <c r="AD222" s="46" t="n">
        <f aca="false">EXP((((AC222-AC$247)/AC$248+2)/4-1.9)^3)</f>
        <v>0.541702551126099</v>
      </c>
      <c r="AE222" s="47" t="n">
        <f aca="false">S222/U222</f>
        <v>15.5029225222232</v>
      </c>
      <c r="AF222" s="46" t="n">
        <f aca="false">EXP((((AE222-AE$247)/AE$248+2)/4-1.9)^3)</f>
        <v>0.016275480802633</v>
      </c>
      <c r="AG222" s="46" t="n">
        <f aca="false">V222/U222</f>
        <v>0.611521698760835</v>
      </c>
      <c r="AH222" s="46" t="n">
        <f aca="false">EXP((((AG222-AG$247)/AG$248+2)/4-1.9)^3)</f>
        <v>0.099674799462503</v>
      </c>
      <c r="AI222" s="46" t="n">
        <f aca="false">W222/U222</f>
        <v>0.376902756701475</v>
      </c>
      <c r="AJ222" s="46" t="n">
        <f aca="false">EXP((((AI222-AI$247)/AI$248+2)/4-1.9)^3)</f>
        <v>0.705814333599047</v>
      </c>
      <c r="AK222" s="46" t="n">
        <f aca="false">Z222/U222</f>
        <v>0.826902848652421</v>
      </c>
      <c r="AL222" s="46" t="n">
        <f aca="false">EXP((((AK222-AK$247)/AK$248+2)/4-1.9)^3)</f>
        <v>0.587701747931097</v>
      </c>
      <c r="AM222" s="46" t="n">
        <f aca="false">0.01*AD222+0.15*AF222+0.24*AH222+0.25*AJ222+0.35*AL222</f>
        <v>0.413929494678302</v>
      </c>
      <c r="AO222" s="48" t="n">
        <f aca="false">0.01*AD222/$AM$247</f>
        <v>0.00192257926316443</v>
      </c>
      <c r="AP222" s="42" t="n">
        <f aca="false">AO222*$J$247</f>
        <v>16164.3735419445</v>
      </c>
      <c r="AQ222" s="48" t="n">
        <f aca="false">0.15*AF222/$AM$247</f>
        <v>0.000866459881648845</v>
      </c>
      <c r="AR222" s="42" t="n">
        <f aca="false">AQ222*$J$247</f>
        <v>7284.89142394491</v>
      </c>
      <c r="AS222" s="48" t="n">
        <f aca="false">0.24*AH222/$AM$247</f>
        <v>0.00849024035533802</v>
      </c>
      <c r="AT222" s="42" t="n">
        <f aca="false">AS222*$J$247</f>
        <v>71382.9693235577</v>
      </c>
      <c r="AU222" s="48" t="n">
        <f aca="false">0.25*AJ222/$AM$247</f>
        <v>0.0626258819808414</v>
      </c>
      <c r="AV222" s="42" t="n">
        <f aca="false">AU222*$J$247</f>
        <v>526536.496636221</v>
      </c>
      <c r="AW222" s="48" t="n">
        <f aca="false">0.35*AL222/$AM$247</f>
        <v>0.0730042930206136</v>
      </c>
      <c r="AX222" s="42" t="n">
        <f aca="false">AW222*$J$247</f>
        <v>613794.544214762</v>
      </c>
    </row>
    <row r="223" customFormat="false" ht="13.8" hidden="false" customHeight="false" outlineLevel="0" collapsed="false">
      <c r="A223" s="13" t="s">
        <v>62</v>
      </c>
      <c r="B223" s="43"/>
      <c r="C223" s="43"/>
      <c r="D223" s="43"/>
      <c r="E223" s="43"/>
      <c r="F223" s="43" t="n">
        <v>-32</v>
      </c>
      <c r="G223" s="43"/>
      <c r="H223" s="43"/>
      <c r="I223" s="89" t="n">
        <f aca="false">AO223+AQ223+AS223+AU223+AW223</f>
        <v>0.0947009124024768</v>
      </c>
      <c r="J223" s="43" t="n">
        <f aca="false">AP223+AR223+AT223+AV223+AX223</f>
        <v>796212.126160684</v>
      </c>
      <c r="K223" s="89" t="n">
        <f aca="false">I223-DatosMinisterio!J223</f>
        <v>-0.00391839302091287</v>
      </c>
      <c r="L223" s="43" t="n">
        <f aca="false">J223-DatosMinisterio!K223</f>
        <v>-32944.8738393157</v>
      </c>
      <c r="M223" s="43" t="n">
        <f aca="false">P257/P$281</f>
        <v>0.00999936486307925</v>
      </c>
      <c r="N223" s="43" t="n">
        <f aca="false">ROUND((N$247*M223),0)</f>
        <v>1597352</v>
      </c>
      <c r="O223" s="43" t="n">
        <f aca="false">N223-DatosMinisterio!L223</f>
        <v>-18533846</v>
      </c>
      <c r="P223" s="43" t="n">
        <f aca="false">N223+J223</f>
        <v>2393564.12616068</v>
      </c>
      <c r="Q223" s="43" t="n">
        <f aca="false">P223-DatosMinisterio!M223</f>
        <v>-18566790.8738393</v>
      </c>
      <c r="S223" s="14" t="n">
        <f aca="false">B223+DatosMinisterio!B223</f>
        <v>19836</v>
      </c>
      <c r="T223" s="14" t="n">
        <f aca="false">C223+DatosMinisterio!C223</f>
        <v>43</v>
      </c>
      <c r="U223" s="14" t="n">
        <f aca="false">D223+DatosMinisterio!D223</f>
        <v>1802.94024678234</v>
      </c>
      <c r="V223" s="14" t="n">
        <f aca="false">E223+DatosMinisterio!E223</f>
        <v>1100.49545322856</v>
      </c>
      <c r="W223" s="14" t="n">
        <f aca="false">F223+DatosMinisterio!F223</f>
        <v>489</v>
      </c>
      <c r="X223" s="14" t="n">
        <f aca="false">G223+DatosMinisterio!G223</f>
        <v>1195</v>
      </c>
      <c r="Y223" s="14" t="n">
        <f aca="false">H223+DatosMinisterio!H223</f>
        <v>134</v>
      </c>
      <c r="Z223" s="14" t="n">
        <f aca="false">X223+0.33*Y223</f>
        <v>1239.22</v>
      </c>
      <c r="AC223" s="49" t="n">
        <f aca="false">IF(T223&gt;0,S223/T223,0)</f>
        <v>461.302325581395</v>
      </c>
      <c r="AD223" s="50" t="n">
        <f aca="false">EXP((((AC223-AC$247)/AC$248+2)/4-1.9)^3)</f>
        <v>0.746086389772055</v>
      </c>
      <c r="AE223" s="51" t="n">
        <f aca="false">S223/U223</f>
        <v>11.0020285117051</v>
      </c>
      <c r="AF223" s="50" t="n">
        <f aca="false">EXP((((AE223-AE$247)/AE$248+2)/4-1.9)^3)</f>
        <v>0.00299813235314852</v>
      </c>
      <c r="AG223" s="50" t="n">
        <f aca="false">V223/U223</f>
        <v>0.610389310013233</v>
      </c>
      <c r="AH223" s="50" t="n">
        <f aca="false">EXP((((AG223-AG$247)/AG$248+2)/4-1.9)^3)</f>
        <v>0.0986957006208901</v>
      </c>
      <c r="AI223" s="50" t="n">
        <f aca="false">W223/U223</f>
        <v>0.271223630884443</v>
      </c>
      <c r="AJ223" s="50" t="n">
        <f aca="false">EXP((((AI223-AI$247)/AI$248+2)/4-1.9)^3)</f>
        <v>0.384702552803149</v>
      </c>
      <c r="AK223" s="50" t="n">
        <f aca="false">Z223/U223</f>
        <v>0.687332817719058</v>
      </c>
      <c r="AL223" s="50" t="n">
        <f aca="false">EXP((((AK223-AK$247)/AK$248+2)/4-1.9)^3)</f>
        <v>0.397298385069744</v>
      </c>
      <c r="AM223" s="50" t="n">
        <f aca="false">0.01*AD223+0.15*AF223+0.24*AH223+0.25*AJ223+0.35*AL223</f>
        <v>0.266827624874904</v>
      </c>
      <c r="AO223" s="44" t="n">
        <f aca="false">0.01*AD223/$AM$247</f>
        <v>0.00264796652429105</v>
      </c>
      <c r="AP223" s="43" t="n">
        <f aca="false">AO223*$J$247</f>
        <v>22263.1757479556</v>
      </c>
      <c r="AQ223" s="44" t="n">
        <f aca="false">0.15*AF223/$AM$247</f>
        <v>0.000159611960800345</v>
      </c>
      <c r="AR223" s="43" t="n">
        <f aca="false">AQ223*$J$247</f>
        <v>1341.96150222302</v>
      </c>
      <c r="AS223" s="44" t="n">
        <f aca="false">0.24*AH223/$AM$247</f>
        <v>0.0084068412961801</v>
      </c>
      <c r="AT223" s="43" t="n">
        <f aca="false">AS223*$J$247</f>
        <v>70681.7792238287</v>
      </c>
      <c r="AU223" s="44" t="n">
        <f aca="false">0.25*AJ223/$AM$247</f>
        <v>0.0341340994688053</v>
      </c>
      <c r="AV223" s="43" t="n">
        <f aca="false">AU223*$J$247</f>
        <v>286987.561398901</v>
      </c>
      <c r="AW223" s="44" t="n">
        <f aca="false">0.35*AL223/$AM$247</f>
        <v>0.0493523931524</v>
      </c>
      <c r="AX223" s="43" t="n">
        <f aca="false">AW223*$J$247</f>
        <v>414937.648287776</v>
      </c>
    </row>
    <row r="224" customFormat="false" ht="13.8" hidden="false" customHeight="false" outlineLevel="0" collapsed="false">
      <c r="A224" s="13" t="s">
        <v>63</v>
      </c>
      <c r="B224" s="43"/>
      <c r="C224" s="43"/>
      <c r="D224" s="43"/>
      <c r="E224" s="43"/>
      <c r="F224" s="43"/>
      <c r="G224" s="43"/>
      <c r="H224" s="43"/>
      <c r="I224" s="89" t="n">
        <f aca="false">AO224+AQ224+AS224+AU224+AW224</f>
        <v>0.0655158051114656</v>
      </c>
      <c r="J224" s="43" t="n">
        <f aca="false">AP224+AR224+AT224+AV224+AX224</f>
        <v>550833.958845414</v>
      </c>
      <c r="K224" s="89" t="n">
        <f aca="false">I224-DatosMinisterio!J224</f>
        <v>0.00043732447021852</v>
      </c>
      <c r="L224" s="43" t="n">
        <f aca="false">J224-DatosMinisterio!K224</f>
        <v>3676.95884541399</v>
      </c>
      <c r="M224" s="43" t="n">
        <f aca="false">P258/P$281</f>
        <v>0.00696053959058216</v>
      </c>
      <c r="N224" s="43" t="n">
        <f aca="false">ROUND((N$247*M224),0)</f>
        <v>1111914</v>
      </c>
      <c r="O224" s="43" t="n">
        <f aca="false">N224-DatosMinisterio!L224</f>
        <v>-10776505</v>
      </c>
      <c r="P224" s="43" t="n">
        <f aca="false">N224+J224</f>
        <v>1662747.95884541</v>
      </c>
      <c r="Q224" s="43" t="n">
        <f aca="false">P224-DatosMinisterio!M224</f>
        <v>-10772828.0411546</v>
      </c>
      <c r="S224" s="14" t="n">
        <f aca="false">B224+DatosMinisterio!B224</f>
        <v>23130</v>
      </c>
      <c r="T224" s="14" t="n">
        <f aca="false">C224+DatosMinisterio!C224</f>
        <v>104</v>
      </c>
      <c r="U224" s="14" t="n">
        <f aca="false">D224+DatosMinisterio!D224</f>
        <v>1294.59564182884</v>
      </c>
      <c r="V224" s="14" t="n">
        <f aca="false">E224+DatosMinisterio!E224</f>
        <v>908.902460010657</v>
      </c>
      <c r="W224" s="14" t="n">
        <f aca="false">F224+DatosMinisterio!F224</f>
        <v>274</v>
      </c>
      <c r="X224" s="14" t="n">
        <f aca="false">G224+DatosMinisterio!G224</f>
        <v>673</v>
      </c>
      <c r="Y224" s="14" t="n">
        <f aca="false">H224+DatosMinisterio!H224</f>
        <v>43</v>
      </c>
      <c r="Z224" s="14" t="n">
        <f aca="false">X224+0.33*Y224</f>
        <v>687.19</v>
      </c>
      <c r="AC224" s="49" t="n">
        <f aca="false">IF(T224&gt;0,S224/T224,0)</f>
        <v>222.403846153846</v>
      </c>
      <c r="AD224" s="50" t="n">
        <f aca="false">EXP((((AC224-AC$247)/AC$248+2)/4-1.9)^3)</f>
        <v>0.0820513591390768</v>
      </c>
      <c r="AE224" s="51" t="n">
        <f aca="false">S224/U224</f>
        <v>17.8665826244594</v>
      </c>
      <c r="AF224" s="50" t="n">
        <f aca="false">EXP((((AE224-AE$247)/AE$248+2)/4-1.9)^3)</f>
        <v>0.0340907776352111</v>
      </c>
      <c r="AG224" s="50" t="n">
        <f aca="false">V224/U224</f>
        <v>0.702074401182655</v>
      </c>
      <c r="AH224" s="50" t="n">
        <f aca="false">EXP((((AG224-AG$247)/AG$248+2)/4-1.9)^3)</f>
        <v>0.201091993747138</v>
      </c>
      <c r="AI224" s="50" t="n">
        <f aca="false">W224/U224</f>
        <v>0.211649098102113</v>
      </c>
      <c r="AJ224" s="50" t="n">
        <f aca="false">EXP((((AI224-AI$247)/AI$248+2)/4-1.9)^3)</f>
        <v>0.224289796330225</v>
      </c>
      <c r="AK224" s="50" t="n">
        <f aca="false">Z224/U224</f>
        <v>0.530814393156172</v>
      </c>
      <c r="AL224" s="50" t="n">
        <f aca="false">EXP((((AK224-AK$247)/AK$248+2)/4-1.9)^3)</f>
        <v>0.212364349018909</v>
      </c>
      <c r="AM224" s="50" t="n">
        <f aca="false">0.01*AD224+0.15*AF224+0.24*AH224+0.25*AJ224+0.35*AL224</f>
        <v>0.18459617997516</v>
      </c>
      <c r="AO224" s="44" t="n">
        <f aca="false">0.01*AD224/$AM$247</f>
        <v>0.000291211922977496</v>
      </c>
      <c r="AP224" s="43" t="n">
        <f aca="false">AO224*$J$247</f>
        <v>2448.40792422174</v>
      </c>
      <c r="AQ224" s="44" t="n">
        <f aca="false">0.15*AF224/$AM$247</f>
        <v>0.00181489514892509</v>
      </c>
      <c r="AR224" s="43" t="n">
        <f aca="false">AQ224*$J$247</f>
        <v>15259.00319886</v>
      </c>
      <c r="AS224" s="44" t="n">
        <f aca="false">0.24*AH224/$AM$247</f>
        <v>0.0171288968691591</v>
      </c>
      <c r="AT224" s="43" t="n">
        <f aca="false">AS224*$J$247</f>
        <v>144013.769761986</v>
      </c>
      <c r="AU224" s="44" t="n">
        <f aca="false">0.25*AJ224/$AM$247</f>
        <v>0.0199009082783277</v>
      </c>
      <c r="AV224" s="43" t="n">
        <f aca="false">AU224*$J$247</f>
        <v>167319.871486282</v>
      </c>
      <c r="AW224" s="44" t="n">
        <f aca="false">0.35*AL224/$AM$247</f>
        <v>0.0263798928920762</v>
      </c>
      <c r="AX224" s="43" t="n">
        <f aca="false">AW224*$J$247</f>
        <v>221792.906474065</v>
      </c>
    </row>
    <row r="225" customFormat="false" ht="13.8" hidden="false" customHeight="false" outlineLevel="0" collapsed="false">
      <c r="A225" s="13" t="s">
        <v>64</v>
      </c>
      <c r="B225" s="43"/>
      <c r="C225" s="43"/>
      <c r="D225" s="43"/>
      <c r="E225" s="43"/>
      <c r="F225" s="43"/>
      <c r="G225" s="43"/>
      <c r="H225" s="43"/>
      <c r="I225" s="89" t="n">
        <f aca="false">AO225+AQ225+AS225+AU225+AW225</f>
        <v>0.0553897277098194</v>
      </c>
      <c r="J225" s="43" t="n">
        <f aca="false">AP225+AR225+AT225+AV225+AX225</f>
        <v>465697.444179463</v>
      </c>
      <c r="K225" s="89" t="n">
        <f aca="false">I225-DatosMinisterio!J225</f>
        <v>0.000256372193458108</v>
      </c>
      <c r="L225" s="43" t="n">
        <f aca="false">J225-DatosMinisterio!K225</f>
        <v>2155.44417946308</v>
      </c>
      <c r="M225" s="43" t="n">
        <f aca="false">P259/P$281</f>
        <v>0.0050144418239922</v>
      </c>
      <c r="N225" s="43" t="n">
        <f aca="false">ROUND((N$247*M225),0)</f>
        <v>801034</v>
      </c>
      <c r="O225" s="43" t="n">
        <f aca="false">N225-DatosMinisterio!L225</f>
        <v>-8154763</v>
      </c>
      <c r="P225" s="43" t="n">
        <f aca="false">N225+J225</f>
        <v>1266731.44417946</v>
      </c>
      <c r="Q225" s="43" t="n">
        <f aca="false">P225-DatosMinisterio!M225</f>
        <v>-8152607.55582054</v>
      </c>
      <c r="S225" s="14" t="n">
        <f aca="false">B225+DatosMinisterio!B225</f>
        <v>13293</v>
      </c>
      <c r="T225" s="14" t="n">
        <f aca="false">C225+DatosMinisterio!C225</f>
        <v>58</v>
      </c>
      <c r="U225" s="14" t="n">
        <f aca="false">D225+DatosMinisterio!D225</f>
        <v>550.409533711333</v>
      </c>
      <c r="V225" s="14" t="n">
        <f aca="false">E225+DatosMinisterio!E225</f>
        <v>394.908055118092</v>
      </c>
      <c r="W225" s="14" t="n">
        <f aca="false">F225+DatosMinisterio!F225</f>
        <v>95</v>
      </c>
      <c r="X225" s="14" t="n">
        <f aca="false">G225+DatosMinisterio!G225</f>
        <v>220</v>
      </c>
      <c r="Y225" s="14" t="n">
        <f aca="false">H225+DatosMinisterio!H225</f>
        <v>39</v>
      </c>
      <c r="Z225" s="14" t="n">
        <f aca="false">X225+0.33*Y225</f>
        <v>232.87</v>
      </c>
      <c r="AC225" s="49" t="n">
        <f aca="false">IF(T225&gt;0,S225/T225,0)</f>
        <v>229.189655172414</v>
      </c>
      <c r="AD225" s="50" t="n">
        <f aca="false">EXP((((AC225-AC$247)/AC$248+2)/4-1.9)^3)</f>
        <v>0.0913399936005098</v>
      </c>
      <c r="AE225" s="51" t="n">
        <f aca="false">S225/U225</f>
        <v>24.151107831231</v>
      </c>
      <c r="AF225" s="50" t="n">
        <f aca="false">EXP((((AE225-AE$247)/AE$248+2)/4-1.9)^3)</f>
        <v>0.156596551607744</v>
      </c>
      <c r="AG225" s="50" t="n">
        <f aca="false">V225/U225</f>
        <v>0.717480404918286</v>
      </c>
      <c r="AH225" s="50" t="n">
        <f aca="false">EXP((((AG225-AG$247)/AG$248+2)/4-1.9)^3)</f>
        <v>0.222908726249728</v>
      </c>
      <c r="AI225" s="50" t="n">
        <f aca="false">W225/U225</f>
        <v>0.172598754529974</v>
      </c>
      <c r="AJ225" s="50" t="n">
        <f aca="false">EXP((((AI225-AI$247)/AI$248+2)/4-1.9)^3)</f>
        <v>0.143628315091861</v>
      </c>
      <c r="AK225" s="50" t="n">
        <f aca="false">Z225/U225</f>
        <v>0.423084968077843</v>
      </c>
      <c r="AL225" s="50" t="n">
        <f aca="false">EXP((((AK225-AK$247)/AK$248+2)/4-1.9)^3)</f>
        <v>0.120734476196809</v>
      </c>
      <c r="AM225" s="50" t="n">
        <f aca="false">0.01*AD225+0.15*AF225+0.24*AH225+0.25*AJ225+0.35*AL225</f>
        <v>0.15606512241895</v>
      </c>
      <c r="AO225" s="44" t="n">
        <f aca="false">0.01*AD225/$AM$247</f>
        <v>0.000324178605452116</v>
      </c>
      <c r="AP225" s="43" t="n">
        <f aca="false">AO225*$J$247</f>
        <v>2725.58025212948</v>
      </c>
      <c r="AQ225" s="44" t="n">
        <f aca="false">0.15*AF225/$AM$247</f>
        <v>0.00833675092109797</v>
      </c>
      <c r="AR225" s="43" t="n">
        <f aca="false">AQ225*$J$247</f>
        <v>70092.4838817693</v>
      </c>
      <c r="AS225" s="44" t="n">
        <f aca="false">0.24*AH225/$AM$247</f>
        <v>0.0189872332160989</v>
      </c>
      <c r="AT225" s="43" t="n">
        <f aca="false">AS225*$J$247</f>
        <v>159638.011349334</v>
      </c>
      <c r="AU225" s="44" t="n">
        <f aca="false">0.25*AJ225/$AM$247</f>
        <v>0.012743932053893</v>
      </c>
      <c r="AV225" s="43" t="n">
        <f aca="false">AU225*$J$247</f>
        <v>107146.520332913</v>
      </c>
      <c r="AW225" s="44" t="n">
        <f aca="false">0.35*AL225/$AM$247</f>
        <v>0.0149976329132775</v>
      </c>
      <c r="AX225" s="43" t="n">
        <f aca="false">AW225*$J$247</f>
        <v>126094.848363317</v>
      </c>
    </row>
    <row r="226" customFormat="false" ht="13.8" hidden="false" customHeight="false" outlineLevel="0" collapsed="false">
      <c r="A226" s="13" t="s">
        <v>65</v>
      </c>
      <c r="B226" s="43"/>
      <c r="C226" s="43"/>
      <c r="D226" s="43"/>
      <c r="E226" s="43"/>
      <c r="F226" s="43"/>
      <c r="G226" s="43"/>
      <c r="H226" s="43"/>
      <c r="I226" s="89" t="n">
        <f aca="false">AO226+AQ226+AS226+AU226+AW226</f>
        <v>0.0797509426470469</v>
      </c>
      <c r="J226" s="43" t="n">
        <f aca="false">AP226+AR226+AT226+AV226+AX226</f>
        <v>670518.012946444</v>
      </c>
      <c r="K226" s="89" t="n">
        <f aca="false">I226-DatosMinisterio!J226</f>
        <v>0.000422626926591382</v>
      </c>
      <c r="L226" s="43" t="n">
        <f aca="false">J226-DatosMinisterio!K226</f>
        <v>3553.01294644363</v>
      </c>
      <c r="M226" s="43" t="n">
        <f aca="false">P260/P$281</f>
        <v>0.007671436515258</v>
      </c>
      <c r="N226" s="43" t="n">
        <f aca="false">ROUND((N$247*M226),0)</f>
        <v>1225476</v>
      </c>
      <c r="O226" s="43" t="n">
        <f aca="false">N226-DatosMinisterio!L226</f>
        <v>-7396879</v>
      </c>
      <c r="P226" s="43" t="n">
        <f aca="false">N226+J226</f>
        <v>1895994.01294644</v>
      </c>
      <c r="Q226" s="43" t="n">
        <f aca="false">P226-DatosMinisterio!M226</f>
        <v>-7393325.98705356</v>
      </c>
      <c r="S226" s="14" t="n">
        <f aca="false">B226+DatosMinisterio!B226</f>
        <v>16506</v>
      </c>
      <c r="T226" s="14" t="n">
        <f aca="false">C226+DatosMinisterio!C226</f>
        <v>103</v>
      </c>
      <c r="U226" s="14" t="n">
        <f aca="false">D226+DatosMinisterio!D226</f>
        <v>492.310418314822</v>
      </c>
      <c r="V226" s="14" t="n">
        <f aca="false">E226+DatosMinisterio!E226</f>
        <v>258.781512298075</v>
      </c>
      <c r="W226" s="14" t="n">
        <f aca="false">F226+DatosMinisterio!F226</f>
        <v>102</v>
      </c>
      <c r="X226" s="14" t="n">
        <f aca="false">G226+DatosMinisterio!G226</f>
        <v>260</v>
      </c>
      <c r="Y226" s="14" t="n">
        <f aca="false">H226+DatosMinisterio!H226</f>
        <v>5</v>
      </c>
      <c r="Z226" s="14" t="n">
        <f aca="false">X226+0.33*Y226</f>
        <v>261.65</v>
      </c>
      <c r="AC226" s="49" t="n">
        <f aca="false">IF(T226&gt;0,S226/T226,0)</f>
        <v>160.252427184466</v>
      </c>
      <c r="AD226" s="50" t="n">
        <f aca="false">EXP((((AC226-AC$247)/AC$248+2)/4-1.9)^3)</f>
        <v>0.0263754474551936</v>
      </c>
      <c r="AE226" s="51" t="n">
        <f aca="false">S226/U226</f>
        <v>33.5276268507581</v>
      </c>
      <c r="AF226" s="50" t="n">
        <f aca="false">EXP((((AE226-AE$247)/AE$248+2)/4-1.9)^3)</f>
        <v>0.573130347673605</v>
      </c>
      <c r="AG226" s="50" t="n">
        <f aca="false">V226/U226</f>
        <v>0.525647036241654</v>
      </c>
      <c r="AH226" s="50" t="n">
        <f aca="false">EXP((((AG226-AG$247)/AG$248+2)/4-1.9)^3)</f>
        <v>0.0434096509263839</v>
      </c>
      <c r="AI226" s="50" t="n">
        <f aca="false">W226/U226</f>
        <v>0.207186352767317</v>
      </c>
      <c r="AJ226" s="50" t="n">
        <f aca="false">EXP((((AI226-AI$247)/AI$248+2)/4-1.9)^3)</f>
        <v>0.213979027272017</v>
      </c>
      <c r="AK226" s="50" t="n">
        <f aca="false">Z226/U226</f>
        <v>0.53147361962322</v>
      </c>
      <c r="AL226" s="50" t="n">
        <f aca="false">EXP((((AK226-AK$247)/AK$248+2)/4-1.9)^3)</f>
        <v>0.213024209757678</v>
      </c>
      <c r="AM226" s="50" t="n">
        <f aca="false">0.01*AD226+0.15*AF226+0.24*AH226+0.25*AJ226+0.35*AL226</f>
        <v>0.224704853081116</v>
      </c>
      <c r="AO226" s="44" t="n">
        <f aca="false">0.01*AD226/$AM$247</f>
        <v>9.36102077212372E-005</v>
      </c>
      <c r="AP226" s="43" t="n">
        <f aca="false">AO226*$J$247</f>
        <v>787.04186294746</v>
      </c>
      <c r="AQ226" s="44" t="n">
        <f aca="false">0.15*AF226/$AM$247</f>
        <v>0.0305118146269629</v>
      </c>
      <c r="AR226" s="43" t="n">
        <f aca="false">AQ226*$J$247</f>
        <v>256532.658248385</v>
      </c>
      <c r="AS226" s="44" t="n">
        <f aca="false">0.24*AH226/$AM$247</f>
        <v>0.00369760834327006</v>
      </c>
      <c r="AT226" s="43" t="n">
        <f aca="false">AS226*$J$247</f>
        <v>31088.1967872945</v>
      </c>
      <c r="AU226" s="44" t="n">
        <f aca="false">0.25*AJ226/$AM$247</f>
        <v>0.0189860486963772</v>
      </c>
      <c r="AV226" s="43" t="n">
        <f aca="false">AU226*$J$247</f>
        <v>159628.052322096</v>
      </c>
      <c r="AW226" s="44" t="n">
        <f aca="false">0.35*AL226/$AM$247</f>
        <v>0.0264618607727154</v>
      </c>
      <c r="AX226" s="43" t="n">
        <f aca="false">AW226*$J$247</f>
        <v>222482.063725721</v>
      </c>
    </row>
    <row r="227" customFormat="false" ht="13.8" hidden="false" customHeight="false" outlineLevel="0" collapsed="false">
      <c r="A227" s="13" t="s">
        <v>66</v>
      </c>
      <c r="B227" s="43"/>
      <c r="C227" s="43"/>
      <c r="D227" s="43"/>
      <c r="E227" s="43"/>
      <c r="F227" s="43"/>
      <c r="G227" s="43"/>
      <c r="H227" s="43"/>
      <c r="I227" s="89" t="n">
        <f aca="false">AO227+AQ227+AS227+AU227+AW227</f>
        <v>0.0450441740657962</v>
      </c>
      <c r="J227" s="43" t="n">
        <f aca="false">AP227+AR227+AT227+AV227+AX227</f>
        <v>378715.650084292</v>
      </c>
      <c r="K227" s="89" t="n">
        <f aca="false">I227-DatosMinisterio!J227</f>
        <v>0.000263601226599346</v>
      </c>
      <c r="L227" s="43" t="n">
        <f aca="false">J227-DatosMinisterio!K227</f>
        <v>2216.65008429176</v>
      </c>
      <c r="M227" s="43" t="n">
        <f aca="false">P261/P$281</f>
        <v>0.00394922368058121</v>
      </c>
      <c r="N227" s="43" t="n">
        <f aca="false">ROUND((N$247*M227),0)</f>
        <v>630870</v>
      </c>
      <c r="O227" s="43" t="n">
        <f aca="false">N227-DatosMinisterio!L227</f>
        <v>-9540715</v>
      </c>
      <c r="P227" s="43" t="n">
        <f aca="false">N227+J227</f>
        <v>1009585.65008429</v>
      </c>
      <c r="Q227" s="43" t="n">
        <f aca="false">P227-DatosMinisterio!M227</f>
        <v>-9538498.34991571</v>
      </c>
      <c r="S227" s="14" t="n">
        <f aca="false">B227+DatosMinisterio!B227</f>
        <v>19664</v>
      </c>
      <c r="T227" s="14" t="n">
        <f aca="false">C227+DatosMinisterio!C227</f>
        <v>64</v>
      </c>
      <c r="U227" s="14" t="n">
        <f aca="false">D227+DatosMinisterio!D227</f>
        <v>875.963553819899</v>
      </c>
      <c r="V227" s="14" t="n">
        <f aca="false">E227+DatosMinisterio!E227</f>
        <v>593.486216691619</v>
      </c>
      <c r="W227" s="14" t="n">
        <f aca="false">F227+DatosMinisterio!F227</f>
        <v>154</v>
      </c>
      <c r="X227" s="14" t="n">
        <f aca="false">G227+DatosMinisterio!G227</f>
        <v>313</v>
      </c>
      <c r="Y227" s="14" t="n">
        <f aca="false">H227+DatosMinisterio!H227</f>
        <v>25</v>
      </c>
      <c r="Z227" s="14" t="n">
        <f aca="false">X227+0.33*Y227</f>
        <v>321.25</v>
      </c>
      <c r="AC227" s="49" t="n">
        <f aca="false">IF(T227&gt;0,S227/T227,0)</f>
        <v>307.25</v>
      </c>
      <c r="AD227" s="50" t="n">
        <f aca="false">EXP((((AC227-AC$247)/AC$248+2)/4-1.9)^3)</f>
        <v>0.253672982733765</v>
      </c>
      <c r="AE227" s="51" t="n">
        <f aca="false">S227/U227</f>
        <v>22.4484225562231</v>
      </c>
      <c r="AF227" s="50" t="n">
        <f aca="false">EXP((((AE227-AE$247)/AE$248+2)/4-1.9)^3)</f>
        <v>0.109895473141503</v>
      </c>
      <c r="AG227" s="50" t="n">
        <f aca="false">V227/U227</f>
        <v>0.677523869690179</v>
      </c>
      <c r="AH227" s="50" t="n">
        <f aca="false">EXP((((AG227-AG$247)/AG$248+2)/4-1.9)^3)</f>
        <v>0.169027694500965</v>
      </c>
      <c r="AI227" s="50" t="n">
        <f aca="false">W227/U227</f>
        <v>0.175806401223472</v>
      </c>
      <c r="AJ227" s="50" t="n">
        <f aca="false">EXP((((AI227-AI$247)/AI$248+2)/4-1.9)^3)</f>
        <v>0.149425023437513</v>
      </c>
      <c r="AK227" s="50" t="n">
        <f aca="false">Z227/U227</f>
        <v>0.366739002552211</v>
      </c>
      <c r="AL227" s="50" t="n">
        <f aca="false">EXP((((AK227-AK$247)/AK$248+2)/4-1.9)^3)</f>
        <v>0.0856334832140378</v>
      </c>
      <c r="AM227" s="50" t="n">
        <f aca="false">0.01*AD227+0.15*AF227+0.24*AH227+0.25*AJ227+0.35*AL227</f>
        <v>0.126915672463086</v>
      </c>
      <c r="AO227" s="44" t="n">
        <f aca="false">0.01*AD227/$AM$247</f>
        <v>0.000900321431411307</v>
      </c>
      <c r="AP227" s="43" t="n">
        <f aca="false">AO227*$J$247</f>
        <v>7569.58748280527</v>
      </c>
      <c r="AQ227" s="44" t="n">
        <f aca="false">0.15*AF227/$AM$247</f>
        <v>0.00585051955187254</v>
      </c>
      <c r="AR227" s="43" t="n">
        <f aca="false">AQ227*$J$247</f>
        <v>49189.1207103012</v>
      </c>
      <c r="AS227" s="44" t="n">
        <f aca="false">0.24*AH227/$AM$247</f>
        <v>0.0143976788592558</v>
      </c>
      <c r="AT227" s="43" t="n">
        <f aca="false">AS227*$J$247</f>
        <v>121050.644661022</v>
      </c>
      <c r="AU227" s="44" t="n">
        <f aca="false">0.25*AJ227/$AM$247</f>
        <v>0.0132582655768196</v>
      </c>
      <c r="AV227" s="43" t="n">
        <f aca="false">AU227*$J$247</f>
        <v>111470.856576948</v>
      </c>
      <c r="AW227" s="44" t="n">
        <f aca="false">0.35*AL227/$AM$247</f>
        <v>0.010637388646437</v>
      </c>
      <c r="AX227" s="43" t="n">
        <f aca="false">AW227*$J$247</f>
        <v>89435.4406532158</v>
      </c>
    </row>
    <row r="228" customFormat="false" ht="13.8" hidden="false" customHeight="false" outlineLevel="0" collapsed="false">
      <c r="A228" s="13" t="s">
        <v>67</v>
      </c>
      <c r="B228" s="43"/>
      <c r="C228" s="43"/>
      <c r="D228" s="43"/>
      <c r="E228" s="43"/>
      <c r="F228" s="43"/>
      <c r="G228" s="43"/>
      <c r="H228" s="43"/>
      <c r="I228" s="89" t="n">
        <f aca="false">AO228+AQ228+AS228+AU228+AW228</f>
        <v>0.033236378955594</v>
      </c>
      <c r="J228" s="43" t="n">
        <f aca="false">AP228+AR228+AT228+AV228+AX228</f>
        <v>279439.841526</v>
      </c>
      <c r="K228" s="89" t="n">
        <f aca="false">I228-DatosMinisterio!J228</f>
        <v>0.000267323633968988</v>
      </c>
      <c r="L228" s="43" t="n">
        <f aca="false">J228-DatosMinisterio!K228</f>
        <v>2247.84152599983</v>
      </c>
      <c r="M228" s="43" t="n">
        <f aca="false">P262/P$281</f>
        <v>0.00325130049466701</v>
      </c>
      <c r="N228" s="43" t="n">
        <f aca="false">ROUND((N$247*M228),0)</f>
        <v>519380</v>
      </c>
      <c r="O228" s="43" t="n">
        <f aca="false">N228-DatosMinisterio!L228</f>
        <v>-7305235</v>
      </c>
      <c r="P228" s="43" t="n">
        <f aca="false">N228+J228</f>
        <v>798819.841526</v>
      </c>
      <c r="Q228" s="43" t="n">
        <f aca="false">P228-DatosMinisterio!M228</f>
        <v>-7302987.158474</v>
      </c>
      <c r="S228" s="14" t="n">
        <f aca="false">B228+DatosMinisterio!B228</f>
        <v>11850</v>
      </c>
      <c r="T228" s="14" t="n">
        <f aca="false">C228+DatosMinisterio!C228</f>
        <v>60</v>
      </c>
      <c r="U228" s="14" t="n">
        <f aca="false">D228+DatosMinisterio!D228</f>
        <v>802.196793743891</v>
      </c>
      <c r="V228" s="14" t="n">
        <f aca="false">E228+DatosMinisterio!E228</f>
        <v>409.698005865103</v>
      </c>
      <c r="W228" s="14" t="n">
        <f aca="false">F228+DatosMinisterio!F228</f>
        <v>143</v>
      </c>
      <c r="X228" s="14" t="n">
        <f aca="false">G228+DatosMinisterio!G228</f>
        <v>335</v>
      </c>
      <c r="Y228" s="14" t="n">
        <f aca="false">H228+DatosMinisterio!H228</f>
        <v>29</v>
      </c>
      <c r="Z228" s="14" t="n">
        <f aca="false">X228+0.33*Y228</f>
        <v>344.57</v>
      </c>
      <c r="AC228" s="49" t="n">
        <f aca="false">IF(T228&gt;0,S228/T228,0)</f>
        <v>197.5</v>
      </c>
      <c r="AD228" s="50" t="n">
        <f aca="false">EXP((((AC228-AC$247)/AC$248+2)/4-1.9)^3)</f>
        <v>0.0538585360005932</v>
      </c>
      <c r="AE228" s="51" t="n">
        <f aca="false">S228/U228</f>
        <v>14.771936378224</v>
      </c>
      <c r="AF228" s="50" t="n">
        <f aca="false">EXP((((AE228-AE$247)/AE$248+2)/4-1.9)^3)</f>
        <v>0.012691322263047</v>
      </c>
      <c r="AG228" s="50" t="n">
        <f aca="false">V228/U228</f>
        <v>0.51072007400207</v>
      </c>
      <c r="AH228" s="50" t="n">
        <f aca="false">EXP((((AG228-AG$247)/AG$248+2)/4-1.9)^3)</f>
        <v>0.0369077567349862</v>
      </c>
      <c r="AI228" s="50" t="n">
        <f aca="false">W228/U228</f>
        <v>0.178260498066331</v>
      </c>
      <c r="AJ228" s="50" t="n">
        <f aca="false">EXP((((AI228-AI$247)/AI$248+2)/4-1.9)^3)</f>
        <v>0.153961090923168</v>
      </c>
      <c r="AK228" s="50" t="n">
        <f aca="false">Z228/U228</f>
        <v>0.429533005725285</v>
      </c>
      <c r="AL228" s="50" t="n">
        <f aca="false">EXP((((AK228-AK$247)/AK$248+2)/4-1.9)^3)</f>
        <v>0.125302338937613</v>
      </c>
      <c r="AM228" s="50" t="n">
        <f aca="false">0.01*AD228+0.15*AF228+0.24*AH228+0.25*AJ228+0.35*AL228</f>
        <v>0.0936462366748163</v>
      </c>
      <c r="AO228" s="44" t="n">
        <f aca="false">0.01*AD228/$AM$247</f>
        <v>0.000191151590931001</v>
      </c>
      <c r="AP228" s="43" t="n">
        <f aca="false">AO228*$J$247</f>
        <v>1607.13567349103</v>
      </c>
      <c r="AQ228" s="44" t="n">
        <f aca="false">0.15*AF228/$AM$247</f>
        <v>0.000675649568781282</v>
      </c>
      <c r="AR228" s="43" t="n">
        <f aca="false">AQ228*$J$247</f>
        <v>5680.62509696394</v>
      </c>
      <c r="AS228" s="44" t="n">
        <f aca="false">0.24*AH228/$AM$247</f>
        <v>0.00314378084878175</v>
      </c>
      <c r="AT228" s="43" t="n">
        <f aca="false">AS228*$J$247</f>
        <v>26431.8090532599</v>
      </c>
      <c r="AU228" s="44" t="n">
        <f aca="false">0.25*AJ228/$AM$247</f>
        <v>0.0136607442648979</v>
      </c>
      <c r="AV228" s="43" t="n">
        <f aca="false">AU228*$J$247</f>
        <v>114854.756518769</v>
      </c>
      <c r="AW228" s="44" t="n">
        <f aca="false">0.35*AL228/$AM$247</f>
        <v>0.015565052682202</v>
      </c>
      <c r="AX228" s="43" t="n">
        <f aca="false">AW228*$J$247</f>
        <v>130865.515183516</v>
      </c>
    </row>
    <row r="229" customFormat="false" ht="13.8" hidden="false" customHeight="false" outlineLevel="0" collapsed="false">
      <c r="A229" s="13" t="s">
        <v>68</v>
      </c>
      <c r="B229" s="43"/>
      <c r="C229" s="43"/>
      <c r="D229" s="43"/>
      <c r="E229" s="43"/>
      <c r="F229" s="43"/>
      <c r="G229" s="43"/>
      <c r="H229" s="43"/>
      <c r="I229" s="89" t="n">
        <f aca="false">AO229+AQ229+AS229+AU229+AW229</f>
        <v>0.0314420836639888</v>
      </c>
      <c r="J229" s="43" t="n">
        <f aca="false">AP229+AR229+AT229+AV229+AX229</f>
        <v>264354.034717536</v>
      </c>
      <c r="K229" s="89" t="n">
        <f aca="false">I229-DatosMinisterio!J229</f>
        <v>7.21775478587441E-005</v>
      </c>
      <c r="L229" s="43" t="n">
        <f aca="false">J229-DatosMinisterio!K229</f>
        <v>607.034717535833</v>
      </c>
      <c r="M229" s="43" t="n">
        <f aca="false">P263/P$281</f>
        <v>0.00346176372397146</v>
      </c>
      <c r="N229" s="43" t="n">
        <f aca="false">ROUND((N$247*M229),0)</f>
        <v>553001</v>
      </c>
      <c r="O229" s="43" t="n">
        <f aca="false">N229-DatosMinisterio!L229</f>
        <v>-7071746</v>
      </c>
      <c r="P229" s="43" t="n">
        <f aca="false">N229+J229</f>
        <v>817355.034717536</v>
      </c>
      <c r="Q229" s="43" t="n">
        <f aca="false">P229-DatosMinisterio!M229</f>
        <v>-7071138.96528246</v>
      </c>
      <c r="S229" s="14" t="n">
        <f aca="false">B229+DatosMinisterio!B229</f>
        <v>9342</v>
      </c>
      <c r="T229" s="14" t="n">
        <f aca="false">C229+DatosMinisterio!C229</f>
        <v>46</v>
      </c>
      <c r="U229" s="14" t="n">
        <f aca="false">D229+DatosMinisterio!D229</f>
        <v>483.823716682601</v>
      </c>
      <c r="V229" s="14" t="n">
        <f aca="false">E229+DatosMinisterio!E229</f>
        <v>283.780832479891</v>
      </c>
      <c r="W229" s="14" t="n">
        <f aca="false">F229+DatosMinisterio!F229</f>
        <v>54</v>
      </c>
      <c r="X229" s="14" t="n">
        <f aca="false">G229+DatosMinisterio!G229</f>
        <v>206</v>
      </c>
      <c r="Y229" s="14" t="n">
        <f aca="false">H229+DatosMinisterio!H229</f>
        <v>18</v>
      </c>
      <c r="Z229" s="14" t="n">
        <f aca="false">X229+0.33*Y229</f>
        <v>211.94</v>
      </c>
      <c r="AC229" s="49" t="n">
        <f aca="false">IF(T229&gt;0,S229/T229,0)</f>
        <v>203.086956521739</v>
      </c>
      <c r="AD229" s="50" t="n">
        <f aca="false">EXP((((AC229-AC$247)/AC$248+2)/4-1.9)^3)</f>
        <v>0.0594194222649933</v>
      </c>
      <c r="AE229" s="51" t="n">
        <f aca="false">S229/U229</f>
        <v>19.3086855354149</v>
      </c>
      <c r="AF229" s="50" t="n">
        <f aca="false">EXP((((AE229-AE$247)/AE$248+2)/4-1.9)^3)</f>
        <v>0.0510812483959005</v>
      </c>
      <c r="AG229" s="50" t="n">
        <f aca="false">V229/U229</f>
        <v>0.586537663812081</v>
      </c>
      <c r="AH229" s="50" t="n">
        <f aca="false">EXP((((AG229-AG$247)/AG$248+2)/4-1.9)^3)</f>
        <v>0.0796400818780655</v>
      </c>
      <c r="AI229" s="50" t="n">
        <f aca="false">W229/U229</f>
        <v>0.111610899048641</v>
      </c>
      <c r="AJ229" s="50" t="n">
        <f aca="false">EXP((((AI229-AI$247)/AI$248+2)/4-1.9)^3)</f>
        <v>0.0607612982064151</v>
      </c>
      <c r="AK229" s="50" t="n">
        <f aca="false">Z229/U229</f>
        <v>0.438052110080906</v>
      </c>
      <c r="AL229" s="50" t="n">
        <f aca="false">EXP((((AK229-AK$247)/AK$248+2)/4-1.9)^3)</f>
        <v>0.131515246116477</v>
      </c>
      <c r="AM229" s="50" t="n">
        <f aca="false">0.01*AD229+0.15*AF229+0.24*AH229+0.25*AJ229+0.35*AL229</f>
        <v>0.0885906618251415</v>
      </c>
      <c r="AO229" s="44" t="n">
        <f aca="false">0.01*AD229/$AM$247</f>
        <v>0.000210887965800431</v>
      </c>
      <c r="AP229" s="43" t="n">
        <f aca="false">AO229*$J$247</f>
        <v>1773.07220566199</v>
      </c>
      <c r="AQ229" s="44" t="n">
        <f aca="false">0.15*AF229/$AM$247</f>
        <v>0.00271941904367131</v>
      </c>
      <c r="AR229" s="43" t="n">
        <f aca="false">AQ229*$J$247</f>
        <v>22863.9235225231</v>
      </c>
      <c r="AS229" s="44" t="n">
        <f aca="false">0.24*AH229/$AM$247</f>
        <v>0.00678369498318322</v>
      </c>
      <c r="AT229" s="43" t="n">
        <f aca="false">AS229*$J$247</f>
        <v>57034.9331253604</v>
      </c>
      <c r="AU229" s="44" t="n">
        <f aca="false">0.25*AJ229/$AM$247</f>
        <v>0.00539126185079617</v>
      </c>
      <c r="AV229" s="43" t="n">
        <f aca="false">AU229*$J$247</f>
        <v>45327.8426998464</v>
      </c>
      <c r="AW229" s="44" t="n">
        <f aca="false">0.35*AL229/$AM$247</f>
        <v>0.0163368198205377</v>
      </c>
      <c r="AX229" s="43" t="n">
        <f aca="false">AW229*$J$247</f>
        <v>137354.263164144</v>
      </c>
    </row>
    <row r="230" customFormat="false" ht="13.8" hidden="false" customHeight="false" outlineLevel="0" collapsed="false">
      <c r="A230" s="13" t="s">
        <v>69</v>
      </c>
      <c r="B230" s="43"/>
      <c r="C230" s="43"/>
      <c r="D230" s="43"/>
      <c r="E230" s="43"/>
      <c r="F230" s="43"/>
      <c r="G230" s="43"/>
      <c r="H230" s="43"/>
      <c r="I230" s="89" t="n">
        <f aca="false">AO230+AQ230+AS230+AU230+AW230</f>
        <v>0.0141308618655108</v>
      </c>
      <c r="J230" s="43" t="n">
        <f aca="false">AP230+AR230+AT230+AV230+AX230</f>
        <v>118807.340763562</v>
      </c>
      <c r="K230" s="89" t="n">
        <f aca="false">I230-DatosMinisterio!J230</f>
        <v>3.78839844620178E-005</v>
      </c>
      <c r="L230" s="43" t="n">
        <f aca="false">J230-DatosMinisterio!K230</f>
        <v>318.340763562039</v>
      </c>
      <c r="M230" s="43" t="n">
        <f aca="false">P264/P$281</f>
        <v>0.00141669711841788</v>
      </c>
      <c r="N230" s="43" t="n">
        <f aca="false">ROUND((N$247*M230),0)</f>
        <v>226311</v>
      </c>
      <c r="O230" s="43" t="n">
        <f aca="false">N230-DatosMinisterio!L230</f>
        <v>-3029986</v>
      </c>
      <c r="P230" s="43" t="n">
        <f aca="false">N230+J230</f>
        <v>345118.340763562</v>
      </c>
      <c r="Q230" s="43" t="n">
        <f aca="false">P230-DatosMinisterio!M230</f>
        <v>-3029667.65923644</v>
      </c>
      <c r="S230" s="14" t="n">
        <f aca="false">B230+DatosMinisterio!B230</f>
        <v>15169</v>
      </c>
      <c r="T230" s="14" t="n">
        <f aca="false">C230+DatosMinisterio!C230</f>
        <v>66</v>
      </c>
      <c r="U230" s="14" t="n">
        <f aca="false">D230+DatosMinisterio!D230</f>
        <v>714.724093585078</v>
      </c>
      <c r="V230" s="14" t="n">
        <f aca="false">E230+DatosMinisterio!E230</f>
        <v>282.043782193336</v>
      </c>
      <c r="W230" s="14" t="n">
        <f aca="false">F230+DatosMinisterio!F230</f>
        <v>68</v>
      </c>
      <c r="X230" s="14" t="n">
        <f aca="false">G230+DatosMinisterio!G230</f>
        <v>169</v>
      </c>
      <c r="Y230" s="14" t="n">
        <f aca="false">H230+DatosMinisterio!H230</f>
        <v>22</v>
      </c>
      <c r="Z230" s="14" t="n">
        <f aca="false">X230+0.33*Y230</f>
        <v>176.26</v>
      </c>
      <c r="AC230" s="49" t="n">
        <f aca="false">IF(T230&gt;0,S230/T230,0)</f>
        <v>229.833333333333</v>
      </c>
      <c r="AD230" s="50" t="n">
        <f aca="false">EXP((((AC230-AC$247)/AC$248+2)/4-1.9)^3)</f>
        <v>0.0922589407497531</v>
      </c>
      <c r="AE230" s="51" t="n">
        <f aca="false">S230/U230</f>
        <v>21.2235744340335</v>
      </c>
      <c r="AF230" s="50" t="n">
        <f aca="false">EXP((((AE230-AE$247)/AE$248+2)/4-1.9)^3)</f>
        <v>0.0829850947636177</v>
      </c>
      <c r="AG230" s="50" t="n">
        <f aca="false">V230/U230</f>
        <v>0.394619105085147</v>
      </c>
      <c r="AH230" s="50" t="n">
        <f aca="false">EXP((((AG230-AG$247)/AG$248+2)/4-1.9)^3)</f>
        <v>0.00859791824331301</v>
      </c>
      <c r="AI230" s="50" t="n">
        <f aca="false">W230/U230</f>
        <v>0.0951416086435675</v>
      </c>
      <c r="AJ230" s="50" t="n">
        <f aca="false">EXP((((AI230-AI$247)/AI$248+2)/4-1.9)^3)</f>
        <v>0.046409988987501</v>
      </c>
      <c r="AK230" s="50" t="n">
        <f aca="false">Z230/U230</f>
        <v>0.246612646169341</v>
      </c>
      <c r="AL230" s="50" t="n">
        <f aca="false">EXP((((AK230-AK$247)/AK$248+2)/4-1.9)^3)</f>
        <v>0.0365100473285652</v>
      </c>
      <c r="AM230" s="50" t="n">
        <f aca="false">0.01*AD230+0.15*AF230+0.24*AH230+0.25*AJ230+0.35*AL230</f>
        <v>0.0398148678123084</v>
      </c>
      <c r="AO230" s="44" t="n">
        <f aca="false">0.01*AD230/$AM$247</f>
        <v>0.000327440079353995</v>
      </c>
      <c r="AP230" s="43" t="n">
        <f aca="false">AO230*$J$247</f>
        <v>2753.00158318062</v>
      </c>
      <c r="AQ230" s="44" t="n">
        <f aca="false">0.15*AF230/$AM$247</f>
        <v>0.00441788824916741</v>
      </c>
      <c r="AR230" s="43" t="n">
        <f aca="false">AQ230*$J$247</f>
        <v>37144.0581381124</v>
      </c>
      <c r="AS230" s="44" t="n">
        <f aca="false">0.24*AH230/$AM$247</f>
        <v>0.000732365581219299</v>
      </c>
      <c r="AT230" s="43" t="n">
        <f aca="false">AS230*$J$247</f>
        <v>6157.47347893844</v>
      </c>
      <c r="AU230" s="44" t="n">
        <f aca="false">0.25*AJ230/$AM$247</f>
        <v>0.00411789100150872</v>
      </c>
      <c r="AV230" s="43" t="n">
        <f aca="false">AU230*$J$247</f>
        <v>34621.7862788348</v>
      </c>
      <c r="AW230" s="44" t="n">
        <f aca="false">0.35*AL230/$AM$247</f>
        <v>0.00453527695426139</v>
      </c>
      <c r="AX230" s="43" t="n">
        <f aca="false">AW230*$J$247</f>
        <v>38131.0212844958</v>
      </c>
    </row>
    <row r="231" customFormat="false" ht="13.8" hidden="false" customHeight="false" outlineLevel="0" collapsed="false">
      <c r="A231" s="13" t="s">
        <v>70</v>
      </c>
      <c r="B231" s="43"/>
      <c r="C231" s="43"/>
      <c r="D231" s="43"/>
      <c r="E231" s="43"/>
      <c r="F231" s="43"/>
      <c r="G231" s="43"/>
      <c r="H231" s="43"/>
      <c r="I231" s="89" t="n">
        <f aca="false">AO231+AQ231+AS231+AU231+AW231</f>
        <v>0.0131203235791803</v>
      </c>
      <c r="J231" s="43" t="n">
        <f aca="false">AP231+AR231+AT231+AV231+AX231</f>
        <v>110311.088540496</v>
      </c>
      <c r="K231" s="89" t="n">
        <f aca="false">I231-DatosMinisterio!J231</f>
        <v>1.61254251436361E-005</v>
      </c>
      <c r="L231" s="43" t="n">
        <f aca="false">J231-DatosMinisterio!K231</f>
        <v>135.088540495563</v>
      </c>
      <c r="M231" s="43" t="n">
        <f aca="false">P265/P$281</f>
        <v>0.00130321069694768</v>
      </c>
      <c r="N231" s="43" t="n">
        <f aca="false">ROUND((N$247*M231),0)</f>
        <v>208182</v>
      </c>
      <c r="O231" s="43" t="n">
        <f aca="false">N231-DatosMinisterio!L231</f>
        <v>-2927871</v>
      </c>
      <c r="P231" s="43" t="n">
        <f aca="false">N231+J231</f>
        <v>318493.088540496</v>
      </c>
      <c r="Q231" s="43" t="n">
        <f aca="false">P231-DatosMinisterio!M231</f>
        <v>-2927735.9114595</v>
      </c>
      <c r="S231" s="14" t="n">
        <f aca="false">B231+DatosMinisterio!B231</f>
        <v>6546</v>
      </c>
      <c r="T231" s="14" t="n">
        <f aca="false">C231+DatosMinisterio!C231</f>
        <v>46</v>
      </c>
      <c r="U231" s="14" t="n">
        <f aca="false">D231+DatosMinisterio!D231</f>
        <v>334.063185195971</v>
      </c>
      <c r="V231" s="14" t="n">
        <f aca="false">E231+DatosMinisterio!E231</f>
        <v>164.164233836771</v>
      </c>
      <c r="W231" s="14" t="n">
        <f aca="false">F231+DatosMinisterio!F231</f>
        <v>25</v>
      </c>
      <c r="X231" s="14" t="n">
        <f aca="false">G231+DatosMinisterio!G231</f>
        <v>82</v>
      </c>
      <c r="Y231" s="14" t="n">
        <f aca="false">H231+DatosMinisterio!H231</f>
        <v>6</v>
      </c>
      <c r="Z231" s="14" t="n">
        <f aca="false">X231+0.33*Y231</f>
        <v>83.98</v>
      </c>
      <c r="AC231" s="49" t="n">
        <f aca="false">IF(T231&gt;0,S231/T231,0)</f>
        <v>142.304347826087</v>
      </c>
      <c r="AD231" s="50" t="n">
        <f aca="false">EXP((((AC231-AC$247)/AC$248+2)/4-1.9)^3)</f>
        <v>0.018000815385285</v>
      </c>
      <c r="AE231" s="51" t="n">
        <f aca="false">S231/U231</f>
        <v>19.5950954492634</v>
      </c>
      <c r="AF231" s="50" t="n">
        <f aca="false">EXP((((AE231-AE$247)/AE$248+2)/4-1.9)^3)</f>
        <v>0.0551293854537675</v>
      </c>
      <c r="AG231" s="50" t="n">
        <f aca="false">V231/U231</f>
        <v>0.491416717290975</v>
      </c>
      <c r="AH231" s="50" t="n">
        <f aca="false">EXP((((AG231-AG$247)/AG$248+2)/4-1.9)^3)</f>
        <v>0.0296783991521079</v>
      </c>
      <c r="AI231" s="50" t="n">
        <f aca="false">W231/U231</f>
        <v>0.0748361421068721</v>
      </c>
      <c r="AJ231" s="50" t="n">
        <f aca="false">EXP((((AI231-AI$247)/AI$248+2)/4-1.9)^3)</f>
        <v>0.0325314616363954</v>
      </c>
      <c r="AK231" s="50" t="n">
        <f aca="false">Z231/U231</f>
        <v>0.251389568565405</v>
      </c>
      <c r="AL231" s="50" t="n">
        <f aca="false">EXP((((AK231-AK$247)/AK$248+2)/4-1.9)^3)</f>
        <v>0.0378928449596667</v>
      </c>
      <c r="AM231" s="50" t="n">
        <f aca="false">0.01*AD231+0.15*AF231+0.24*AH231+0.25*AJ231+0.35*AL231</f>
        <v>0.0369675929134061</v>
      </c>
      <c r="AO231" s="44" t="n">
        <f aca="false">0.01*AD231/$AM$247</f>
        <v>6.38874495013114E-005</v>
      </c>
      <c r="AP231" s="43" t="n">
        <f aca="false">AO231*$J$247</f>
        <v>537.143314799701</v>
      </c>
      <c r="AQ231" s="44" t="n">
        <f aca="false">0.15*AF231/$AM$247</f>
        <v>0.00293493024107264</v>
      </c>
      <c r="AR231" s="43" t="n">
        <f aca="false">AQ231*$J$247</f>
        <v>24675.8662413544</v>
      </c>
      <c r="AS231" s="44" t="n">
        <f aca="false">0.24*AH231/$AM$247</f>
        <v>0.00252798845366976</v>
      </c>
      <c r="AT231" s="43" t="n">
        <f aca="false">AS231*$J$247</f>
        <v>21254.4421224965</v>
      </c>
      <c r="AU231" s="44" t="n">
        <f aca="false">0.25*AJ231/$AM$247</f>
        <v>0.0028864694015445</v>
      </c>
      <c r="AV231" s="43" t="n">
        <f aca="false">AU231*$J$247</f>
        <v>24268.4244638956</v>
      </c>
      <c r="AW231" s="44" t="n">
        <f aca="false">0.35*AL231/$AM$247</f>
        <v>0.00470704803339213</v>
      </c>
      <c r="AX231" s="43" t="n">
        <f aca="false">AW231*$J$247</f>
        <v>39575.2123979493</v>
      </c>
    </row>
    <row r="232" customFormat="false" ht="13.8" hidden="false" customHeight="false" outlineLevel="0" collapsed="false">
      <c r="A232" s="13" t="s">
        <v>71</v>
      </c>
      <c r="B232" s="43"/>
      <c r="C232" s="43"/>
      <c r="D232" s="43"/>
      <c r="E232" s="43"/>
      <c r="F232" s="43"/>
      <c r="G232" s="43"/>
      <c r="H232" s="43"/>
      <c r="I232" s="89" t="n">
        <f aca="false">AO232+AQ232+AS232+AU232+AW232</f>
        <v>0.0224961235368944</v>
      </c>
      <c r="J232" s="43" t="n">
        <f aca="false">AP232+AR232+AT232+AV232+AX232</f>
        <v>189139.53305497</v>
      </c>
      <c r="K232" s="89" t="n">
        <f aca="false">I232-DatosMinisterio!J232</f>
        <v>1.08313364903627E-005</v>
      </c>
      <c r="L232" s="43" t="n">
        <f aca="false">J232-DatosMinisterio!K232</f>
        <v>91.5330549699138</v>
      </c>
      <c r="M232" s="43" t="n">
        <f aca="false">P266/P$281</f>
        <v>0.00167304215421326</v>
      </c>
      <c r="N232" s="43" t="n">
        <f aca="false">ROUND((N$247*M232),0)</f>
        <v>267261</v>
      </c>
      <c r="O232" s="43" t="n">
        <f aca="false">N232-DatosMinisterio!L232</f>
        <v>-3019947</v>
      </c>
      <c r="P232" s="43" t="n">
        <f aca="false">N232+J232</f>
        <v>456400.53305497</v>
      </c>
      <c r="Q232" s="43" t="n">
        <f aca="false">P232-DatosMinisterio!M232</f>
        <v>-3019855.46694503</v>
      </c>
      <c r="S232" s="14" t="n">
        <f aca="false">B232+DatosMinisterio!B232</f>
        <v>7922</v>
      </c>
      <c r="T232" s="14" t="n">
        <f aca="false">C232+DatosMinisterio!C232</f>
        <v>36</v>
      </c>
      <c r="U232" s="14" t="n">
        <f aca="false">D232+DatosMinisterio!D232</f>
        <v>303.046995606922</v>
      </c>
      <c r="V232" s="14" t="n">
        <f aca="false">E232+DatosMinisterio!E232</f>
        <v>121.311558441558</v>
      </c>
      <c r="W232" s="14" t="n">
        <f aca="false">F232+DatosMinisterio!F232</f>
        <v>18</v>
      </c>
      <c r="X232" s="14" t="n">
        <f aca="false">G232+DatosMinisterio!G232</f>
        <v>92</v>
      </c>
      <c r="Y232" s="14" t="n">
        <f aca="false">H232+DatosMinisterio!H232</f>
        <v>6</v>
      </c>
      <c r="Z232" s="14" t="n">
        <f aca="false">X232+0.33*Y232</f>
        <v>93.98</v>
      </c>
      <c r="AC232" s="49" t="n">
        <f aca="false">IF(T232&gt;0,S232/T232,0)</f>
        <v>220.055555555556</v>
      </c>
      <c r="AD232" s="50" t="n">
        <f aca="false">EXP((((AC232-AC$247)/AC$248+2)/4-1.9)^3)</f>
        <v>0.0790041113387522</v>
      </c>
      <c r="AE232" s="51" t="n">
        <f aca="false">S232/U232</f>
        <v>26.1411600010565</v>
      </c>
      <c r="AF232" s="50" t="n">
        <f aca="false">EXP((((AE232-AE$247)/AE$248+2)/4-1.9)^3)</f>
        <v>0.225203440597597</v>
      </c>
      <c r="AG232" s="50" t="n">
        <f aca="false">V232/U232</f>
        <v>0.400306091794784</v>
      </c>
      <c r="AH232" s="50" t="n">
        <f aca="false">EXP((((AG232-AG$247)/AG$248+2)/4-1.9)^3)</f>
        <v>0.00931185441272943</v>
      </c>
      <c r="AI232" s="50" t="n">
        <f aca="false">W232/U232</f>
        <v>0.0593967281013653</v>
      </c>
      <c r="AJ232" s="50" t="n">
        <f aca="false">EXP((((AI232-AI$247)/AI$248+2)/4-1.9)^3)</f>
        <v>0.0243961549428718</v>
      </c>
      <c r="AK232" s="50" t="n">
        <f aca="false">Z232/U232</f>
        <v>0.310116917053684</v>
      </c>
      <c r="AL232" s="50" t="n">
        <f aca="false">EXP((((AK232-AK$247)/AK$248+2)/4-1.9)^3)</f>
        <v>0.0585149741260972</v>
      </c>
      <c r="AM232" s="50" t="n">
        <f aca="false">0.01*AD232+0.15*AF232+0.24*AH232+0.25*AJ232+0.35*AL232</f>
        <v>0.0633846819419341</v>
      </c>
      <c r="AO232" s="44" t="n">
        <f aca="false">0.01*AD232/$AM$247</f>
        <v>0.000280396807895522</v>
      </c>
      <c r="AP232" s="43" t="n">
        <f aca="false">AO232*$J$247</f>
        <v>2357.47822190279</v>
      </c>
      <c r="AQ232" s="44" t="n">
        <f aca="false">0.15*AF232/$AM$247</f>
        <v>0.0119891847653151</v>
      </c>
      <c r="AR232" s="43" t="n">
        <f aca="false">AQ232*$J$247</f>
        <v>100800.869292101</v>
      </c>
      <c r="AS232" s="44" t="n">
        <f aca="false">0.24*AH232/$AM$247</f>
        <v>0.00079317824108319</v>
      </c>
      <c r="AT232" s="43" t="n">
        <f aca="false">AS232*$J$247</f>
        <v>6668.76503864308</v>
      </c>
      <c r="AU232" s="44" t="n">
        <f aca="false">0.25*AJ232/$AM$247</f>
        <v>0.00216463543953264</v>
      </c>
      <c r="AV232" s="43" t="n">
        <f aca="false">AU232*$J$247</f>
        <v>18199.4971531866</v>
      </c>
      <c r="AW232" s="44" t="n">
        <f aca="false">0.35*AL232/$AM$247</f>
        <v>0.00726872828306793</v>
      </c>
      <c r="AX232" s="43" t="n">
        <f aca="false">AW232*$J$247</f>
        <v>61112.923349136</v>
      </c>
    </row>
    <row r="233" customFormat="false" ht="13.8" hidden="false" customHeight="false" outlineLevel="0" collapsed="false">
      <c r="A233" s="13" t="s">
        <v>72</v>
      </c>
      <c r="B233" s="43"/>
      <c r="C233" s="43"/>
      <c r="D233" s="43"/>
      <c r="E233" s="43"/>
      <c r="F233" s="43"/>
      <c r="G233" s="43"/>
      <c r="H233" s="43"/>
      <c r="I233" s="89" t="n">
        <f aca="false">AO233+AQ233+AS233+AU233+AW233</f>
        <v>0.0357762320842177</v>
      </c>
      <c r="J233" s="43" t="n">
        <f aca="false">AP233+AR233+AT233+AV233+AX233</f>
        <v>300794.037682873</v>
      </c>
      <c r="K233" s="89" t="n">
        <f aca="false">I233-DatosMinisterio!J233</f>
        <v>2.28363487666111E-005</v>
      </c>
      <c r="L233" s="43" t="n">
        <f aca="false">J233-DatosMinisterio!K233</f>
        <v>192.037682872964</v>
      </c>
      <c r="M233" s="43" t="n">
        <f aca="false">P267/P$281</f>
        <v>0.00340617134318759</v>
      </c>
      <c r="N233" s="43" t="n">
        <f aca="false">ROUND((N$247*M233),0)</f>
        <v>544120</v>
      </c>
      <c r="O233" s="43" t="n">
        <f aca="false">N233-DatosMinisterio!L233</f>
        <v>-3027547</v>
      </c>
      <c r="P233" s="43" t="n">
        <f aca="false">N233+J233</f>
        <v>844914.037682873</v>
      </c>
      <c r="Q233" s="43" t="n">
        <f aca="false">P233-DatosMinisterio!M233</f>
        <v>-3027354.96231713</v>
      </c>
      <c r="S233" s="14" t="n">
        <f aca="false">B233+DatosMinisterio!B233</f>
        <v>10284</v>
      </c>
      <c r="T233" s="14" t="n">
        <f aca="false">C233+DatosMinisterio!C233</f>
        <v>41</v>
      </c>
      <c r="U233" s="14" t="n">
        <f aca="false">D233+DatosMinisterio!D233</f>
        <v>427.436413251261</v>
      </c>
      <c r="V233" s="14" t="n">
        <f aca="false">E233+DatosMinisterio!E233</f>
        <v>314.096467598249</v>
      </c>
      <c r="W233" s="14" t="n">
        <f aca="false">F233+DatosMinisterio!F233</f>
        <v>29</v>
      </c>
      <c r="X233" s="14" t="n">
        <f aca="false">G233+DatosMinisterio!G233</f>
        <v>88</v>
      </c>
      <c r="Y233" s="14" t="n">
        <f aca="false">H233+DatosMinisterio!H233</f>
        <v>6</v>
      </c>
      <c r="Z233" s="14" t="n">
        <f aca="false">X233+0.33*Y233</f>
        <v>89.98</v>
      </c>
      <c r="AC233" s="49" t="n">
        <f aca="false">IF(T233&gt;0,S233/T233,0)</f>
        <v>250.829268292683</v>
      </c>
      <c r="AD233" s="50" t="n">
        <f aca="false">EXP((((AC233-AC$247)/AC$248+2)/4-1.9)^3)</f>
        <v>0.125967725395801</v>
      </c>
      <c r="AE233" s="51" t="n">
        <f aca="false">S233/U233</f>
        <v>24.0597190159247</v>
      </c>
      <c r="AF233" s="50" t="n">
        <f aca="false">EXP((((AE233-AE$247)/AE$248+2)/4-1.9)^3)</f>
        <v>0.153807702049791</v>
      </c>
      <c r="AG233" s="50" t="n">
        <f aca="false">V233/U233</f>
        <v>0.73483787964881</v>
      </c>
      <c r="AH233" s="50" t="n">
        <f aca="false">EXP((((AG233-AG$247)/AG$248+2)/4-1.9)^3)</f>
        <v>0.248990650450547</v>
      </c>
      <c r="AI233" s="50" t="n">
        <f aca="false">W233/U233</f>
        <v>0.0678463488391497</v>
      </c>
      <c r="AJ233" s="50" t="n">
        <f aca="false">EXP((((AI233-AI$247)/AI$248+2)/4-1.9)^3)</f>
        <v>0.0286123376745302</v>
      </c>
      <c r="AK233" s="50" t="n">
        <f aca="false">Z233/U233</f>
        <v>0.210510843742989</v>
      </c>
      <c r="AL233" s="50" t="n">
        <f aca="false">EXP((((AK233-AK$247)/AK$248+2)/4-1.9)^3)</f>
        <v>0.0273165973787638</v>
      </c>
      <c r="AM233" s="50" t="n">
        <f aca="false">0.01*AD233+0.15*AF233+0.24*AH233+0.25*AJ233+0.35*AL233</f>
        <v>0.100802482170758</v>
      </c>
      <c r="AO233" s="44" t="n">
        <f aca="false">0.01*AD233/$AM$247</f>
        <v>0.000447077341929634</v>
      </c>
      <c r="AP233" s="43" t="n">
        <f aca="false">AO233*$J$247</f>
        <v>3758.86981387469</v>
      </c>
      <c r="AQ233" s="44" t="n">
        <f aca="false">0.15*AF233/$AM$247</f>
        <v>0.00818828057559948</v>
      </c>
      <c r="AR233" s="43" t="n">
        <f aca="false">AQ233*$J$247</f>
        <v>68844.1971814389</v>
      </c>
      <c r="AS233" s="44" t="n">
        <f aca="false">0.24*AH233/$AM$247</f>
        <v>0.0212088760645299</v>
      </c>
      <c r="AT233" s="43" t="n">
        <f aca="false">AS233*$J$247</f>
        <v>178316.806843944</v>
      </c>
      <c r="AU233" s="44" t="n">
        <f aca="false">0.25*AJ233/$AM$247</f>
        <v>0.00253873121740685</v>
      </c>
      <c r="AV233" s="43" t="n">
        <f aca="false">AU233*$J$247</f>
        <v>21344.7635200307</v>
      </c>
      <c r="AW233" s="44" t="n">
        <f aca="false">0.35*AL233/$AM$247</f>
        <v>0.00339326688475189</v>
      </c>
      <c r="AX233" s="43" t="n">
        <f aca="false">AW233*$J$247</f>
        <v>28529.4003235842</v>
      </c>
    </row>
    <row r="234" customFormat="false" ht="13.8" hidden="false" customHeight="false" outlineLevel="0" collapsed="false">
      <c r="A234" s="13" t="s">
        <v>73</v>
      </c>
      <c r="B234" s="43"/>
      <c r="C234" s="43"/>
      <c r="D234" s="43"/>
      <c r="E234" s="43"/>
      <c r="F234" s="43"/>
      <c r="G234" s="43"/>
      <c r="H234" s="43"/>
      <c r="I234" s="89" t="n">
        <f aca="false">AO234+AQ234+AS234+AU234+AW234</f>
        <v>0.0956172104816598</v>
      </c>
      <c r="J234" s="43" t="n">
        <f aca="false">AP234+AR234+AT234+AV234+AX234</f>
        <v>803916.039706127</v>
      </c>
      <c r="K234" s="89" t="n">
        <f aca="false">I234-DatosMinisterio!J234</f>
        <v>0.000598428824438793</v>
      </c>
      <c r="L234" s="43" t="n">
        <f aca="false">J234-DatosMinisterio!K234</f>
        <v>5031.03970612714</v>
      </c>
      <c r="M234" s="43" t="n">
        <f aca="false">P268/P$281</f>
        <v>0.00533224429787648</v>
      </c>
      <c r="N234" s="43" t="n">
        <f aca="false">ROUND((N$247*M234),0)</f>
        <v>851801</v>
      </c>
      <c r="O234" s="43" t="n">
        <f aca="false">N234-DatosMinisterio!L234</f>
        <v>-3152132</v>
      </c>
      <c r="P234" s="43" t="n">
        <f aca="false">N234+J234</f>
        <v>1655717.03970613</v>
      </c>
      <c r="Q234" s="43" t="n">
        <f aca="false">P234-DatosMinisterio!M234</f>
        <v>-3147100.96029387</v>
      </c>
      <c r="S234" s="14" t="n">
        <f aca="false">B234+DatosMinisterio!B234</f>
        <v>7536</v>
      </c>
      <c r="T234" s="14" t="n">
        <f aca="false">C234+DatosMinisterio!C234</f>
        <v>48</v>
      </c>
      <c r="U234" s="14" t="n">
        <f aca="false">D234+DatosMinisterio!D234</f>
        <v>309.103207570185</v>
      </c>
      <c r="V234" s="14" t="n">
        <f aca="false">E234+DatosMinisterio!E234</f>
        <v>193.135497835498</v>
      </c>
      <c r="W234" s="14" t="n">
        <f aca="false">F234+DatosMinisterio!F234</f>
        <v>74</v>
      </c>
      <c r="X234" s="14" t="n">
        <f aca="false">G234+DatosMinisterio!G234</f>
        <v>206</v>
      </c>
      <c r="Y234" s="14" t="n">
        <f aca="false">H234+DatosMinisterio!H234</f>
        <v>30</v>
      </c>
      <c r="Z234" s="14" t="n">
        <f aca="false">X234+0.33*Y234</f>
        <v>215.9</v>
      </c>
      <c r="AC234" s="49" t="n">
        <f aca="false">IF(T234&gt;0,S234/T234,0)</f>
        <v>157</v>
      </c>
      <c r="AD234" s="50" t="n">
        <f aca="false">EXP((((AC234-AC$247)/AC$248+2)/4-1.9)^3)</f>
        <v>0.024657670918035</v>
      </c>
      <c r="AE234" s="51" t="n">
        <f aca="false">S234/U234</f>
        <v>24.3802064017368</v>
      </c>
      <c r="AF234" s="50" t="n">
        <f aca="false">EXP((((AE234-AE$247)/AE$248+2)/4-1.9)^3)</f>
        <v>0.16372918721342</v>
      </c>
      <c r="AG234" s="50" t="n">
        <f aca="false">V234/U234</f>
        <v>0.624825278759505</v>
      </c>
      <c r="AH234" s="50" t="n">
        <f aca="false">EXP((((AG234-AG$247)/AG$248+2)/4-1.9)^3)</f>
        <v>0.11169730600125</v>
      </c>
      <c r="AI234" s="50" t="n">
        <f aca="false">W234/U234</f>
        <v>0.239402239082872</v>
      </c>
      <c r="AJ234" s="50" t="n">
        <f aca="false">EXP((((AI234-AI$247)/AI$248+2)/4-1.9)^3)</f>
        <v>0.294205935974211</v>
      </c>
      <c r="AK234" s="50" t="n">
        <f aca="false">Z234/U234</f>
        <v>0.698472208351244</v>
      </c>
      <c r="AL234" s="50" t="n">
        <f aca="false">EXP((((AK234-AK$247)/AK$248+2)/4-1.9)^3)</f>
        <v>0.412127365711164</v>
      </c>
      <c r="AM234" s="50" t="n">
        <f aca="false">0.01*AD234+0.15*AF234+0.24*AH234+0.25*AJ234+0.35*AL234</f>
        <v>0.269409370223954</v>
      </c>
      <c r="AO234" s="44" t="n">
        <f aca="false">0.01*AD234/$AM$247</f>
        <v>8.75135749063724E-005</v>
      </c>
      <c r="AP234" s="43" t="n">
        <f aca="false">AO234*$J$247</f>
        <v>735.783508061562</v>
      </c>
      <c r="AQ234" s="44" t="n">
        <f aca="false">0.15*AF234/$AM$247</f>
        <v>0.00871647196760238</v>
      </c>
      <c r="AR234" s="43" t="n">
        <f aca="false">AQ234*$J$247</f>
        <v>73285.0455384121</v>
      </c>
      <c r="AS234" s="44" t="n">
        <f aca="false">0.24*AH234/$AM$247</f>
        <v>0.00951431033830285</v>
      </c>
      <c r="AT234" s="43" t="n">
        <f aca="false">AS234*$J$247</f>
        <v>79992.991315832</v>
      </c>
      <c r="AU234" s="44" t="n">
        <f aca="false">0.25*AJ234/$AM$247</f>
        <v>0.0261044659300594</v>
      </c>
      <c r="AV234" s="43" t="n">
        <f aca="false">AU234*$J$247</f>
        <v>219477.212976864</v>
      </c>
      <c r="AW234" s="44" t="n">
        <f aca="false">0.35*AL234/$AM$247</f>
        <v>0.0511944486707888</v>
      </c>
      <c r="AX234" s="43" t="n">
        <f aca="false">AW234*$J$247</f>
        <v>430425.006366958</v>
      </c>
    </row>
    <row r="235" customFormat="false" ht="13.8" hidden="false" customHeight="false" outlineLevel="0" collapsed="false">
      <c r="A235" s="13" t="s">
        <v>74</v>
      </c>
      <c r="B235" s="43"/>
      <c r="C235" s="43"/>
      <c r="D235" s="43"/>
      <c r="E235" s="43"/>
      <c r="F235" s="43"/>
      <c r="G235" s="43"/>
      <c r="H235" s="43"/>
      <c r="I235" s="89" t="n">
        <f aca="false">AO235+AQ235+AS235+AU235+AW235</f>
        <v>0.00746185998628383</v>
      </c>
      <c r="J235" s="43" t="n">
        <f aca="false">AP235+AR235+AT235+AV235+AX235</f>
        <v>62736.7071136792</v>
      </c>
      <c r="K235" s="89" t="n">
        <f aca="false">I235-DatosMinisterio!J235</f>
        <v>-7.44459316573062E-007</v>
      </c>
      <c r="L235" s="43" t="n">
        <f aca="false">J235-DatosMinisterio!K235</f>
        <v>-6.2928863207926</v>
      </c>
      <c r="M235" s="43" t="n">
        <f aca="false">P269/P$281</f>
        <v>0.00100152892973249</v>
      </c>
      <c r="N235" s="43" t="n">
        <f aca="false">ROUND((N$247*M235),0)</f>
        <v>159990</v>
      </c>
      <c r="O235" s="43" t="n">
        <f aca="false">N235-DatosMinisterio!L235</f>
        <v>-1482889</v>
      </c>
      <c r="P235" s="43" t="n">
        <f aca="false">N235+J235</f>
        <v>222726.707113679</v>
      </c>
      <c r="Q235" s="43" t="n">
        <f aca="false">P235-DatosMinisterio!M235</f>
        <v>-1482895.29288632</v>
      </c>
      <c r="S235" s="14" t="n">
        <f aca="false">B235+DatosMinisterio!B235</f>
        <v>2104</v>
      </c>
      <c r="T235" s="14" t="n">
        <f aca="false">C235+DatosMinisterio!C235</f>
        <v>23</v>
      </c>
      <c r="U235" s="14" t="n">
        <f aca="false">D235+DatosMinisterio!D235</f>
        <v>194.694993412385</v>
      </c>
      <c r="V235" s="14" t="n">
        <f aca="false">E235+DatosMinisterio!E235</f>
        <v>64.7404479578393</v>
      </c>
      <c r="W235" s="14" t="n">
        <f aca="false">F235+DatosMinisterio!F235</f>
        <v>10</v>
      </c>
      <c r="X235" s="14" t="n">
        <f aca="false">G235+DatosMinisterio!G235</f>
        <v>43</v>
      </c>
      <c r="Y235" s="14" t="n">
        <f aca="false">H235+DatosMinisterio!H235</f>
        <v>25</v>
      </c>
      <c r="Z235" s="14" t="n">
        <f aca="false">X235+0.33*Y235</f>
        <v>51.25</v>
      </c>
      <c r="AC235" s="49" t="n">
        <f aca="false">IF(T235&gt;0,S235/T235,0)</f>
        <v>91.4782608695652</v>
      </c>
      <c r="AD235" s="50" t="n">
        <f aca="false">EXP((((AC235-AC$247)/AC$248+2)/4-1.9)^3)</f>
        <v>0.0052880921420175</v>
      </c>
      <c r="AE235" s="51" t="n">
        <f aca="false">S235/U235</f>
        <v>10.8066466585687</v>
      </c>
      <c r="AF235" s="50" t="n">
        <f aca="false">EXP((((AE235-AE$247)/AE$248+2)/4-1.9)^3)</f>
        <v>0.00276102558108433</v>
      </c>
      <c r="AG235" s="50" t="n">
        <f aca="false">V235/U235</f>
        <v>0.332522407603528</v>
      </c>
      <c r="AH235" s="50" t="n">
        <f aca="false">EXP((((AG235-AG$247)/AG$248+2)/4-1.9)^3)</f>
        <v>0.00338969563176378</v>
      </c>
      <c r="AI235" s="50" t="n">
        <f aca="false">W235/U235</f>
        <v>0.0513623890616382</v>
      </c>
      <c r="AJ235" s="50" t="n">
        <f aca="false">EXP((((AI235-AI$247)/AI$248+2)/4-1.9)^3)</f>
        <v>0.0208737497945625</v>
      </c>
      <c r="AK235" s="50" t="n">
        <f aca="false">Z235/U235</f>
        <v>0.263232243940896</v>
      </c>
      <c r="AL235" s="50" t="n">
        <f aca="false">EXP((((AK235-AK$247)/AK$248+2)/4-1.9)^3)</f>
        <v>0.0415011607852412</v>
      </c>
      <c r="AM235" s="50" t="n">
        <f aca="false">0.01*AD235+0.15*AF235+0.24*AH235+0.25*AJ235+0.35*AL235</f>
        <v>0.0210244054336812</v>
      </c>
      <c r="AO235" s="44" t="n">
        <f aca="false">0.01*AD235/$AM$247</f>
        <v>1.87681897986465E-005</v>
      </c>
      <c r="AP235" s="43" t="n">
        <f aca="false">AO235*$J$247</f>
        <v>157.79637096059</v>
      </c>
      <c r="AQ235" s="44" t="n">
        <f aca="false">0.15*AF235/$AM$247</f>
        <v>0.000146989076834445</v>
      </c>
      <c r="AR235" s="43" t="n">
        <f aca="false">AQ235*$J$247</f>
        <v>1235.83271184712</v>
      </c>
      <c r="AS235" s="44" t="n">
        <f aca="false">0.24*AH235/$AM$247</f>
        <v>0.000288732265329918</v>
      </c>
      <c r="AT235" s="43" t="n">
        <f aca="false">AS235*$J$247</f>
        <v>2427.55983060109</v>
      </c>
      <c r="AU235" s="44" t="n">
        <f aca="false">0.25*AJ235/$AM$247</f>
        <v>0.00185209754024986</v>
      </c>
      <c r="AV235" s="43" t="n">
        <f aca="false">AU235*$J$247</f>
        <v>15571.7878842817</v>
      </c>
      <c r="AW235" s="44" t="n">
        <f aca="false">0.35*AL235/$AM$247</f>
        <v>0.00515527291407096</v>
      </c>
      <c r="AX235" s="43" t="n">
        <f aca="false">AW235*$J$247</f>
        <v>43343.7303159887</v>
      </c>
    </row>
    <row r="236" customFormat="false" ht="13.8" hidden="false" customHeight="false" outlineLevel="0" collapsed="false">
      <c r="A236" s="13" t="s">
        <v>75</v>
      </c>
      <c r="B236" s="43"/>
      <c r="C236" s="43"/>
      <c r="D236" s="43"/>
      <c r="E236" s="43"/>
      <c r="F236" s="43"/>
      <c r="G236" s="43"/>
      <c r="H236" s="43"/>
      <c r="I236" s="89" t="n">
        <f aca="false">AO236+AQ236+AS236+AU236+AW236</f>
        <v>0.0900791178581271</v>
      </c>
      <c r="J236" s="43" t="n">
        <f aca="false">AP236+AR236+AT236+AV236+AX236</f>
        <v>757353.695259882</v>
      </c>
      <c r="K236" s="89" t="n">
        <f aca="false">I236-DatosMinisterio!J236</f>
        <v>0.000337238252604385</v>
      </c>
      <c r="L236" s="43" t="n">
        <f aca="false">J236-DatosMinisterio!K236</f>
        <v>2835.69525988225</v>
      </c>
      <c r="M236" s="43" t="n">
        <f aca="false">P270/P$281</f>
        <v>0.00944424104014402</v>
      </c>
      <c r="N236" s="43" t="n">
        <f aca="false">ROUND((N$247*M236),0)</f>
        <v>1508674</v>
      </c>
      <c r="O236" s="43" t="n">
        <f aca="false">N236-DatosMinisterio!L236</f>
        <v>-8173995</v>
      </c>
      <c r="P236" s="43" t="n">
        <f aca="false">N236+J236</f>
        <v>2266027.69525988</v>
      </c>
      <c r="Q236" s="43" t="n">
        <f aca="false">P236-DatosMinisterio!M236</f>
        <v>-8171159.30474012</v>
      </c>
      <c r="S236" s="14" t="n">
        <f aca="false">B236+DatosMinisterio!B236</f>
        <v>7221</v>
      </c>
      <c r="T236" s="14" t="n">
        <f aca="false">C236+DatosMinisterio!C236</f>
        <v>26</v>
      </c>
      <c r="U236" s="14" t="n">
        <f aca="false">D236+DatosMinisterio!D236</f>
        <v>324.954338406309</v>
      </c>
      <c r="V236" s="14" t="n">
        <f aca="false">E236+DatosMinisterio!E236</f>
        <v>290.590702042672</v>
      </c>
      <c r="W236" s="14" t="n">
        <f aca="false">F236+DatosMinisterio!F236</f>
        <v>61</v>
      </c>
      <c r="X236" s="14" t="n">
        <f aca="false">G236+DatosMinisterio!G236</f>
        <v>147</v>
      </c>
      <c r="Y236" s="14" t="n">
        <f aca="false">H236+DatosMinisterio!H236</f>
        <v>46</v>
      </c>
      <c r="Z236" s="14" t="n">
        <f aca="false">X236+0.33*Y236</f>
        <v>162.18</v>
      </c>
      <c r="AC236" s="49" t="n">
        <f aca="false">IF(T236&gt;0,S236/T236,0)</f>
        <v>277.730769230769</v>
      </c>
      <c r="AD236" s="50" t="n">
        <f aca="false">EXP((((AC236-AC$247)/AC$248+2)/4-1.9)^3)</f>
        <v>0.180142459206891</v>
      </c>
      <c r="AE236" s="51" t="n">
        <f aca="false">S236/U236</f>
        <v>22.2215836089905</v>
      </c>
      <c r="AF236" s="50" t="n">
        <f aca="false">EXP((((AE236-AE$247)/AE$248+2)/4-1.9)^3)</f>
        <v>0.104501082679785</v>
      </c>
      <c r="AG236" s="50" t="n">
        <f aca="false">V236/U236</f>
        <v>0.894250876808821</v>
      </c>
      <c r="AH236" s="50" t="n">
        <f aca="false">EXP((((AG236-AG$247)/AG$248+2)/4-1.9)^3)</f>
        <v>0.539839991898233</v>
      </c>
      <c r="AI236" s="50" t="n">
        <f aca="false">W236/U236</f>
        <v>0.187718681643598</v>
      </c>
      <c r="AJ236" s="50" t="n">
        <f aca="false">EXP((((AI236-AI$247)/AI$248+2)/4-1.9)^3)</f>
        <v>0.172262801537143</v>
      </c>
      <c r="AK236" s="50" t="n">
        <f aca="false">Z236/U236</f>
        <v>0.499085504737029</v>
      </c>
      <c r="AL236" s="50" t="n">
        <f aca="false">EXP((((AK236-AK$247)/AK$248+2)/4-1.9)^3)</f>
        <v>0.182004149817515</v>
      </c>
      <c r="AM236" s="50" t="n">
        <f aca="false">0.01*AD236+0.15*AF236+0.24*AH236+0.25*AJ236+0.35*AL236</f>
        <v>0.253805337870029</v>
      </c>
      <c r="AO236" s="44" t="n">
        <f aca="false">0.01*AD236/$AM$247</f>
        <v>0.000639351163782857</v>
      </c>
      <c r="AP236" s="43" t="n">
        <f aca="false">AO236*$J$247</f>
        <v>5375.44081217893</v>
      </c>
      <c r="AQ236" s="44" t="n">
        <f aca="false">0.15*AF236/$AM$247</f>
        <v>0.00556333768746506</v>
      </c>
      <c r="AR236" s="43" t="n">
        <f aca="false">AQ236*$J$247</f>
        <v>46774.5961080156</v>
      </c>
      <c r="AS236" s="44" t="n">
        <f aca="false">0.24*AH236/$AM$247</f>
        <v>0.045983250624587</v>
      </c>
      <c r="AT236" s="43" t="n">
        <f aca="false">AS236*$J$247</f>
        <v>386611.077113809</v>
      </c>
      <c r="AU236" s="44" t="n">
        <f aca="false">0.25*AJ236/$AM$247</f>
        <v>0.0152846284996001</v>
      </c>
      <c r="AV236" s="43" t="n">
        <f aca="false">AU236*$J$247</f>
        <v>128507.806804663</v>
      </c>
      <c r="AW236" s="44" t="n">
        <f aca="false">0.35*AL236/$AM$247</f>
        <v>0.0226085498826921</v>
      </c>
      <c r="AX236" s="43" t="n">
        <f aca="false">AW236*$J$247</f>
        <v>190084.774421216</v>
      </c>
    </row>
    <row r="237" customFormat="false" ht="13.8" hidden="false" customHeight="false" outlineLevel="0" collapsed="false">
      <c r="A237" s="13" t="s">
        <v>76</v>
      </c>
      <c r="B237" s="43"/>
      <c r="C237" s="43"/>
      <c r="D237" s="43"/>
      <c r="E237" s="43"/>
      <c r="F237" s="43"/>
      <c r="G237" s="43"/>
      <c r="H237" s="43"/>
      <c r="I237" s="89" t="n">
        <f aca="false">AO237+AQ237+AS237+AU237+AW237</f>
        <v>0.00211587786836594</v>
      </c>
      <c r="J237" s="43" t="n">
        <f aca="false">AP237+AR237+AT237+AV237+AX237</f>
        <v>17789.5605599669</v>
      </c>
      <c r="K237" s="89" t="n">
        <f aca="false">I237-DatosMinisterio!J237</f>
        <v>-1.05517262095523E-005</v>
      </c>
      <c r="L237" s="43" t="n">
        <f aca="false">J237-DatosMinisterio!K237</f>
        <v>-89.4394400331221</v>
      </c>
      <c r="M237" s="43" t="n">
        <f aca="false">P271/P$281</f>
        <v>0.000472452825311122</v>
      </c>
      <c r="N237" s="43" t="n">
        <f aca="false">ROUND((N$247*M237),0)</f>
        <v>75472</v>
      </c>
      <c r="O237" s="43" t="n">
        <f aca="false">N237-DatosMinisterio!L237</f>
        <v>-1404864</v>
      </c>
      <c r="P237" s="43" t="n">
        <f aca="false">N237+J237</f>
        <v>93261.5605599669</v>
      </c>
      <c r="Q237" s="43" t="n">
        <f aca="false">P237-DatosMinisterio!M237</f>
        <v>-1404953.43944003</v>
      </c>
      <c r="S237" s="14" t="n">
        <f aca="false">B237+DatosMinisterio!B237</f>
        <v>2907</v>
      </c>
      <c r="T237" s="14" t="n">
        <f aca="false">C237+DatosMinisterio!C237</f>
        <v>27</v>
      </c>
      <c r="U237" s="14" t="n">
        <f aca="false">D237+DatosMinisterio!D237</f>
        <v>226.662878787879</v>
      </c>
      <c r="V237" s="14" t="n">
        <f aca="false">E237+DatosMinisterio!E237</f>
        <v>41.8787878787879</v>
      </c>
      <c r="W237" s="14" t="n">
        <f aca="false">F237+DatosMinisterio!F237</f>
        <v>2</v>
      </c>
      <c r="X237" s="14" t="n">
        <f aca="false">G237+DatosMinisterio!G237</f>
        <v>16</v>
      </c>
      <c r="Y237" s="14" t="n">
        <f aca="false">H237+DatosMinisterio!H237</f>
        <v>3</v>
      </c>
      <c r="Z237" s="14" t="n">
        <f aca="false">X237+0.33*Y237</f>
        <v>16.99</v>
      </c>
      <c r="AC237" s="49" t="n">
        <f aca="false">IF(T237&gt;0,S237/T237,0)</f>
        <v>107.666666666667</v>
      </c>
      <c r="AD237" s="50" t="n">
        <f aca="false">EXP((((AC237-AC$247)/AC$248+2)/4-1.9)^3)</f>
        <v>0.00799884965849854</v>
      </c>
      <c r="AE237" s="51" t="n">
        <f aca="false">S237/U237</f>
        <v>12.8252143251057</v>
      </c>
      <c r="AF237" s="50" t="n">
        <f aca="false">EXP((((AE237-AE$247)/AE$248+2)/4-1.9)^3)</f>
        <v>0.00623433189341675</v>
      </c>
      <c r="AG237" s="50" t="n">
        <f aca="false">V237/U237</f>
        <v>0.184762445896489</v>
      </c>
      <c r="AH237" s="50" t="n">
        <f aca="false">EXP((((AG237-AG$247)/AG$248+2)/4-1.9)^3)</f>
        <v>0.000231030810437748</v>
      </c>
      <c r="AI237" s="50" t="n">
        <f aca="false">W237/U237</f>
        <v>0.00882367686625778</v>
      </c>
      <c r="AJ237" s="50" t="n">
        <f aca="false">EXP((((AI237-AI$247)/AI$248+2)/4-1.9)^3)</f>
        <v>0.00849726225113194</v>
      </c>
      <c r="AK237" s="50" t="n">
        <f aca="false">Z237/U237</f>
        <v>0.0749571349788599</v>
      </c>
      <c r="AL237" s="50" t="n">
        <f aca="false">EXP((((AK237-AK$247)/AK$248+2)/4-1.9)^3)</f>
        <v>0.00790502578006063</v>
      </c>
      <c r="AM237" s="50" t="n">
        <f aca="false">0.01*AD237+0.15*AF237+0.24*AH237+0.25*AJ237+0.35*AL237</f>
        <v>0.00596166026090676</v>
      </c>
      <c r="AO237" s="44" t="n">
        <f aca="false">0.01*AD237/$AM$247</f>
        <v>2.83890530894313E-005</v>
      </c>
      <c r="AP237" s="43" t="n">
        <f aca="false">AO237*$J$247</f>
        <v>238.685222207357</v>
      </c>
      <c r="AQ237" s="44" t="n">
        <f aca="false">0.15*AF237/$AM$247</f>
        <v>0.000331897935307422</v>
      </c>
      <c r="AR237" s="43" t="n">
        <f aca="false">AQ237*$J$247</f>
        <v>2790.48167578745</v>
      </c>
      <c r="AS237" s="44" t="n">
        <f aca="false">0.24*AH237/$AM$247</f>
        <v>1.96790675344466E-005</v>
      </c>
      <c r="AT237" s="43" t="n">
        <f aca="false">AS237*$J$247</f>
        <v>165.45471215599</v>
      </c>
      <c r="AU237" s="44" t="n">
        <f aca="false">0.25*AJ237/$AM$247</f>
        <v>0.000753949753593338</v>
      </c>
      <c r="AV237" s="43" t="n">
        <f aca="false">AU237*$J$247</f>
        <v>6338.94564579903</v>
      </c>
      <c r="AW237" s="44" t="n">
        <f aca="false">0.35*AL237/$AM$247</f>
        <v>0.0009819620588413</v>
      </c>
      <c r="AX237" s="43" t="n">
        <f aca="false">AW237*$J$247</f>
        <v>8255.99330401706</v>
      </c>
    </row>
    <row r="238" customFormat="false" ht="13.8" hidden="false" customHeight="false" outlineLevel="0" collapsed="false">
      <c r="A238" s="13" t="s">
        <v>77</v>
      </c>
      <c r="B238" s="43"/>
      <c r="C238" s="43"/>
      <c r="D238" s="43"/>
      <c r="E238" s="43"/>
      <c r="F238" s="43"/>
      <c r="G238" s="43"/>
      <c r="H238" s="43"/>
      <c r="I238" s="89" t="n">
        <f aca="false">AO238+AQ238+AS238+AU238+AW238</f>
        <v>0.0560517283285494</v>
      </c>
      <c r="J238" s="43" t="n">
        <f aca="false">AP238+AR238+AT238+AV238+AX238</f>
        <v>471263.313681529</v>
      </c>
      <c r="K238" s="89" t="n">
        <f aca="false">I238-DatosMinisterio!J238</f>
        <v>3.34073722746478E-005</v>
      </c>
      <c r="L238" s="43" t="n">
        <f aca="false">J238-DatosMinisterio!K238</f>
        <v>281.313681528729</v>
      </c>
      <c r="M238" s="43" t="n">
        <f aca="false">P272/P$281</f>
        <v>0.00645119256252763</v>
      </c>
      <c r="N238" s="43" t="n">
        <f aca="false">ROUND((N$247*M238),0)</f>
        <v>1030548</v>
      </c>
      <c r="O238" s="43" t="n">
        <f aca="false">N238-DatosMinisterio!L238</f>
        <v>-5300776</v>
      </c>
      <c r="P238" s="43" t="n">
        <f aca="false">N238+J238</f>
        <v>1501811.31368153</v>
      </c>
      <c r="Q238" s="43" t="n">
        <f aca="false">P238-DatosMinisterio!M238</f>
        <v>-5300494.68631847</v>
      </c>
      <c r="S238" s="14" t="n">
        <f aca="false">B238+DatosMinisterio!B238</f>
        <v>8820</v>
      </c>
      <c r="T238" s="14" t="n">
        <f aca="false">C238+DatosMinisterio!C238</f>
        <v>84</v>
      </c>
      <c r="U238" s="14" t="n">
        <f aca="false">D238+DatosMinisterio!D238</f>
        <v>324.775974025974</v>
      </c>
      <c r="V238" s="14" t="n">
        <f aca="false">E238+DatosMinisterio!E238</f>
        <v>258.957792207792</v>
      </c>
      <c r="W238" s="14" t="n">
        <f aca="false">F238+DatosMinisterio!F238</f>
        <v>22</v>
      </c>
      <c r="X238" s="14" t="n">
        <f aca="false">G238+DatosMinisterio!G238</f>
        <v>105</v>
      </c>
      <c r="Y238" s="14" t="n">
        <f aca="false">H238+DatosMinisterio!H238</f>
        <v>20</v>
      </c>
      <c r="Z238" s="14" t="n">
        <f aca="false">X238+0.33*Y238</f>
        <v>111.6</v>
      </c>
      <c r="AC238" s="49" t="n">
        <f aca="false">IF(T238&gt;0,S238/T238,0)</f>
        <v>105</v>
      </c>
      <c r="AD238" s="50" t="n">
        <f aca="false">EXP((((AC238-AC$247)/AC$248+2)/4-1.9)^3)</f>
        <v>0.00748336784531907</v>
      </c>
      <c r="AE238" s="51" t="n">
        <f aca="false">S238/U238</f>
        <v>27.1571812738051</v>
      </c>
      <c r="AF238" s="50" t="n">
        <f aca="false">EXP((((AE238-AE$247)/AE$248+2)/4-1.9)^3)</f>
        <v>0.265774279808345</v>
      </c>
      <c r="AG238" s="50" t="n">
        <f aca="false">V238/U238</f>
        <v>0.797342823724645</v>
      </c>
      <c r="AH238" s="50" t="n">
        <f aca="false">EXP((((AG238-AG$247)/AG$248+2)/4-1.9)^3)</f>
        <v>0.354504213430323</v>
      </c>
      <c r="AI238" s="50" t="n">
        <f aca="false">W238/U238</f>
        <v>0.067739000909718</v>
      </c>
      <c r="AJ238" s="50" t="n">
        <f aca="false">EXP((((AI238-AI$247)/AI$248+2)/4-1.9)^3)</f>
        <v>0.0285552822435312</v>
      </c>
      <c r="AK238" s="50" t="n">
        <f aca="false">Z238/U238</f>
        <v>0.343621477342024</v>
      </c>
      <c r="AL238" s="50" t="n">
        <f aca="false">EXP((((AK238-AK$247)/AK$248+2)/4-1.9)^3)</f>
        <v>0.0736273036656558</v>
      </c>
      <c r="AM238" s="50" t="n">
        <f aca="false">0.01*AD238+0.15*AF238+0.24*AH238+0.25*AJ238+0.35*AL238</f>
        <v>0.157930363716845</v>
      </c>
      <c r="AO238" s="44" t="n">
        <f aca="false">0.01*AD238/$AM$247</f>
        <v>2.6559534947977E-005</v>
      </c>
      <c r="AP238" s="43" t="n">
        <f aca="false">AO238*$J$247</f>
        <v>223.303274005359</v>
      </c>
      <c r="AQ238" s="44" t="n">
        <f aca="false">0.15*AF238/$AM$247</f>
        <v>0.0141490597924942</v>
      </c>
      <c r="AR238" s="43" t="n">
        <f aca="false">AQ238*$J$247</f>
        <v>118960.342564364</v>
      </c>
      <c r="AS238" s="44" t="n">
        <f aca="false">0.24*AH238/$AM$247</f>
        <v>0.0301964588364762</v>
      </c>
      <c r="AT238" s="43" t="n">
        <f aca="false">AS238*$J$247</f>
        <v>253881.257136499</v>
      </c>
      <c r="AU238" s="44" t="n">
        <f aca="false">0.25*AJ238/$AM$247</f>
        <v>0.00253366877177771</v>
      </c>
      <c r="AV238" s="43" t="n">
        <f aca="false">AU238*$J$247</f>
        <v>21302.2002490369</v>
      </c>
      <c r="AW238" s="44" t="n">
        <f aca="false">0.35*AL238/$AM$247</f>
        <v>0.0091459813928534</v>
      </c>
      <c r="AX238" s="43" t="n">
        <f aca="false">AW238*$J$247</f>
        <v>76896.2104576239</v>
      </c>
    </row>
    <row r="239" customFormat="false" ht="13.8" hidden="false" customHeight="false" outlineLevel="0" collapsed="false">
      <c r="A239" s="13" t="s">
        <v>78</v>
      </c>
      <c r="B239" s="43"/>
      <c r="C239" s="43"/>
      <c r="D239" s="43"/>
      <c r="E239" s="43"/>
      <c r="F239" s="43"/>
      <c r="G239" s="43"/>
      <c r="H239" s="43"/>
      <c r="I239" s="89" t="n">
        <f aca="false">AO239+AQ239+AS239+AU239+AW239</f>
        <v>0.00774648212446129</v>
      </c>
      <c r="J239" s="43" t="n">
        <f aca="false">AP239+AR239+AT239+AV239+AX239</f>
        <v>65129.7104337269</v>
      </c>
      <c r="K239" s="89" t="n">
        <f aca="false">I239-DatosMinisterio!J239</f>
        <v>-1.7365865020531E-006</v>
      </c>
      <c r="L239" s="43" t="n">
        <f aca="false">J239-DatosMinisterio!K239</f>
        <v>-14.2895662730589</v>
      </c>
      <c r="M239" s="43" t="n">
        <f aca="false">P273/P$281</f>
        <v>0.00163249303120755</v>
      </c>
      <c r="N239" s="43" t="n">
        <f aca="false">ROUND((N$247*M239),0)</f>
        <v>260783</v>
      </c>
      <c r="O239" s="43" t="n">
        <f aca="false">N239-DatosMinisterio!L239</f>
        <v>-1875861</v>
      </c>
      <c r="P239" s="43" t="n">
        <f aca="false">N239+J239</f>
        <v>325912.710433727</v>
      </c>
      <c r="Q239" s="43" t="n">
        <f aca="false">P239-DatosMinisterio!M239</f>
        <v>-1875875.28956627</v>
      </c>
      <c r="S239" s="14" t="n">
        <f aca="false">B239+DatosMinisterio!B239</f>
        <v>4666</v>
      </c>
      <c r="T239" s="14" t="n">
        <f aca="false">C239+DatosMinisterio!C239</f>
        <v>46</v>
      </c>
      <c r="U239" s="14" t="n">
        <f aca="false">D239+DatosMinisterio!D239</f>
        <v>331.068770378558</v>
      </c>
      <c r="V239" s="14" t="n">
        <f aca="false">E239+DatosMinisterio!E239</f>
        <v>171.442077922078</v>
      </c>
      <c r="W239" s="14" t="n">
        <f aca="false">F239+DatosMinisterio!F239</f>
        <v>16</v>
      </c>
      <c r="X239" s="14" t="n">
        <f aca="false">G239+DatosMinisterio!G239</f>
        <v>49</v>
      </c>
      <c r="Y239" s="14" t="n">
        <f aca="false">H239+DatosMinisterio!H239</f>
        <v>4</v>
      </c>
      <c r="Z239" s="14" t="n">
        <f aca="false">X239+0.33*Y239</f>
        <v>50.32</v>
      </c>
      <c r="AC239" s="49" t="n">
        <f aca="false">IF(T239&gt;0,S239/T239,0)</f>
        <v>101.434782608696</v>
      </c>
      <c r="AD239" s="50" t="n">
        <f aca="false">EXP((((AC239-AC$247)/AC$248+2)/4-1.9)^3)</f>
        <v>0.00683918506633874</v>
      </c>
      <c r="AE239" s="51" t="n">
        <f aca="false">S239/U239</f>
        <v>14.09374854253</v>
      </c>
      <c r="AF239" s="50" t="n">
        <f aca="false">EXP((((AE239-AE$247)/AE$248+2)/4-1.9)^3)</f>
        <v>0.00998781665324886</v>
      </c>
      <c r="AG239" s="50" t="n">
        <f aca="false">V239/U239</f>
        <v>0.517844306867253</v>
      </c>
      <c r="AH239" s="50" t="n">
        <f aca="false">EXP((((AG239-AG$247)/AG$248+2)/4-1.9)^3)</f>
        <v>0.0399067143794263</v>
      </c>
      <c r="AI239" s="50" t="n">
        <f aca="false">W239/U239</f>
        <v>0.0483283276211916</v>
      </c>
      <c r="AJ239" s="50" t="n">
        <f aca="false">EXP((((AI239-AI$247)/AI$248+2)/4-1.9)^3)</f>
        <v>0.0196581011330709</v>
      </c>
      <c r="AK239" s="50" t="n">
        <f aca="false">Z239/U239</f>
        <v>0.151992590368648</v>
      </c>
      <c r="AL239" s="50" t="n">
        <f aca="false">EXP((((AK239-AK$247)/AK$248+2)/4-1.9)^3)</f>
        <v>0.0164790019438896</v>
      </c>
      <c r="AM239" s="50" t="n">
        <f aca="false">0.01*AD239+0.15*AF239+0.24*AH239+0.25*AJ239+0.35*AL239</f>
        <v>0.0218263517633421</v>
      </c>
      <c r="AO239" s="44" t="n">
        <f aca="false">0.01*AD239/$AM$247</f>
        <v>2.42732388063388E-005</v>
      </c>
      <c r="AP239" s="43" t="n">
        <f aca="false">AO239*$J$247</f>
        <v>204.080896250114</v>
      </c>
      <c r="AQ239" s="44" t="n">
        <f aca="false">0.15*AF239/$AM$247</f>
        <v>0.000531722690115816</v>
      </c>
      <c r="AR239" s="43" t="n">
        <f aca="false">AQ239*$J$247</f>
        <v>4470.53827555224</v>
      </c>
      <c r="AS239" s="44" t="n">
        <f aca="false">0.24*AH239/$AM$247</f>
        <v>0.00339923028388549</v>
      </c>
      <c r="AT239" s="43" t="n">
        <f aca="false">AS239*$J$247</f>
        <v>28579.5384963098</v>
      </c>
      <c r="AU239" s="44" t="n">
        <f aca="false">0.25*AJ239/$AM$247</f>
        <v>0.00174423479791004</v>
      </c>
      <c r="AV239" s="43" t="n">
        <f aca="false">AU239*$J$247</f>
        <v>14664.9156986484</v>
      </c>
      <c r="AW239" s="44" t="n">
        <f aca="false">0.35*AL239/$AM$247</f>
        <v>0.0020470211137436</v>
      </c>
      <c r="AX239" s="43" t="n">
        <f aca="false">AW239*$J$247</f>
        <v>17210.6370669664</v>
      </c>
    </row>
    <row r="240" customFormat="false" ht="13.8" hidden="false" customHeight="false" outlineLevel="0" collapsed="false">
      <c r="A240" s="13" t="s">
        <v>79</v>
      </c>
      <c r="B240" s="43"/>
      <c r="C240" s="43"/>
      <c r="D240" s="43"/>
      <c r="E240" s="43"/>
      <c r="F240" s="43"/>
      <c r="G240" s="43"/>
      <c r="H240" s="43"/>
      <c r="I240" s="89" t="n">
        <f aca="false">AO240+AQ240+AS240+AU240+AW240</f>
        <v>0.0107956499169286</v>
      </c>
      <c r="J240" s="43" t="n">
        <f aca="false">AP240+AR240+AT240+AV240+AX240</f>
        <v>90766.046024065</v>
      </c>
      <c r="K240" s="89" t="n">
        <f aca="false">I240-DatosMinisterio!J240</f>
        <v>-4.8360934286739E-006</v>
      </c>
      <c r="L240" s="43" t="n">
        <f aca="false">J240-DatosMinisterio!K240</f>
        <v>-40.95397593503</v>
      </c>
      <c r="M240" s="43" t="n">
        <f aca="false">P274/P$281</f>
        <v>0.000715981553595804</v>
      </c>
      <c r="N240" s="43" t="n">
        <f aca="false">ROUND((N$247*M240),0)</f>
        <v>114375</v>
      </c>
      <c r="O240" s="43" t="n">
        <f aca="false">N240-DatosMinisterio!L240</f>
        <v>-3752083</v>
      </c>
      <c r="P240" s="43" t="n">
        <f aca="false">N240+J240</f>
        <v>205141.046024065</v>
      </c>
      <c r="Q240" s="43" t="n">
        <f aca="false">P240-DatosMinisterio!M240</f>
        <v>-3752123.95397593</v>
      </c>
      <c r="S240" s="14" t="n">
        <f aca="false">B240+DatosMinisterio!B240</f>
        <v>4895</v>
      </c>
      <c r="T240" s="14" t="n">
        <f aca="false">C240+DatosMinisterio!C240</f>
        <v>26</v>
      </c>
      <c r="U240" s="14" t="n">
        <f aca="false">D240+DatosMinisterio!D240</f>
        <v>246.245346145179</v>
      </c>
      <c r="V240" s="14" t="n">
        <f aca="false">E240+DatosMinisterio!E240</f>
        <v>137.863822477058</v>
      </c>
      <c r="W240" s="14" t="n">
        <f aca="false">F240+DatosMinisterio!F240</f>
        <v>7</v>
      </c>
      <c r="X240" s="14" t="n">
        <f aca="false">G240+DatosMinisterio!G240</f>
        <v>17</v>
      </c>
      <c r="Y240" s="14" t="n">
        <f aca="false">H240+DatosMinisterio!H240</f>
        <v>10</v>
      </c>
      <c r="Z240" s="14" t="n">
        <f aca="false">X240+0.33*Y240</f>
        <v>20.3</v>
      </c>
      <c r="AC240" s="49" t="n">
        <f aca="false">IF(T240&gt;0,S240/T240,0)</f>
        <v>188.269230769231</v>
      </c>
      <c r="AD240" s="50" t="n">
        <f aca="false">EXP((((AC240-AC$247)/AC$248+2)/4-1.9)^3)</f>
        <v>0.0455615802686389</v>
      </c>
      <c r="AE240" s="51" t="n">
        <f aca="false">S240/U240</f>
        <v>19.8785482715846</v>
      </c>
      <c r="AF240" s="50" t="n">
        <f aca="false">EXP((((AE240-AE$247)/AE$248+2)/4-1.9)^3)</f>
        <v>0.0593745794896398</v>
      </c>
      <c r="AG240" s="50" t="n">
        <f aca="false">V240/U240</f>
        <v>0.55986366701029</v>
      </c>
      <c r="AH240" s="50" t="n">
        <f aca="false">EXP((((AG240-AG$247)/AG$248+2)/4-1.9)^3)</f>
        <v>0.0617049472777506</v>
      </c>
      <c r="AI240" s="50" t="n">
        <f aca="false">W240/U240</f>
        <v>0.0284269331769341</v>
      </c>
      <c r="AJ240" s="50" t="n">
        <f aca="false">EXP((((AI240-AI$247)/AI$248+2)/4-1.9)^3)</f>
        <v>0.0130588479585303</v>
      </c>
      <c r="AK240" s="50" t="n">
        <f aca="false">Z240/U240</f>
        <v>0.0824381062131088</v>
      </c>
      <c r="AL240" s="50" t="n">
        <f aca="false">EXP((((AK240-AK$247)/AK$248+2)/4-1.9)^3)</f>
        <v>0.00851980352630588</v>
      </c>
      <c r="AM240" s="50" t="n">
        <f aca="false">0.01*AD240+0.15*AF240+0.24*AH240+0.25*AJ240+0.35*AL240</f>
        <v>0.0304176332966321</v>
      </c>
      <c r="AO240" s="44" t="n">
        <f aca="false">0.01*AD240/$AM$247</f>
        <v>0.000161704517062716</v>
      </c>
      <c r="AP240" s="43" t="n">
        <f aca="false">AO240*$J$247</f>
        <v>1359.55498288234</v>
      </c>
      <c r="AQ240" s="44" t="n">
        <f aca="false">0.15*AF240/$AM$247</f>
        <v>0.00316093218636099</v>
      </c>
      <c r="AR240" s="43" t="n">
        <f aca="false">AQ240*$J$247</f>
        <v>26576.011496658</v>
      </c>
      <c r="AS240" s="44" t="n">
        <f aca="false">0.24*AH240/$AM$247</f>
        <v>0.00525599084549598</v>
      </c>
      <c r="AT240" s="43" t="n">
        <f aca="false">AS240*$J$247</f>
        <v>44190.5314321342</v>
      </c>
      <c r="AU240" s="44" t="n">
        <f aca="false">0.25*AJ240/$AM$247</f>
        <v>0.00115869263647067</v>
      </c>
      <c r="AV240" s="43" t="n">
        <f aca="false">AU240*$J$247</f>
        <v>9741.88214502267</v>
      </c>
      <c r="AW240" s="44" t="n">
        <f aca="false">0.35*AL240/$AM$247</f>
        <v>0.00105832973153827</v>
      </c>
      <c r="AX240" s="43" t="n">
        <f aca="false">AW240*$J$247</f>
        <v>8898.06596736776</v>
      </c>
    </row>
    <row r="241" customFormat="false" ht="13.8" hidden="false" customHeight="false" outlineLevel="0" collapsed="false">
      <c r="A241" s="13" t="s">
        <v>80</v>
      </c>
      <c r="B241" s="43"/>
      <c r="C241" s="43"/>
      <c r="D241" s="43"/>
      <c r="E241" s="43"/>
      <c r="F241" s="43"/>
      <c r="G241" s="43"/>
      <c r="H241" s="43"/>
      <c r="I241" s="89" t="n">
        <f aca="false">AO241+AQ241+AS241+AU241+AW241</f>
        <v>0.0120778278692026</v>
      </c>
      <c r="J241" s="43" t="n">
        <f aca="false">AP241+AR241+AT241+AV241+AX241</f>
        <v>101546.149484502</v>
      </c>
      <c r="K241" s="89" t="n">
        <f aca="false">I241-DatosMinisterio!J241</f>
        <v>-5.22664907075775E-006</v>
      </c>
      <c r="L241" s="43" t="n">
        <f aca="false">J241-DatosMinisterio!K241</f>
        <v>-43.8505154984159</v>
      </c>
      <c r="M241" s="43" t="n">
        <f aca="false">P275/P$281</f>
        <v>0.00110283591898043</v>
      </c>
      <c r="N241" s="43" t="n">
        <f aca="false">ROUND((N$247*M241),0)</f>
        <v>176173</v>
      </c>
      <c r="O241" s="43" t="n">
        <f aca="false">N241-DatosMinisterio!L241</f>
        <v>-1689891</v>
      </c>
      <c r="P241" s="43" t="n">
        <f aca="false">N241+J241</f>
        <v>277719.149484502</v>
      </c>
      <c r="Q241" s="43" t="n">
        <f aca="false">P241-DatosMinisterio!M241</f>
        <v>-1689934.8505155</v>
      </c>
      <c r="S241" s="14" t="n">
        <f aca="false">B241+DatosMinisterio!B241</f>
        <v>6984</v>
      </c>
      <c r="T241" s="14" t="n">
        <f aca="false">C241+DatosMinisterio!C241</f>
        <v>45</v>
      </c>
      <c r="U241" s="14" t="n">
        <f aca="false">D241+DatosMinisterio!D241</f>
        <v>331.969091871413</v>
      </c>
      <c r="V241" s="14" t="n">
        <f aca="false">E241+DatosMinisterio!E241</f>
        <v>193.070677979999</v>
      </c>
      <c r="W241" s="14" t="n">
        <f aca="false">F241+DatosMinisterio!F241</f>
        <v>1</v>
      </c>
      <c r="X241" s="14" t="n">
        <f aca="false">G241+DatosMinisterio!G241</f>
        <v>8</v>
      </c>
      <c r="Y241" s="14" t="n">
        <f aca="false">H241+DatosMinisterio!H241</f>
        <v>8</v>
      </c>
      <c r="Z241" s="14" t="n">
        <f aca="false">X241+0.33*Y241</f>
        <v>10.64</v>
      </c>
      <c r="AC241" s="49" t="n">
        <f aca="false">IF(T241&gt;0,S241/T241,0)</f>
        <v>155.2</v>
      </c>
      <c r="AD241" s="50" t="n">
        <f aca="false">EXP((((AC241-AC$247)/AC$248+2)/4-1.9)^3)</f>
        <v>0.0237471331136842</v>
      </c>
      <c r="AE241" s="51" t="n">
        <f aca="false">S241/U241</f>
        <v>21.0381031578242</v>
      </c>
      <c r="AF241" s="50" t="n">
        <f aca="false">EXP((((AE241-AE$247)/AE$248+2)/4-1.9)^3)</f>
        <v>0.0793731359663516</v>
      </c>
      <c r="AG241" s="50" t="n">
        <f aca="false">V241/U241</f>
        <v>0.581592331055881</v>
      </c>
      <c r="AH241" s="50" t="n">
        <f aca="false">EXP((((AG241-AG$247)/AG$248+2)/4-1.9)^3)</f>
        <v>0.0760538805340605</v>
      </c>
      <c r="AI241" s="50" t="n">
        <f aca="false">W241/U241</f>
        <v>0.00301232863084539</v>
      </c>
      <c r="AJ241" s="50" t="n">
        <f aca="false">EXP((((AI241-AI$247)/AI$248+2)/4-1.9)^3)</f>
        <v>0.0074417915161318</v>
      </c>
      <c r="AK241" s="50" t="n">
        <f aca="false">Z241/U241</f>
        <v>0.0320511766321949</v>
      </c>
      <c r="AL241" s="50" t="n">
        <f aca="false">EXP((((AK241-AK$247)/AK$248+2)/4-1.9)^3)</f>
        <v>0.00506701259002951</v>
      </c>
      <c r="AM241" s="50" t="n">
        <f aca="false">0.01*AD241+0.15*AF241+0.24*AH241+0.25*AJ241+0.35*AL241</f>
        <v>0.0340302753398074</v>
      </c>
      <c r="AO241" s="44" t="n">
        <f aca="false">0.01*AD241/$AM$247</f>
        <v>8.42819469634485E-005</v>
      </c>
      <c r="AP241" s="43" t="n">
        <f aca="false">AO241*$J$247</f>
        <v>708.613111387237</v>
      </c>
      <c r="AQ241" s="44" t="n">
        <f aca="false">0.15*AF241/$AM$247</f>
        <v>0.00422559793037736</v>
      </c>
      <c r="AR241" s="43" t="n">
        <f aca="false">AQ241*$J$247</f>
        <v>35527.3484393372</v>
      </c>
      <c r="AS241" s="44" t="n">
        <f aca="false">0.24*AH241/$AM$247</f>
        <v>0.0064782244777252</v>
      </c>
      <c r="AT241" s="43" t="n">
        <f aca="false">AS241*$J$247</f>
        <v>54466.6440301463</v>
      </c>
      <c r="AU241" s="44" t="n">
        <f aca="false">0.25*AJ241/$AM$247</f>
        <v>0.000660299366320387</v>
      </c>
      <c r="AV241" s="43" t="n">
        <f aca="false">AU241*$J$247</f>
        <v>5551.5659672436</v>
      </c>
      <c r="AW241" s="44" t="n">
        <f aca="false">0.35*AL241/$AM$247</f>
        <v>0.000629424147816251</v>
      </c>
      <c r="AX241" s="43" t="n">
        <f aca="false">AW241*$J$247</f>
        <v>5291.97793638731</v>
      </c>
    </row>
    <row r="242" customFormat="false" ht="13.8" hidden="false" customHeight="false" outlineLevel="0" collapsed="false">
      <c r="A242" s="13" t="s">
        <v>81</v>
      </c>
      <c r="B242" s="43"/>
      <c r="C242" s="43"/>
      <c r="D242" s="43"/>
      <c r="E242" s="43"/>
      <c r="F242" s="43"/>
      <c r="G242" s="43"/>
      <c r="H242" s="43"/>
      <c r="I242" s="89" t="n">
        <f aca="false">AO242+AQ242+AS242+AU242+AW242</f>
        <v>0.0250247547881809</v>
      </c>
      <c r="J242" s="43" t="n">
        <f aca="false">AP242+AR242+AT242+AV242+AX242</f>
        <v>210399.379594849</v>
      </c>
      <c r="K242" s="89" t="n">
        <f aca="false">I242-DatosMinisterio!J242</f>
        <v>1.47872504633814E-006</v>
      </c>
      <c r="L242" s="43" t="n">
        <f aca="false">J242-DatosMinisterio!K242</f>
        <v>12.3795948494226</v>
      </c>
      <c r="M242" s="43" t="n">
        <f aca="false">P276/P$281</f>
        <v>0.00374782782147039</v>
      </c>
      <c r="N242" s="43" t="n">
        <f aca="false">ROUND((N$247*M242),0)</f>
        <v>598698</v>
      </c>
      <c r="O242" s="43" t="n">
        <f aca="false">N242-DatosMinisterio!L242</f>
        <v>-2177426</v>
      </c>
      <c r="P242" s="43" t="n">
        <f aca="false">N242+J242</f>
        <v>809097.379594849</v>
      </c>
      <c r="Q242" s="43" t="n">
        <f aca="false">P242-DatosMinisterio!M242</f>
        <v>-2177413.62040515</v>
      </c>
      <c r="S242" s="14" t="n">
        <f aca="false">B242+DatosMinisterio!B242</f>
        <v>7010</v>
      </c>
      <c r="T242" s="14" t="n">
        <f aca="false">C242+DatosMinisterio!C242</f>
        <v>28</v>
      </c>
      <c r="U242" s="14" t="n">
        <f aca="false">D242+DatosMinisterio!D242</f>
        <v>255.557132404213</v>
      </c>
      <c r="V242" s="14" t="n">
        <f aca="false">E242+DatosMinisterio!E242</f>
        <v>156.013133725444</v>
      </c>
      <c r="W242" s="14" t="n">
        <f aca="false">F242+DatosMinisterio!F242</f>
        <v>2</v>
      </c>
      <c r="X242" s="14" t="n">
        <f aca="false">G242+DatosMinisterio!G242</f>
        <v>9</v>
      </c>
      <c r="Y242" s="14" t="n">
        <f aca="false">H242+DatosMinisterio!H242</f>
        <v>2</v>
      </c>
      <c r="Z242" s="14" t="n">
        <f aca="false">X242+0.33*Y242</f>
        <v>9.66</v>
      </c>
      <c r="AC242" s="49" t="n">
        <f aca="false">IF(T242&gt;0,S242/T242,0)</f>
        <v>250.357142857143</v>
      </c>
      <c r="AD242" s="50" t="n">
        <f aca="false">EXP((((AC242-AC$247)/AC$248+2)/4-1.9)^3)</f>
        <v>0.125128334743806</v>
      </c>
      <c r="AE242" s="51" t="n">
        <f aca="false">S242/U242</f>
        <v>27.4302655302624</v>
      </c>
      <c r="AF242" s="50" t="n">
        <f aca="false">EXP((((AE242-AE$247)/AE$248+2)/4-1.9)^3)</f>
        <v>0.277264990943849</v>
      </c>
      <c r="AG242" s="50" t="n">
        <f aca="false">V242/U242</f>
        <v>0.610482408601608</v>
      </c>
      <c r="AH242" s="50" t="n">
        <f aca="false">EXP((((AG242-AG$247)/AG$248+2)/4-1.9)^3)</f>
        <v>0.0987759372279418</v>
      </c>
      <c r="AI242" s="50" t="n">
        <f aca="false">W242/U242</f>
        <v>0.00782603866769257</v>
      </c>
      <c r="AJ242" s="50" t="n">
        <f aca="false">EXP((((AI242-AI$247)/AI$248+2)/4-1.9)^3)</f>
        <v>0.00830740463937314</v>
      </c>
      <c r="AK242" s="50" t="n">
        <f aca="false">Z242/U242</f>
        <v>0.0377997667649551</v>
      </c>
      <c r="AL242" s="50" t="n">
        <f aca="false">EXP((((AK242-AK$247)/AK$248+2)/4-1.9)^3)</f>
        <v>0.00538628797180781</v>
      </c>
      <c r="AM242" s="50" t="n">
        <f aca="false">0.01*AD242+0.15*AF242+0.24*AH242+0.25*AJ242+0.35*AL242</f>
        <v>0.0705093088736975</v>
      </c>
      <c r="AO242" s="44" t="n">
        <f aca="false">0.01*AD242/$AM$247</f>
        <v>0.000444098225331669</v>
      </c>
      <c r="AP242" s="43" t="n">
        <f aca="false">AO242*$J$247</f>
        <v>3733.82244420981</v>
      </c>
      <c r="AQ242" s="44" t="n">
        <f aca="false">0.15*AF242/$AM$247</f>
        <v>0.014760792271016</v>
      </c>
      <c r="AR242" s="43" t="n">
        <f aca="false">AQ242*$J$247</f>
        <v>124103.575137408</v>
      </c>
      <c r="AS242" s="44" t="n">
        <f aca="false">0.24*AH242/$AM$247</f>
        <v>0.0084136758028241</v>
      </c>
      <c r="AT242" s="43" t="n">
        <f aca="false">AS242*$J$247</f>
        <v>70739.2413636141</v>
      </c>
      <c r="AU242" s="44" t="n">
        <f aca="false">0.25*AJ242/$AM$247</f>
        <v>0.000737103963105431</v>
      </c>
      <c r="AV242" s="43" t="n">
        <f aca="false">AU242*$J$247</f>
        <v>6197.31213540338</v>
      </c>
      <c r="AW242" s="44" t="n">
        <f aca="false">0.35*AL242/$AM$247</f>
        <v>0.000669084525903717</v>
      </c>
      <c r="AX242" s="43" t="n">
        <f aca="false">AW242*$J$247</f>
        <v>5625.42851421438</v>
      </c>
    </row>
    <row r="243" customFormat="false" ht="13.8" hidden="false" customHeight="false" outlineLevel="0" collapsed="false">
      <c r="A243" s="13" t="s">
        <v>82</v>
      </c>
      <c r="B243" s="43"/>
      <c r="C243" s="43"/>
      <c r="D243" s="43"/>
      <c r="E243" s="43"/>
      <c r="F243" s="43"/>
      <c r="G243" s="43"/>
      <c r="H243" s="43"/>
      <c r="I243" s="89" t="n">
        <f aca="false">AO243+AQ243+AS243+AU243+AW243</f>
        <v>0.00503273035220889</v>
      </c>
      <c r="J243" s="43" t="n">
        <f aca="false">AP243+AR243+AT243+AV243+AX243</f>
        <v>42313.4353457491</v>
      </c>
      <c r="K243" s="89" t="n">
        <f aca="false">I243-DatosMinisterio!J243</f>
        <v>6.09443928282095E-006</v>
      </c>
      <c r="L243" s="43" t="n">
        <f aca="false">J243-DatosMinisterio!K243</f>
        <v>51.435345749087</v>
      </c>
      <c r="M243" s="43" t="n">
        <f aca="false">P277/P$281</f>
        <v>0.00155491495462229</v>
      </c>
      <c r="N243" s="43" t="n">
        <f aca="false">ROUND((N$247*M243),0)</f>
        <v>248390</v>
      </c>
      <c r="O243" s="43" t="n">
        <f aca="false">N243-DatosMinisterio!L243</f>
        <v>-2018875</v>
      </c>
      <c r="P243" s="43" t="n">
        <f aca="false">N243+J243</f>
        <v>290703.435345749</v>
      </c>
      <c r="Q243" s="43" t="n">
        <f aca="false">P243-DatosMinisterio!M243</f>
        <v>-2018823.56465425</v>
      </c>
      <c r="S243" s="14" t="n">
        <f aca="false">B243+DatosMinisterio!B243</f>
        <v>4089</v>
      </c>
      <c r="T243" s="14" t="n">
        <f aca="false">C243+DatosMinisterio!C243</f>
        <v>29</v>
      </c>
      <c r="U243" s="14" t="n">
        <f aca="false">D243+DatosMinisterio!D243</f>
        <v>418.304242424242</v>
      </c>
      <c r="V243" s="14" t="n">
        <f aca="false">E243+DatosMinisterio!E243</f>
        <v>170.838744588745</v>
      </c>
      <c r="W243" s="14" t="n">
        <f aca="false">F243+DatosMinisterio!F243</f>
        <v>28</v>
      </c>
      <c r="X243" s="14" t="n">
        <f aca="false">G243+DatosMinisterio!G243</f>
        <v>47</v>
      </c>
      <c r="Y243" s="14" t="n">
        <f aca="false">H243+DatosMinisterio!H243</f>
        <v>7</v>
      </c>
      <c r="Z243" s="14" t="n">
        <f aca="false">X243+0.33*Y243</f>
        <v>49.31</v>
      </c>
      <c r="AC243" s="49" t="n">
        <f aca="false">IF(T243&gt;0,S243/T243,0)</f>
        <v>141</v>
      </c>
      <c r="AD243" s="50" t="n">
        <f aca="false">EXP((((AC243-AC$247)/AC$248+2)/4-1.9)^3)</f>
        <v>0.0174904777927175</v>
      </c>
      <c r="AE243" s="51" t="n">
        <f aca="false">S243/U243</f>
        <v>9.77518175838379</v>
      </c>
      <c r="AF243" s="50" t="n">
        <f aca="false">EXP((((AE243-AE$247)/AE$248+2)/4-1.9)^3)</f>
        <v>0.00176425035214429</v>
      </c>
      <c r="AG243" s="50" t="n">
        <f aca="false">V243/U243</f>
        <v>0.408407869828586</v>
      </c>
      <c r="AH243" s="50" t="n">
        <f aca="false">EXP((((AG243-AG$247)/AG$248+2)/4-1.9)^3)</f>
        <v>0.0104163797508428</v>
      </c>
      <c r="AI243" s="50" t="n">
        <f aca="false">W243/U243</f>
        <v>0.0669369257116033</v>
      </c>
      <c r="AJ243" s="50" t="n">
        <f aca="false">EXP((((AI243-AI$247)/AI$248+2)/4-1.9)^3)</f>
        <v>0.0281318990177944</v>
      </c>
      <c r="AK243" s="50" t="n">
        <f aca="false">Z243/U243</f>
        <v>0.117880707387113</v>
      </c>
      <c r="AL243" s="50" t="n">
        <f aca="false">EXP((((AK243-AK$247)/AK$248+2)/4-1.9)^3)</f>
        <v>0.0120219550937507</v>
      </c>
      <c r="AM243" s="50" t="n">
        <f aca="false">0.01*AD243+0.15*AF243+0.24*AH243+0.25*AJ243+0.35*AL243</f>
        <v>0.0141801325082124</v>
      </c>
      <c r="AO243" s="44" t="n">
        <f aca="false">0.01*AD243/$AM$247</f>
        <v>6.20761889291693E-005</v>
      </c>
      <c r="AP243" s="43" t="n">
        <f aca="false">AO243*$J$247</f>
        <v>521.91486985033</v>
      </c>
      <c r="AQ243" s="44" t="n">
        <f aca="false">0.15*AF243/$AM$247</f>
        <v>9.3923624736823E-005</v>
      </c>
      <c r="AR243" s="43" t="n">
        <f aca="false">AQ243*$J$247</f>
        <v>789.67696351855</v>
      </c>
      <c r="AS243" s="44" t="n">
        <f aca="false">0.24*AH243/$AM$247</f>
        <v>0.00088726105489082</v>
      </c>
      <c r="AT243" s="43" t="n">
        <f aca="false">AS243*$J$247</f>
        <v>7459.7804081528</v>
      </c>
      <c r="AU243" s="44" t="n">
        <f aca="false">0.25*AJ243/$AM$247</f>
        <v>0.00249610259230887</v>
      </c>
      <c r="AV243" s="43" t="n">
        <f aca="false">AU243*$J$247</f>
        <v>20986.3569602257</v>
      </c>
      <c r="AW243" s="44" t="n">
        <f aca="false">0.35*AL243/$AM$247</f>
        <v>0.00149336689134321</v>
      </c>
      <c r="AX243" s="43" t="n">
        <f aca="false">AW243*$J$247</f>
        <v>12555.7061440017</v>
      </c>
    </row>
    <row r="244" customFormat="false" ht="13.8" hidden="false" customHeight="false" outlineLevel="0" collapsed="false">
      <c r="A244" s="13" t="s">
        <v>83</v>
      </c>
      <c r="B244" s="43"/>
      <c r="C244" s="43"/>
      <c r="D244" s="43"/>
      <c r="E244" s="43"/>
      <c r="F244" s="43"/>
      <c r="G244" s="43"/>
      <c r="H244" s="43"/>
      <c r="I244" s="89" t="n">
        <f aca="false">AO244+AQ244+AS244+AU244+AW244</f>
        <v>0.0186997427908731</v>
      </c>
      <c r="J244" s="43" t="n">
        <f aca="false">AP244+AR244+AT244+AV244+AX244</f>
        <v>157220.892475685</v>
      </c>
      <c r="K244" s="89" t="n">
        <f aca="false">I244-DatosMinisterio!J244</f>
        <v>-3.61822203857887E-007</v>
      </c>
      <c r="L244" s="43" t="n">
        <f aca="false">J244-DatosMinisterio!K244</f>
        <v>-3.10752431544824</v>
      </c>
      <c r="M244" s="43" t="n">
        <f aca="false">P278/P$281</f>
        <v>0.00166875092621898</v>
      </c>
      <c r="N244" s="43" t="n">
        <f aca="false">ROUND((N$247*M244),0)</f>
        <v>266575</v>
      </c>
      <c r="O244" s="43" t="n">
        <f aca="false">N244-DatosMinisterio!L244</f>
        <v>-1220794</v>
      </c>
      <c r="P244" s="43" t="n">
        <f aca="false">N244+J244</f>
        <v>423795.892475685</v>
      </c>
      <c r="Q244" s="43" t="n">
        <f aca="false">P244-DatosMinisterio!M244</f>
        <v>-1220797.10752432</v>
      </c>
      <c r="S244" s="14" t="n">
        <f aca="false">B244+DatosMinisterio!B244</f>
        <v>5430</v>
      </c>
      <c r="T244" s="14" t="n">
        <f aca="false">C244+DatosMinisterio!C244</f>
        <v>24</v>
      </c>
      <c r="U244" s="14" t="n">
        <f aca="false">D244+DatosMinisterio!D244</f>
        <v>260.60512019895</v>
      </c>
      <c r="V244" s="14" t="n">
        <f aca="false">E244+DatosMinisterio!E244</f>
        <v>167.446029289859</v>
      </c>
      <c r="W244" s="14" t="n">
        <f aca="false">F244+DatosMinisterio!F244</f>
        <v>8</v>
      </c>
      <c r="X244" s="14" t="n">
        <f aca="false">G244+DatosMinisterio!G244</f>
        <v>38</v>
      </c>
      <c r="Y244" s="14" t="n">
        <f aca="false">H244+DatosMinisterio!H244</f>
        <v>9</v>
      </c>
      <c r="Z244" s="14" t="n">
        <f aca="false">X244+0.33*Y244</f>
        <v>40.97</v>
      </c>
      <c r="AC244" s="49" t="n">
        <f aca="false">IF(T244&gt;0,S244/T244,0)</f>
        <v>226.25</v>
      </c>
      <c r="AD244" s="50" t="n">
        <f aca="false">EXP((((AC244-AC$247)/AC$248+2)/4-1.9)^3)</f>
        <v>0.0872270842834893</v>
      </c>
      <c r="AE244" s="51" t="n">
        <f aca="false">S244/U244</f>
        <v>20.8361216995839</v>
      </c>
      <c r="AF244" s="50" t="n">
        <f aca="false">EXP((((AE244-AE$247)/AE$248+2)/4-1.9)^3)</f>
        <v>0.0755728959029576</v>
      </c>
      <c r="AG244" s="50" t="n">
        <f aca="false">V244/U244</f>
        <v>0.642527779815025</v>
      </c>
      <c r="AH244" s="50" t="n">
        <f aca="false">EXP((((AG244-AG$247)/AG$248+2)/4-1.9)^3)</f>
        <v>0.129208384375418</v>
      </c>
      <c r="AI244" s="50" t="n">
        <f aca="false">W244/U244</f>
        <v>0.0306977851927571</v>
      </c>
      <c r="AJ244" s="50" t="n">
        <f aca="false">EXP((((AI244-AI$247)/AI$248+2)/4-1.9)^3)</f>
        <v>0.0137015363490294</v>
      </c>
      <c r="AK244" s="50" t="n">
        <f aca="false">Z244/U244</f>
        <v>0.157211032418407</v>
      </c>
      <c r="AL244" s="50" t="n">
        <f aca="false">EXP((((AK244-AK$247)/AK$248+2)/4-1.9)^3)</f>
        <v>0.0172698993414486</v>
      </c>
      <c r="AM244" s="50" t="n">
        <f aca="false">0.01*AD244+0.15*AF244+0.24*AH244+0.25*AJ244+0.35*AL244</f>
        <v>0.0526880663351433</v>
      </c>
      <c r="AO244" s="44" t="n">
        <f aca="false">0.01*AD244/$AM$247</f>
        <v>0.000309581306348131</v>
      </c>
      <c r="AP244" s="43" t="n">
        <f aca="false">AO244*$J$247</f>
        <v>2602.85127031786</v>
      </c>
      <c r="AQ244" s="44" t="n">
        <f aca="false">0.15*AF244/$AM$247</f>
        <v>0.00402328405741129</v>
      </c>
      <c r="AR244" s="43" t="n">
        <f aca="false">AQ244*$J$247</f>
        <v>33826.364205294</v>
      </c>
      <c r="AS244" s="44" t="n">
        <f aca="false">0.24*AH244/$AM$247</f>
        <v>0.0110058936179239</v>
      </c>
      <c r="AT244" s="43" t="n">
        <f aca="false">AS244*$J$247</f>
        <v>92533.7014767376</v>
      </c>
      <c r="AU244" s="44" t="n">
        <f aca="false">0.25*AJ244/$AM$247</f>
        <v>0.00121571744508942</v>
      </c>
      <c r="AV244" s="43" t="n">
        <f aca="false">AU244*$J$247</f>
        <v>10221.326777206</v>
      </c>
      <c r="AW244" s="44" t="n">
        <f aca="false">0.35*AL244/$AM$247</f>
        <v>0.00214526636410043</v>
      </c>
      <c r="AX244" s="43" t="n">
        <f aca="false">AW244*$J$247</f>
        <v>18036.648746129</v>
      </c>
    </row>
    <row r="245" customFormat="false" ht="13.8" hidden="false" customHeight="false" outlineLevel="0" collapsed="false">
      <c r="A245" s="13" t="s">
        <v>84</v>
      </c>
      <c r="B245" s="43"/>
      <c r="C245" s="43"/>
      <c r="D245" s="43"/>
      <c r="E245" s="43"/>
      <c r="F245" s="43"/>
      <c r="G245" s="43"/>
      <c r="H245" s="43"/>
      <c r="I245" s="89" t="n">
        <f aca="false">AO245+AQ245+AS245+AU245+AW245</f>
        <v>0.0241164426910019</v>
      </c>
      <c r="J245" s="43" t="n">
        <f aca="false">AP245+AR245+AT245+AV245+AX245</f>
        <v>202762.609391002</v>
      </c>
      <c r="K245" s="89" t="n">
        <f aca="false">I245-DatosMinisterio!J245</f>
        <v>6.67916606829667E-005</v>
      </c>
      <c r="L245" s="43" t="n">
        <f aca="false">J245-DatosMinisterio!K245</f>
        <v>561.60939100181</v>
      </c>
      <c r="M245" s="43" t="n">
        <f aca="false">P279/P$281</f>
        <v>0.000907209312230803</v>
      </c>
      <c r="N245" s="43" t="n">
        <f aca="false">ROUND((N$247*M245),0)</f>
        <v>144922</v>
      </c>
      <c r="O245" s="43" t="n">
        <f aca="false">N245-DatosMinisterio!L245</f>
        <v>-754014</v>
      </c>
      <c r="P245" s="43" t="n">
        <f aca="false">N245+J245</f>
        <v>347684.609391002</v>
      </c>
      <c r="Q245" s="43" t="n">
        <f aca="false">P245-DatosMinisterio!M245</f>
        <v>-753452.390608998</v>
      </c>
      <c r="S245" s="14" t="n">
        <f aca="false">B245+DatosMinisterio!B245</f>
        <v>6456</v>
      </c>
      <c r="T245" s="14" t="n">
        <f aca="false">C245+DatosMinisterio!C245</f>
        <v>42</v>
      </c>
      <c r="U245" s="14" t="n">
        <f aca="false">D245+DatosMinisterio!D245</f>
        <v>252.85342658284</v>
      </c>
      <c r="V245" s="14" t="n">
        <f aca="false">E245+DatosMinisterio!E245</f>
        <v>129.292348438739</v>
      </c>
      <c r="W245" s="14" t="n">
        <f aca="false">F245+DatosMinisterio!F245</f>
        <v>28</v>
      </c>
      <c r="X245" s="14" t="n">
        <f aca="false">G245+DatosMinisterio!G245</f>
        <v>60</v>
      </c>
      <c r="Y245" s="14" t="n">
        <f aca="false">H245+DatosMinisterio!H245</f>
        <v>12</v>
      </c>
      <c r="Z245" s="14" t="n">
        <f aca="false">X245+0.33*Y245</f>
        <v>63.96</v>
      </c>
      <c r="AC245" s="49" t="n">
        <f aca="false">IF(T245&gt;0,S245/T245,0)</f>
        <v>153.714285714286</v>
      </c>
      <c r="AD245" s="50" t="n">
        <f aca="false">EXP((((AC245-AC$247)/AC$248+2)/4-1.9)^3)</f>
        <v>0.0230165585809031</v>
      </c>
      <c r="AE245" s="51" t="n">
        <f aca="false">S245/U245</f>
        <v>25.5325786454584</v>
      </c>
      <c r="AF245" s="50" t="n">
        <f aca="false">EXP((((AE245-AE$247)/AE$248+2)/4-1.9)^3)</f>
        <v>0.202647823676657</v>
      </c>
      <c r="AG245" s="50" t="n">
        <f aca="false">V245/U245</f>
        <v>0.51133318692195</v>
      </c>
      <c r="AH245" s="50" t="n">
        <f aca="false">EXP((((AG245-AG$247)/AG$248+2)/4-1.9)^3)</f>
        <v>0.0371585592798903</v>
      </c>
      <c r="AI245" s="50" t="n">
        <f aca="false">W245/U245</f>
        <v>0.110736090779559</v>
      </c>
      <c r="AJ245" s="50" t="n">
        <f aca="false">EXP((((AI245-AI$247)/AI$248+2)/4-1.9)^3)</f>
        <v>0.0599226217414671</v>
      </c>
      <c r="AK245" s="50" t="n">
        <f aca="false">Z245/U245</f>
        <v>0.252952870223593</v>
      </c>
      <c r="AL245" s="50" t="n">
        <f aca="false">EXP((((AK245-AK$247)/AK$248+2)/4-1.9)^3)</f>
        <v>0.038354331106316</v>
      </c>
      <c r="AM245" s="50" t="n">
        <f aca="false">0.01*AD245+0.15*AF245+0.24*AH245+0.25*AJ245+0.35*AL245</f>
        <v>0.0679500646870586</v>
      </c>
      <c r="AO245" s="44" t="n">
        <f aca="false">0.01*AD245/$AM$247</f>
        <v>8.1689034221943E-005</v>
      </c>
      <c r="AP245" s="43" t="n">
        <f aca="false">AO245*$J$247</f>
        <v>686.81280857612</v>
      </c>
      <c r="AQ245" s="44" t="n">
        <f aca="false">0.15*AF245/$AM$247</f>
        <v>0.0107883884628997</v>
      </c>
      <c r="AR245" s="43" t="n">
        <f aca="false">AQ245*$J$247</f>
        <v>90704.9942600988</v>
      </c>
      <c r="AS245" s="44" t="n">
        <f aca="false">0.24*AH245/$AM$247</f>
        <v>0.00316514406094218</v>
      </c>
      <c r="AT245" s="43" t="n">
        <f aca="false">AS245*$J$247</f>
        <v>26611.4234639805</v>
      </c>
      <c r="AU245" s="44" t="n">
        <f aca="false">0.25*AJ245/$AM$247</f>
        <v>0.00531684730462774</v>
      </c>
      <c r="AV245" s="43" t="n">
        <f aca="false">AU245*$J$247</f>
        <v>44702.1912407534</v>
      </c>
      <c r="AW245" s="44" t="n">
        <f aca="false">0.35*AL245/$AM$247</f>
        <v>0.00476437382831029</v>
      </c>
      <c r="AX245" s="43" t="n">
        <f aca="false">AW245*$J$247</f>
        <v>40057.187617593</v>
      </c>
    </row>
    <row r="246" customFormat="false" ht="13.8" hidden="false" customHeight="false" outlineLevel="0" collapsed="false">
      <c r="A246" s="16" t="s">
        <v>85</v>
      </c>
      <c r="B246" s="52"/>
      <c r="C246" s="52"/>
      <c r="D246" s="52"/>
      <c r="E246" s="52"/>
      <c r="F246" s="52"/>
      <c r="G246" s="52"/>
      <c r="H246" s="52"/>
      <c r="I246" s="90" t="n">
        <f aca="false">AO246+AQ246+AS246+AU246+AW246</f>
        <v>0.00766755482055909</v>
      </c>
      <c r="J246" s="52" t="n">
        <f aca="false">AP246+AR246+AT246+AV246+AX246</f>
        <v>64466.1172870736</v>
      </c>
      <c r="K246" s="89" t="n">
        <f aca="false">I246-DatosMinisterio!J246</f>
        <v>-6.66592606398449E-006</v>
      </c>
      <c r="L246" s="43" t="n">
        <f aca="false">J246-DatosMinisterio!K246</f>
        <v>-55.8827129263882</v>
      </c>
      <c r="M246" s="43" t="n">
        <f aca="false">P280/P$281</f>
        <v>0.000849063016166983</v>
      </c>
      <c r="N246" s="43" t="n">
        <f aca="false">ROUND((N$247*M246),0)</f>
        <v>135634</v>
      </c>
      <c r="O246" s="43" t="n">
        <f aca="false">N246-DatosMinisterio!L246</f>
        <v>-919741</v>
      </c>
      <c r="P246" s="43" t="n">
        <f aca="false">N246+J246</f>
        <v>200100.117287074</v>
      </c>
      <c r="Q246" s="43" t="n">
        <f aca="false">P246-DatosMinisterio!M246</f>
        <v>-919796.882712926</v>
      </c>
      <c r="S246" s="17" t="n">
        <f aca="false">B246+DatosMinisterio!B246</f>
        <v>7112</v>
      </c>
      <c r="T246" s="17" t="n">
        <f aca="false">C246+DatosMinisterio!C246</f>
        <v>33</v>
      </c>
      <c r="U246" s="17" t="n">
        <f aca="false">D246+DatosMinisterio!D246</f>
        <v>371.170140447192</v>
      </c>
      <c r="V246" s="17" t="n">
        <f aca="false">E246+DatosMinisterio!E246</f>
        <v>175.596403900051</v>
      </c>
      <c r="W246" s="17" t="n">
        <f aca="false">F246+DatosMinisterio!F246</f>
        <v>10</v>
      </c>
      <c r="X246" s="17" t="n">
        <f aca="false">G246+DatosMinisterio!G246</f>
        <v>44</v>
      </c>
      <c r="Y246" s="17" t="n">
        <f aca="false">H246+DatosMinisterio!H246</f>
        <v>10</v>
      </c>
      <c r="Z246" s="17" t="n">
        <f aca="false">X246+0.33*Y246</f>
        <v>47.3</v>
      </c>
      <c r="AC246" s="49" t="n">
        <f aca="false">IF(T246&gt;0,S246/T246,0)</f>
        <v>215.515151515151</v>
      </c>
      <c r="AD246" s="50" t="n">
        <f aca="false">EXP((((AC246-AC$247)/AC$248+2)/4-1.9)^3)</f>
        <v>0.0733503048652793</v>
      </c>
      <c r="AE246" s="51" t="n">
        <f aca="false">S246/U246</f>
        <v>19.1610240830023</v>
      </c>
      <c r="AF246" s="50" t="n">
        <f aca="false">EXP((((AE246-AE$247)/AE$248+2)/4-1.9)^3)</f>
        <v>0.0490863312252027</v>
      </c>
      <c r="AG246" s="50" t="n">
        <f aca="false">V246/U246</f>
        <v>0.473088712600883</v>
      </c>
      <c r="AH246" s="50" t="n">
        <f aca="false">EXP((((AG246-AG$247)/AG$248+2)/4-1.9)^3)</f>
        <v>0.0239205574824317</v>
      </c>
      <c r="AI246" s="50" t="n">
        <f aca="false">W246/U246</f>
        <v>0.0269418223889234</v>
      </c>
      <c r="AJ246" s="50" t="n">
        <f aca="false">EXP((((AI246-AI$247)/AI$248+2)/4-1.9)^3)</f>
        <v>0.0126524869146016</v>
      </c>
      <c r="AK246" s="50" t="n">
        <f aca="false">Z246/U246</f>
        <v>0.127434819899608</v>
      </c>
      <c r="AL246" s="50" t="n">
        <f aca="false">EXP((((AK246-AK$247)/AK$248+2)/4-1.9)^3)</f>
        <v>0.0131527409240926</v>
      </c>
      <c r="AM246" s="50" t="n">
        <f aca="false">0.01*AD246+0.15*AF246+0.24*AH246+0.25*AJ246+0.35*AL246</f>
        <v>0.0216039675802996</v>
      </c>
      <c r="AO246" s="44" t="n">
        <f aca="false">0.01*AD246/$AM$247</f>
        <v>0.000260330646011574</v>
      </c>
      <c r="AP246" s="43" t="n">
        <f aca="false">AO246*$J$247</f>
        <v>2188.76895593921</v>
      </c>
      <c r="AQ246" s="44" t="n">
        <f aca="false">0.15*AF246/$AM$247</f>
        <v>0.0026132153796086</v>
      </c>
      <c r="AR246" s="43" t="n">
        <f aca="false">AQ246*$J$247</f>
        <v>21971.0002863662</v>
      </c>
      <c r="AS246" s="44" t="n">
        <f aca="false">0.24*AH246/$AM$247</f>
        <v>0.00203753891208907</v>
      </c>
      <c r="AT246" s="43" t="n">
        <f aca="false">AS246*$J$247</f>
        <v>17130.9140342257</v>
      </c>
      <c r="AU246" s="44" t="n">
        <f aca="false">0.25*AJ246/$AM$247</f>
        <v>0.00112263681050165</v>
      </c>
      <c r="AV246" s="43" t="n">
        <f aca="false">AU246*$J$247</f>
        <v>9438.7373798142</v>
      </c>
      <c r="AW246" s="44" t="n">
        <f aca="false">0.35*AL246/$AM$247</f>
        <v>0.0016338330723482</v>
      </c>
      <c r="AX246" s="43" t="n">
        <f aca="false">AW246*$J$247</f>
        <v>13736.6966307283</v>
      </c>
    </row>
    <row r="247" customFormat="false" ht="13.8" hidden="false" customHeight="false" outlineLevel="0" collapsed="false">
      <c r="A247" s="19" t="s">
        <v>49</v>
      </c>
      <c r="B247" s="59"/>
      <c r="C247" s="59"/>
      <c r="D247" s="59"/>
      <c r="E247" s="59"/>
      <c r="F247" s="59"/>
      <c r="G247" s="59"/>
      <c r="H247" s="59"/>
      <c r="I247" s="91" t="n">
        <f aca="false">SUM(I220:I246)</f>
        <v>1</v>
      </c>
      <c r="J247" s="59" t="n">
        <f aca="false">DatosMinisterio!K247</f>
        <v>8407650</v>
      </c>
      <c r="K247" s="91" t="n">
        <f aca="false">I247-DatosMinisterio!J247</f>
        <v>0</v>
      </c>
      <c r="L247" s="59" t="n">
        <f aca="false">J247-DatosMinisterio!K247</f>
        <v>0</v>
      </c>
      <c r="M247" s="59"/>
      <c r="N247" s="59" t="n">
        <f aca="false">DatosMinisterio!L247</f>
        <v>159745355</v>
      </c>
      <c r="O247" s="59"/>
      <c r="P247" s="59" t="n">
        <f aca="false">DatosMinisterio!M247</f>
        <v>168153005</v>
      </c>
      <c r="Q247" s="59"/>
      <c r="S247" s="20"/>
      <c r="T247" s="20"/>
      <c r="U247" s="20"/>
      <c r="V247" s="20"/>
      <c r="W247" s="20"/>
      <c r="X247" s="20"/>
      <c r="Y247" s="20"/>
      <c r="Z247" s="20"/>
      <c r="AB247" s="62" t="s">
        <v>207</v>
      </c>
      <c r="AC247" s="62" t="n">
        <f aca="false">AVERAGE(AC222:AC246)</f>
        <v>207.681430822356</v>
      </c>
      <c r="AD247" s="20"/>
      <c r="AE247" s="62" t="n">
        <f aca="false">AVERAGE(AE222:AE246)</f>
        <v>20.1894106266941</v>
      </c>
      <c r="AF247" s="20"/>
      <c r="AG247" s="64" t="n">
        <f aca="false">AVERAGE(AG222:AG246)</f>
        <v>0.564076733917407</v>
      </c>
      <c r="AH247" s="20"/>
      <c r="AI247" s="64" t="n">
        <f aca="false">AVERAGE(AI222:AI246)</f>
        <v>0.115216458349932</v>
      </c>
      <c r="AJ247" s="20"/>
      <c r="AK247" s="64" t="n">
        <f aca="false">AVERAGE(AK222:AK246)</f>
        <v>0.323667695215049</v>
      </c>
      <c r="AL247" s="20"/>
      <c r="AM247" s="64" t="n">
        <f aca="false">SUM(AM222:AM246)</f>
        <v>2.81758240871949</v>
      </c>
      <c r="AO247" s="60" t="n">
        <f aca="false">SUM(AO220:AO246)</f>
        <v>0.00992932581062981</v>
      </c>
      <c r="AP247" s="59" t="n">
        <f aca="false">SUM(AP220:AP246)</f>
        <v>83482.2961517417</v>
      </c>
      <c r="AQ247" s="60" t="n">
        <f aca="false">SUM(AQ220:AQ246)</f>
        <v>0.147571017597145</v>
      </c>
      <c r="AR247" s="59" t="n">
        <f aca="false">SUM(AR220:AR246)</f>
        <v>1240725.46610064</v>
      </c>
      <c r="AS247" s="60" t="n">
        <f aca="false">SUM(AS220:AS246)</f>
        <v>0.232943773299776</v>
      </c>
      <c r="AT247" s="59" t="n">
        <f aca="false">SUM(AT220:AT246)</f>
        <v>1958509.71558386</v>
      </c>
      <c r="AU247" s="60" t="n">
        <f aca="false">SUM(AU220:AU246)</f>
        <v>0.253389314642366</v>
      </c>
      <c r="AV247" s="59" t="n">
        <f aca="false">SUM(AV220:AV246)</f>
        <v>2130408.67125289</v>
      </c>
      <c r="AW247" s="60" t="n">
        <f aca="false">SUM(AW220:AW246)</f>
        <v>0.356166568650083</v>
      </c>
      <c r="AX247" s="59" t="n">
        <f aca="false">SUM(AX220:AX246)</f>
        <v>2994523.85091087</v>
      </c>
    </row>
    <row r="248" s="23" customFormat="true" ht="13.8" hidden="false" customHeight="false" outlineLevel="0" collapsed="false">
      <c r="A248" s="23" t="s">
        <v>50</v>
      </c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AB248" s="62" t="s">
        <v>208</v>
      </c>
      <c r="AC248" s="62" t="n">
        <f aca="false">_xlfn.STDEV.P(AC222:AC246)</f>
        <v>86.162466459519</v>
      </c>
      <c r="AD248" s="20"/>
      <c r="AE248" s="62" t="n">
        <f aca="false">_xlfn.STDEV.P(AE222:AE246)</f>
        <v>5.77518235953144</v>
      </c>
      <c r="AF248" s="20"/>
      <c r="AG248" s="64" t="n">
        <f aca="false">_xlfn.STDEV.P(AG222:AG246)</f>
        <v>0.150376153497596</v>
      </c>
      <c r="AH248" s="20"/>
      <c r="AI248" s="64" t="n">
        <f aca="false">_xlfn.STDEV.P(AI222:AI246)</f>
        <v>0.0939501365640555</v>
      </c>
      <c r="AJ248" s="20"/>
      <c r="AK248" s="64" t="n">
        <f aca="false">_xlfn.STDEV.P(AK222:AK246)</f>
        <v>0.213252621913767</v>
      </c>
      <c r="AL248" s="20"/>
      <c r="AM248" s="64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Z248" s="74"/>
      <c r="BA248" s="74"/>
      <c r="BB248" s="74"/>
      <c r="BC248" s="74"/>
      <c r="BD248" s="74"/>
      <c r="BE248" s="74"/>
      <c r="AME248" s="0"/>
      <c r="AMF248" s="0"/>
      <c r="AMG248" s="0"/>
      <c r="AMH248" s="0"/>
      <c r="AMI248" s="0"/>
      <c r="AMJ248" s="0"/>
    </row>
    <row r="249" s="23" customFormat="true" ht="13.8" hidden="false" customHeight="false" outlineLevel="0" collapsed="false">
      <c r="A249" s="23" t="s">
        <v>51</v>
      </c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AZ249" s="74"/>
      <c r="BA249" s="74"/>
      <c r="BB249" s="74"/>
      <c r="BC249" s="74"/>
      <c r="BD249" s="74"/>
      <c r="BE249" s="74"/>
      <c r="AME249" s="0"/>
      <c r="AMF249" s="0"/>
      <c r="AMG249" s="0"/>
      <c r="AMH249" s="0"/>
      <c r="AMI249" s="0"/>
      <c r="AMJ249" s="0"/>
    </row>
    <row r="250" customFormat="false" ht="13.8" hidden="false" customHeight="false" outlineLevel="0" collapsed="false">
      <c r="A250" s="27"/>
      <c r="S250" s="22"/>
      <c r="T250" s="22"/>
      <c r="U250" s="22"/>
      <c r="V250" s="22"/>
      <c r="W250" s="22"/>
      <c r="X250" s="22"/>
      <c r="Y250" s="22"/>
      <c r="Z250" s="22"/>
    </row>
    <row r="251" customFormat="false" ht="13.8" hidden="false" customHeight="false" outlineLevel="0" collapsed="false">
      <c r="A251" s="6" t="s">
        <v>131</v>
      </c>
      <c r="B251" s="6"/>
      <c r="C251" s="6"/>
      <c r="D251" s="6"/>
      <c r="E251" s="6"/>
      <c r="F251" s="6"/>
      <c r="G251" s="6"/>
      <c r="H251" s="6"/>
      <c r="I251" s="6"/>
      <c r="J251" s="6"/>
      <c r="S251" s="24"/>
      <c r="T251" s="24"/>
      <c r="U251" s="24"/>
      <c r="V251" s="24"/>
      <c r="W251" s="24"/>
      <c r="X251" s="24"/>
      <c r="Y251" s="24"/>
      <c r="Z251" s="24"/>
    </row>
    <row r="252" customFormat="false" ht="13.8" hidden="false" customHeight="false" outlineLevel="0" collapsed="false">
      <c r="A252" s="6" t="s">
        <v>132</v>
      </c>
      <c r="B252" s="6"/>
      <c r="C252" s="6"/>
      <c r="D252" s="6"/>
      <c r="E252" s="6"/>
      <c r="F252" s="6"/>
      <c r="G252" s="6"/>
      <c r="H252" s="6"/>
      <c r="I252" s="6"/>
      <c r="J252" s="6"/>
      <c r="S252" s="24"/>
      <c r="T252" s="24"/>
      <c r="U252" s="24"/>
      <c r="V252" s="24"/>
      <c r="W252" s="24"/>
      <c r="X252" s="24"/>
      <c r="Y252" s="24"/>
      <c r="Z252" s="24"/>
    </row>
    <row r="253" customFormat="false" ht="9" hidden="false" customHeight="true" outlineLevel="0" collapsed="false">
      <c r="A253" s="29"/>
      <c r="B253" s="29"/>
      <c r="C253" s="29"/>
      <c r="D253" s="29"/>
      <c r="E253" s="29"/>
      <c r="F253" s="29"/>
      <c r="G253" s="29"/>
      <c r="H253" s="29"/>
      <c r="S253" s="73"/>
      <c r="T253" s="73"/>
      <c r="U253" s="73"/>
      <c r="V253" s="73"/>
      <c r="W253" s="73"/>
      <c r="X253" s="73"/>
      <c r="Y253" s="73"/>
      <c r="Z253" s="73"/>
    </row>
    <row r="254" customFormat="false" ht="15.8" hidden="false" customHeight="true" outlineLevel="0" collapsed="false">
      <c r="A254" s="7" t="s">
        <v>8</v>
      </c>
      <c r="B254" s="85" t="s">
        <v>188</v>
      </c>
      <c r="C254" s="85"/>
      <c r="D254" s="85"/>
      <c r="E254" s="85"/>
      <c r="F254" s="85"/>
      <c r="G254" s="85"/>
      <c r="H254" s="85"/>
      <c r="I254" s="37" t="s">
        <v>10</v>
      </c>
      <c r="J254" s="37" t="s">
        <v>11</v>
      </c>
      <c r="K254" s="37" t="s">
        <v>189</v>
      </c>
      <c r="L254" s="37" t="s">
        <v>190</v>
      </c>
      <c r="M254" s="37" t="s">
        <v>191</v>
      </c>
      <c r="N254" s="37" t="s">
        <v>12</v>
      </c>
      <c r="O254" s="37" t="s">
        <v>192</v>
      </c>
      <c r="P254" s="37" t="s">
        <v>193</v>
      </c>
      <c r="Q254" s="37" t="s">
        <v>194</v>
      </c>
      <c r="S254" s="8" t="s">
        <v>188</v>
      </c>
      <c r="T254" s="8"/>
      <c r="U254" s="8"/>
      <c r="V254" s="8"/>
      <c r="W254" s="8"/>
      <c r="X254" s="8"/>
      <c r="Y254" s="8"/>
      <c r="Z254" s="8"/>
      <c r="AC254" s="9" t="s">
        <v>196</v>
      </c>
      <c r="AD254" s="9"/>
      <c r="AE254" s="9" t="s">
        <v>197</v>
      </c>
      <c r="AF254" s="9"/>
      <c r="AG254" s="9" t="s">
        <v>198</v>
      </c>
      <c r="AH254" s="9"/>
      <c r="AI254" s="9" t="s">
        <v>199</v>
      </c>
      <c r="AJ254" s="9"/>
      <c r="AK254" s="9" t="s">
        <v>200</v>
      </c>
      <c r="AL254" s="9"/>
      <c r="AM254" s="39" t="s">
        <v>201</v>
      </c>
      <c r="AO254" s="9" t="s">
        <v>196</v>
      </c>
      <c r="AP254" s="9"/>
      <c r="AQ254" s="9" t="s">
        <v>197</v>
      </c>
      <c r="AR254" s="9"/>
      <c r="AS254" s="9" t="s">
        <v>198</v>
      </c>
      <c r="AT254" s="9"/>
      <c r="AU254" s="9" t="s">
        <v>199</v>
      </c>
      <c r="AV254" s="9"/>
      <c r="AW254" s="39" t="s">
        <v>200</v>
      </c>
      <c r="AX254" s="39"/>
    </row>
    <row r="255" customFormat="false" ht="55.8" hidden="false" customHeight="false" outlineLevel="0" collapsed="false">
      <c r="A255" s="7"/>
      <c r="B255" s="84" t="s">
        <v>133</v>
      </c>
      <c r="C255" s="84" t="s">
        <v>134</v>
      </c>
      <c r="D255" s="84" t="s">
        <v>135</v>
      </c>
      <c r="E255" s="84" t="s">
        <v>136</v>
      </c>
      <c r="F255" s="84" t="s">
        <v>137</v>
      </c>
      <c r="G255" s="84" t="s">
        <v>138</v>
      </c>
      <c r="H255" s="84" t="s">
        <v>139</v>
      </c>
      <c r="I255" s="37"/>
      <c r="J255" s="37"/>
      <c r="K255" s="37"/>
      <c r="L255" s="37"/>
      <c r="M255" s="37"/>
      <c r="N255" s="37"/>
      <c r="O255" s="37"/>
      <c r="P255" s="37"/>
      <c r="Q255" s="37"/>
      <c r="S255" s="9" t="s">
        <v>133</v>
      </c>
      <c r="T255" s="9" t="s">
        <v>134</v>
      </c>
      <c r="U255" s="9" t="s">
        <v>135</v>
      </c>
      <c r="V255" s="9" t="s">
        <v>136</v>
      </c>
      <c r="W255" s="9" t="s">
        <v>137</v>
      </c>
      <c r="X255" s="9" t="s">
        <v>138</v>
      </c>
      <c r="Y255" s="9" t="s">
        <v>139</v>
      </c>
      <c r="Z255" s="7" t="s">
        <v>21</v>
      </c>
      <c r="AC255" s="9" t="s">
        <v>202</v>
      </c>
      <c r="AD255" s="9" t="s">
        <v>203</v>
      </c>
      <c r="AE255" s="9" t="s">
        <v>202</v>
      </c>
      <c r="AF255" s="9" t="s">
        <v>203</v>
      </c>
      <c r="AG255" s="9" t="s">
        <v>202</v>
      </c>
      <c r="AH255" s="9" t="s">
        <v>203</v>
      </c>
      <c r="AI255" s="9" t="s">
        <v>202</v>
      </c>
      <c r="AJ255" s="9" t="s">
        <v>203</v>
      </c>
      <c r="AK255" s="9" t="s">
        <v>202</v>
      </c>
      <c r="AL255" s="9" t="s">
        <v>203</v>
      </c>
      <c r="AM255" s="40" t="s">
        <v>204</v>
      </c>
      <c r="AO255" s="9" t="s">
        <v>205</v>
      </c>
      <c r="AP255" s="9" t="s">
        <v>206</v>
      </c>
      <c r="AQ255" s="9" t="s">
        <v>205</v>
      </c>
      <c r="AR255" s="9" t="s">
        <v>206</v>
      </c>
      <c r="AS255" s="9" t="s">
        <v>205</v>
      </c>
      <c r="AT255" s="9" t="s">
        <v>206</v>
      </c>
      <c r="AU255" s="9" t="s">
        <v>205</v>
      </c>
      <c r="AV255" s="9" t="s">
        <v>206</v>
      </c>
      <c r="AW255" s="9" t="s">
        <v>205</v>
      </c>
      <c r="AX255" s="40" t="s">
        <v>206</v>
      </c>
    </row>
    <row r="256" customFormat="false" ht="13.8" hidden="false" customHeight="false" outlineLevel="0" collapsed="false">
      <c r="A256" s="10" t="s">
        <v>61</v>
      </c>
      <c r="B256" s="42"/>
      <c r="C256" s="42"/>
      <c r="D256" s="42"/>
      <c r="E256" s="42"/>
      <c r="F256" s="42"/>
      <c r="G256" s="42"/>
      <c r="H256" s="42"/>
      <c r="I256" s="88" t="n">
        <f aca="false">AO256+AQ256+AS256+AU256+AW256</f>
        <v>0.139747530691765</v>
      </c>
      <c r="J256" s="42" t="n">
        <f aca="false">AP256+AR256+AT256+AV256+AX256</f>
        <v>1088419.0311243</v>
      </c>
      <c r="K256" s="88" t="n">
        <f aca="false">I256-DatosMinisterio!J256</f>
        <v>0.000855576433080874</v>
      </c>
      <c r="L256" s="42" t="n">
        <f aca="false">J256-DatosMinisterio!K256</f>
        <v>6665.031124298</v>
      </c>
      <c r="M256" s="43" t="n">
        <f aca="false">P290/P$315</f>
        <v>0.00792066061379471</v>
      </c>
      <c r="N256" s="43" t="n">
        <f aca="false">ROUND((N$281*M256),0)</f>
        <v>1172106</v>
      </c>
      <c r="O256" s="43" t="n">
        <f aca="false">N256-DatosMinisterio!L256</f>
        <v>-28735184</v>
      </c>
      <c r="P256" s="43" t="n">
        <f aca="false">N256+J256</f>
        <v>2260525.0311243</v>
      </c>
      <c r="Q256" s="43" t="n">
        <f aca="false">P256-DatosMinisterio!M256</f>
        <v>-28728518.9688757</v>
      </c>
      <c r="S256" s="11" t="n">
        <f aca="false">B256+DatosMinisterio!B256</f>
        <v>25457</v>
      </c>
      <c r="T256" s="11" t="n">
        <f aca="false">C256+DatosMinisterio!C256</f>
        <v>70</v>
      </c>
      <c r="U256" s="11" t="n">
        <f aca="false">D256+DatosMinisterio!D256</f>
        <v>1744.4929355732</v>
      </c>
      <c r="V256" s="11" t="n">
        <f aca="false">E256+DatosMinisterio!E256</f>
        <v>1029.12391473063</v>
      </c>
      <c r="W256" s="11" t="n">
        <f aca="false">F256+DatosMinisterio!F256</f>
        <v>566</v>
      </c>
      <c r="X256" s="11" t="n">
        <f aca="false">G256+DatosMinisterio!G256</f>
        <v>1351</v>
      </c>
      <c r="Y256" s="11" t="n">
        <f aca="false">H256+DatosMinisterio!H256</f>
        <v>91</v>
      </c>
      <c r="Z256" s="11" t="n">
        <f aca="false">X256+0.33*Y256</f>
        <v>1381.03</v>
      </c>
      <c r="AC256" s="45" t="n">
        <f aca="false">IF(T256&gt;0,S256/T256,0)</f>
        <v>363.671428571429</v>
      </c>
      <c r="AD256" s="46" t="n">
        <f aca="false">EXP((((AC256-AC$281)/AC$282+2)/4-1.9)^3)</f>
        <v>0.508791658296376</v>
      </c>
      <c r="AE256" s="47" t="n">
        <f aca="false">S256/U256</f>
        <v>14.5927790711491</v>
      </c>
      <c r="AF256" s="46" t="n">
        <f aca="false">EXP((((AE256-AE$281)/AE$282+2)/4-1.9)^3)</f>
        <v>0.00646027996260929</v>
      </c>
      <c r="AG256" s="46" t="n">
        <f aca="false">V256/U256</f>
        <v>0.589927246906554</v>
      </c>
      <c r="AH256" s="46" t="n">
        <f aca="false">EXP((((AG256-AG$281)/AG$282+2)/4-1.9)^3)</f>
        <v>0.0766558226873913</v>
      </c>
      <c r="AI256" s="46" t="n">
        <f aca="false">W256/U256</f>
        <v>0.324449579851136</v>
      </c>
      <c r="AJ256" s="46" t="n">
        <f aca="false">EXP((((AI256-AI$281)/AI$282+2)/4-1.9)^3)</f>
        <v>0.596462974069333</v>
      </c>
      <c r="AK256" s="46" t="n">
        <f aca="false">Z256/U256</f>
        <v>0.79165124251204</v>
      </c>
      <c r="AL256" s="46" t="n">
        <f aca="false">EXP((((AK256-AK$281)/AK$282+2)/4-1.9)^3)</f>
        <v>0.63864395261161</v>
      </c>
      <c r="AM256" s="46" t="n">
        <f aca="false">0.01*AD256+0.15*AF256+0.24*AH256+0.25*AJ256+0.35*AL256</f>
        <v>0.397095482953726</v>
      </c>
      <c r="AO256" s="48" t="n">
        <f aca="false">0.01*AD256/$AM$281</f>
        <v>0.0017905612361693</v>
      </c>
      <c r="AP256" s="42" t="n">
        <f aca="false">AO256*$J$281</f>
        <v>13945.7270993838</v>
      </c>
      <c r="AQ256" s="48" t="n">
        <f aca="false">0.15*AF256/$AM$281</f>
        <v>0.00034102937874164</v>
      </c>
      <c r="AR256" s="42" t="n">
        <f aca="false">AQ256*$J$281</f>
        <v>2656.09606235976</v>
      </c>
      <c r="AS256" s="48" t="n">
        <f aca="false">0.24*AH256/$AM$281</f>
        <v>0.00647449032904182</v>
      </c>
      <c r="AT256" s="42" t="n">
        <f aca="false">AS256*$J$281</f>
        <v>50426.3542695614</v>
      </c>
      <c r="AU256" s="48" t="n">
        <f aca="false">0.25*AJ256/$AM$281</f>
        <v>0.0524774464539609</v>
      </c>
      <c r="AV256" s="42" t="n">
        <f aca="false">AU256*$J$281</f>
        <v>408718.859950941</v>
      </c>
      <c r="AW256" s="48" t="n">
        <f aca="false">0.35*AL256/$AM$281</f>
        <v>0.0786640032938513</v>
      </c>
      <c r="AX256" s="42" t="n">
        <f aca="false">AW256*$J$281</f>
        <v>612671.993742052</v>
      </c>
    </row>
    <row r="257" customFormat="false" ht="13.8" hidden="false" customHeight="false" outlineLevel="0" collapsed="false">
      <c r="A257" s="13" t="s">
        <v>62</v>
      </c>
      <c r="B257" s="43"/>
      <c r="C257" s="43"/>
      <c r="D257" s="43"/>
      <c r="E257" s="43"/>
      <c r="F257" s="43" t="n">
        <v>-25</v>
      </c>
      <c r="G257" s="43"/>
      <c r="H257" s="43"/>
      <c r="I257" s="89" t="n">
        <f aca="false">AO257+AQ257+AS257+AU257+AW257</f>
        <v>0.0953902077443193</v>
      </c>
      <c r="J257" s="43" t="n">
        <f aca="false">AP257+AR257+AT257+AV257+AX257</f>
        <v>742943.485139775</v>
      </c>
      <c r="K257" s="89" t="n">
        <f aca="false">I257-DatosMinisterio!J257</f>
        <v>-0.00337497757699422</v>
      </c>
      <c r="L257" s="43" t="n">
        <f aca="false">J257-DatosMinisterio!K257</f>
        <v>-26285.5148602248</v>
      </c>
      <c r="M257" s="43" t="n">
        <f aca="false">P291/P$315</f>
        <v>0.00550510844797307</v>
      </c>
      <c r="N257" s="43" t="n">
        <f aca="false">ROUND((N$281*M257),0)</f>
        <v>814651</v>
      </c>
      <c r="O257" s="43" t="n">
        <f aca="false">N257-DatosMinisterio!L257</f>
        <v>-18046259</v>
      </c>
      <c r="P257" s="43" t="n">
        <f aca="false">N257+J257</f>
        <v>1557594.48513978</v>
      </c>
      <c r="Q257" s="43" t="n">
        <f aca="false">P257-DatosMinisterio!M257</f>
        <v>-18072544.5148602</v>
      </c>
      <c r="S257" s="14" t="n">
        <f aca="false">B257+DatosMinisterio!B257</f>
        <v>19281</v>
      </c>
      <c r="T257" s="14" t="n">
        <f aca="false">C257+DatosMinisterio!C257</f>
        <v>45</v>
      </c>
      <c r="U257" s="14" t="n">
        <f aca="false">D257+DatosMinisterio!D257</f>
        <v>1720.85697881263</v>
      </c>
      <c r="V257" s="14" t="n">
        <f aca="false">E257+DatosMinisterio!E257</f>
        <v>1052.38017622207</v>
      </c>
      <c r="W257" s="14" t="n">
        <f aca="false">F257+DatosMinisterio!F257</f>
        <v>437</v>
      </c>
      <c r="X257" s="14" t="n">
        <f aca="false">G257+DatosMinisterio!G257</f>
        <v>1077</v>
      </c>
      <c r="Y257" s="14" t="n">
        <f aca="false">H257+DatosMinisterio!H257</f>
        <v>93</v>
      </c>
      <c r="Z257" s="14" t="n">
        <f aca="false">X257+0.33*Y257</f>
        <v>1107.69</v>
      </c>
      <c r="AC257" s="49" t="n">
        <f aca="false">IF(T257&gt;0,S257/T257,0)</f>
        <v>428.466666666667</v>
      </c>
      <c r="AD257" s="50" t="n">
        <f aca="false">EXP((((AC257-AC$281)/AC$282+2)/4-1.9)^3)</f>
        <v>0.725460660216948</v>
      </c>
      <c r="AE257" s="51" t="n">
        <f aca="false">S257/U257</f>
        <v>11.204301250708</v>
      </c>
      <c r="AF257" s="50" t="n">
        <f aca="false">EXP((((AE257-AE$281)/AE$282+2)/4-1.9)^3)</f>
        <v>0.00168370328945901</v>
      </c>
      <c r="AG257" s="50" t="n">
        <f aca="false">V257/U257</f>
        <v>0.611544241723214</v>
      </c>
      <c r="AH257" s="50" t="n">
        <f aca="false">EXP((((AG257-AG$281)/AG$282+2)/4-1.9)^3)</f>
        <v>0.0972411207927431</v>
      </c>
      <c r="AI257" s="50" t="n">
        <f aca="false">W257/U257</f>
        <v>0.253943241873316</v>
      </c>
      <c r="AJ257" s="50" t="n">
        <f aca="false">EXP((((AI257-AI$281)/AI$282+2)/4-1.9)^3)</f>
        <v>0.367000201657185</v>
      </c>
      <c r="AK257" s="50" t="n">
        <f aca="false">Z257/U257</f>
        <v>0.643685102038109</v>
      </c>
      <c r="AL257" s="50" t="n">
        <f aca="false">EXP((((AK257-AK$281)/AK$282+2)/4-1.9)^3)</f>
        <v>0.424166159726716</v>
      </c>
      <c r="AM257" s="50" t="n">
        <f aca="false">0.01*AD257+0.15*AF257+0.24*AH257+0.25*AJ257+0.35*AL257</f>
        <v>0.271053237404493</v>
      </c>
      <c r="AO257" s="44" t="n">
        <f aca="false">0.01*AD257/$AM$281</f>
        <v>0.00255307199984317</v>
      </c>
      <c r="AP257" s="43" t="n">
        <f aca="false">AO257*$J$281</f>
        <v>19884.5170194026</v>
      </c>
      <c r="AQ257" s="44" t="n">
        <f aca="false">0.15*AF257/$AM$281</f>
        <v>8.88804030340423E-005</v>
      </c>
      <c r="AR257" s="43" t="n">
        <f aca="false">AQ257*$J$281</f>
        <v>692.242085977339</v>
      </c>
      <c r="AS257" s="44" t="n">
        <f aca="false">0.24*AH257/$AM$281</f>
        <v>0.00821316208065901</v>
      </c>
      <c r="AT257" s="43" t="n">
        <f aca="false">AS257*$J$281</f>
        <v>63967.9418308641</v>
      </c>
      <c r="AU257" s="44" t="n">
        <f aca="false">0.25*AJ257/$AM$281</f>
        <v>0.032289067835448</v>
      </c>
      <c r="AV257" s="43" t="n">
        <f aca="false">AU257*$J$281</f>
        <v>251482.339297148</v>
      </c>
      <c r="AW257" s="44" t="n">
        <f aca="false">0.35*AL257/$AM$281</f>
        <v>0.052246025425335</v>
      </c>
      <c r="AX257" s="43" t="n">
        <f aca="false">AW257*$J$281</f>
        <v>406916.444906383</v>
      </c>
    </row>
    <row r="258" customFormat="false" ht="13.8" hidden="false" customHeight="false" outlineLevel="0" collapsed="false">
      <c r="A258" s="13" t="s">
        <v>63</v>
      </c>
      <c r="B258" s="43"/>
      <c r="C258" s="43"/>
      <c r="D258" s="43"/>
      <c r="E258" s="43"/>
      <c r="F258" s="43"/>
      <c r="G258" s="43"/>
      <c r="H258" s="43"/>
      <c r="I258" s="89" t="n">
        <f aca="false">AO258+AQ258+AS258+AU258+AW258</f>
        <v>0.0657022328001047</v>
      </c>
      <c r="J258" s="43" t="n">
        <f aca="false">AP258+AR258+AT258+AV258+AX258</f>
        <v>511719.671989933</v>
      </c>
      <c r="K258" s="89" t="n">
        <f aca="false">I258-DatosMinisterio!J258</f>
        <v>0.000335284243999492</v>
      </c>
      <c r="L258" s="43" t="n">
        <f aca="false">J258-DatosMinisterio!K258</f>
        <v>2611.67198993289</v>
      </c>
      <c r="M258" s="43" t="n">
        <f aca="false">P292/P$315</f>
        <v>0.0038688714286917</v>
      </c>
      <c r="N258" s="43" t="n">
        <f aca="false">ROUND((N$281*M258),0)</f>
        <v>572519</v>
      </c>
      <c r="O258" s="43" t="n">
        <f aca="false">N258-DatosMinisterio!L258</f>
        <v>-10510893</v>
      </c>
      <c r="P258" s="43" t="n">
        <f aca="false">N258+J258</f>
        <v>1084238.67198993</v>
      </c>
      <c r="Q258" s="43" t="n">
        <f aca="false">P258-DatosMinisterio!M258</f>
        <v>-10508281.3280101</v>
      </c>
      <c r="S258" s="14" t="n">
        <f aca="false">B258+DatosMinisterio!B258</f>
        <v>22623</v>
      </c>
      <c r="T258" s="14" t="n">
        <f aca="false">C258+DatosMinisterio!C258</f>
        <v>100</v>
      </c>
      <c r="U258" s="14" t="n">
        <f aca="false">D258+DatosMinisterio!D258</f>
        <v>1303.2596362657</v>
      </c>
      <c r="V258" s="14" t="n">
        <f aca="false">E258+DatosMinisterio!E258</f>
        <v>902.310871690121</v>
      </c>
      <c r="W258" s="14" t="n">
        <f aca="false">F258+DatosMinisterio!F258</f>
        <v>259</v>
      </c>
      <c r="X258" s="14" t="n">
        <f aca="false">G258+DatosMinisterio!G258</f>
        <v>634</v>
      </c>
      <c r="Y258" s="14" t="n">
        <f aca="false">H258+DatosMinisterio!H258</f>
        <v>23</v>
      </c>
      <c r="Z258" s="14" t="n">
        <f aca="false">X258+0.33*Y258</f>
        <v>641.59</v>
      </c>
      <c r="AC258" s="49" t="n">
        <f aca="false">IF(T258&gt;0,S258/T258,0)</f>
        <v>226.23</v>
      </c>
      <c r="AD258" s="50" t="n">
        <f aca="false">EXP((((AC258-AC$281)/AC$282+2)/4-1.9)^3)</f>
        <v>0.118875946654926</v>
      </c>
      <c r="AE258" s="51" t="n">
        <f aca="false">S258/U258</f>
        <v>17.3587820649636</v>
      </c>
      <c r="AF258" s="50" t="n">
        <f aca="false">EXP((((AE258-AE$281)/AE$282+2)/4-1.9)^3)</f>
        <v>0.0166399720243833</v>
      </c>
      <c r="AG258" s="50" t="n">
        <f aca="false">V258/U258</f>
        <v>0.692349280666407</v>
      </c>
      <c r="AH258" s="50" t="n">
        <f aca="false">EXP((((AG258-AG$281)/AG$282+2)/4-1.9)^3)</f>
        <v>0.207710250964366</v>
      </c>
      <c r="AI258" s="50" t="n">
        <f aca="false">W258/U258</f>
        <v>0.198732464961569</v>
      </c>
      <c r="AJ258" s="50" t="n">
        <f aca="false">EXP((((AI258-AI$281)/AI$282+2)/4-1.9)^3)</f>
        <v>0.213262221377362</v>
      </c>
      <c r="AK258" s="50" t="n">
        <f aca="false">Z258/U258</f>
        <v>0.492296379130088</v>
      </c>
      <c r="AL258" s="50" t="n">
        <f aca="false">EXP((((AK258-AK$281)/AK$282+2)/4-1.9)^3)</f>
        <v>0.228124214562878</v>
      </c>
      <c r="AM258" s="50" t="n">
        <f aca="false">0.01*AD258+0.15*AF258+0.24*AH258+0.25*AJ258+0.35*AL258</f>
        <v>0.186694245943003</v>
      </c>
      <c r="AO258" s="44" t="n">
        <f aca="false">0.01*AD258/$AM$281</f>
        <v>0.000418353285716116</v>
      </c>
      <c r="AP258" s="43" t="n">
        <f aca="false">AO258*$J$281</f>
        <v>3258.33076014154</v>
      </c>
      <c r="AQ258" s="44" t="n">
        <f aca="false">0.15*AF258/$AM$281</f>
        <v>0.000878401455447404</v>
      </c>
      <c r="AR258" s="43" t="n">
        <f aca="false">AQ258*$J$281</f>
        <v>6841.40074850407</v>
      </c>
      <c r="AS258" s="44" t="n">
        <f aca="false">0.24*AH258/$AM$281</f>
        <v>0.0175435859138309</v>
      </c>
      <c r="AT258" s="43" t="n">
        <f aca="false">AS258*$J$281</f>
        <v>136637.639951537</v>
      </c>
      <c r="AU258" s="44" t="n">
        <f aca="false">0.25*AJ258/$AM$281</f>
        <v>0.0187630369185035</v>
      </c>
      <c r="AV258" s="43" t="n">
        <f aca="false">AU258*$J$281</f>
        <v>146135.293859546</v>
      </c>
      <c r="AW258" s="44" t="n">
        <f aca="false">0.35*AL258/$AM$281</f>
        <v>0.0280988552266067</v>
      </c>
      <c r="AX258" s="43" t="n">
        <f aca="false">AW258*$J$281</f>
        <v>218847.006670204</v>
      </c>
    </row>
    <row r="259" customFormat="false" ht="13.8" hidden="false" customHeight="false" outlineLevel="0" collapsed="false">
      <c r="A259" s="13" t="s">
        <v>64</v>
      </c>
      <c r="B259" s="43"/>
      <c r="C259" s="43"/>
      <c r="D259" s="43"/>
      <c r="E259" s="43"/>
      <c r="F259" s="43"/>
      <c r="G259" s="43"/>
      <c r="H259" s="43"/>
      <c r="I259" s="89" t="n">
        <f aca="false">AO259+AQ259+AS259+AU259+AW259</f>
        <v>0.0455803823038018</v>
      </c>
      <c r="J259" s="43" t="n">
        <f aca="false">AP259+AR259+AT259+AV259+AX259</f>
        <v>355001.303420544</v>
      </c>
      <c r="K259" s="89" t="n">
        <f aca="false">I259-DatosMinisterio!J259</f>
        <v>0.000167400706669894</v>
      </c>
      <c r="L259" s="43" t="n">
        <f aca="false">J259-DatosMinisterio!K259</f>
        <v>1303.30342054425</v>
      </c>
      <c r="M259" s="43" t="n">
        <f aca="false">P293/P$315</f>
        <v>0.00287939535077118</v>
      </c>
      <c r="N259" s="43" t="n">
        <f aca="false">ROUND((N$281*M259),0)</f>
        <v>426095</v>
      </c>
      <c r="O259" s="43" t="n">
        <f aca="false">N259-DatosMinisterio!L259</f>
        <v>-7953097</v>
      </c>
      <c r="P259" s="43" t="n">
        <f aca="false">N259+J259</f>
        <v>781096.303420544</v>
      </c>
      <c r="Q259" s="43" t="n">
        <f aca="false">P259-DatosMinisterio!M259</f>
        <v>-7951793.69657946</v>
      </c>
      <c r="S259" s="14" t="n">
        <f aca="false">B259+DatosMinisterio!B259</f>
        <v>13317</v>
      </c>
      <c r="T259" s="14" t="n">
        <f aca="false">C259+DatosMinisterio!C259</f>
        <v>57</v>
      </c>
      <c r="U259" s="14" t="n">
        <f aca="false">D259+DatosMinisterio!D259</f>
        <v>541.310438810126</v>
      </c>
      <c r="V259" s="14" t="n">
        <f aca="false">E259+DatosMinisterio!E259</f>
        <v>376.406805484069</v>
      </c>
      <c r="W259" s="14" t="n">
        <f aca="false">F259+DatosMinisterio!F259</f>
        <v>84</v>
      </c>
      <c r="X259" s="14" t="n">
        <f aca="false">G259+DatosMinisterio!G259</f>
        <v>165</v>
      </c>
      <c r="Y259" s="14" t="n">
        <f aca="false">H259+DatosMinisterio!H259</f>
        <v>27</v>
      </c>
      <c r="Z259" s="14" t="n">
        <f aca="false">X259+0.33*Y259</f>
        <v>173.91</v>
      </c>
      <c r="AC259" s="49" t="n">
        <f aca="false">IF(T259&gt;0,S259/T259,0)</f>
        <v>233.631578947368</v>
      </c>
      <c r="AD259" s="50" t="n">
        <f aca="false">EXP((((AC259-AC$281)/AC$282+2)/4-1.9)^3)</f>
        <v>0.132371616674365</v>
      </c>
      <c r="AE259" s="51" t="n">
        <f aca="false">S259/U259</f>
        <v>24.6014099215832</v>
      </c>
      <c r="AF259" s="50" t="n">
        <f aca="false">EXP((((AE259-AE$281)/AE$282+2)/4-1.9)^3)</f>
        <v>0.111427790085313</v>
      </c>
      <c r="AG259" s="50" t="n">
        <f aca="false">V259/U259</f>
        <v>0.695362177591591</v>
      </c>
      <c r="AH259" s="50" t="n">
        <f aca="false">EXP((((AG259-AG$281)/AG$282+2)/4-1.9)^3)</f>
        <v>0.212871456256184</v>
      </c>
      <c r="AI259" s="50" t="n">
        <f aca="false">W259/U259</f>
        <v>0.155178976752496</v>
      </c>
      <c r="AJ259" s="50" t="n">
        <f aca="false">EXP((((AI259-AI$281)/AI$282+2)/4-1.9)^3)</f>
        <v>0.123637971286629</v>
      </c>
      <c r="AK259" s="50" t="n">
        <f aca="false">Z259/U259</f>
        <v>0.321275902940793</v>
      </c>
      <c r="AL259" s="50" t="n">
        <f aca="false">EXP((((AK259-AK$281)/AK$282+2)/4-1.9)^3)</f>
        <v>0.0842316196142074</v>
      </c>
      <c r="AM259" s="50" t="n">
        <f aca="false">0.01*AD259+0.15*AF259+0.24*AH259+0.25*AJ259+0.35*AL259</f>
        <v>0.129517593867655</v>
      </c>
      <c r="AO259" s="44" t="n">
        <f aca="false">0.01*AD259/$AM$281</f>
        <v>0.000465847821443868</v>
      </c>
      <c r="AP259" s="43" t="n">
        <f aca="false">AO259*$J$281</f>
        <v>3628.24038433746</v>
      </c>
      <c r="AQ259" s="44" t="n">
        <f aca="false">0.15*AF259/$AM$281</f>
        <v>0.00588212124664642</v>
      </c>
      <c r="AR259" s="43" t="n">
        <f aca="false">AQ259*$J$281</f>
        <v>45812.7072195045</v>
      </c>
      <c r="AS259" s="44" t="n">
        <f aca="false">0.24*AH259/$AM$281</f>
        <v>0.0179795107082768</v>
      </c>
      <c r="AT259" s="43" t="n">
        <f aca="false">AS259*$J$281</f>
        <v>140032.82582756</v>
      </c>
      <c r="AU259" s="44" t="n">
        <f aca="false">0.25*AJ259/$AM$281</f>
        <v>0.0108778001316746</v>
      </c>
      <c r="AV259" s="43" t="n">
        <f aca="false">AU259*$J$281</f>
        <v>84721.3873581434</v>
      </c>
      <c r="AW259" s="44" t="n">
        <f aca="false">0.35*AL259/$AM$281</f>
        <v>0.0103751023957601</v>
      </c>
      <c r="AX259" s="43" t="n">
        <f aca="false">AW259*$J$281</f>
        <v>80806.1426309988</v>
      </c>
    </row>
    <row r="260" customFormat="false" ht="13.8" hidden="false" customHeight="false" outlineLevel="0" collapsed="false">
      <c r="A260" s="13" t="s">
        <v>65</v>
      </c>
      <c r="B260" s="43"/>
      <c r="C260" s="43"/>
      <c r="D260" s="43"/>
      <c r="E260" s="43"/>
      <c r="F260" s="43"/>
      <c r="G260" s="43"/>
      <c r="H260" s="43"/>
      <c r="I260" s="89" t="n">
        <f aca="false">AO260+AQ260+AS260+AU260+AW260</f>
        <v>0.103009952815684</v>
      </c>
      <c r="J260" s="43" t="n">
        <f aca="false">AP260+AR260+AT260+AV260+AX260</f>
        <v>802289.618176512</v>
      </c>
      <c r="K260" s="89" t="n">
        <f aca="false">I260-DatosMinisterio!J260</f>
        <v>0.000653193024237983</v>
      </c>
      <c r="L260" s="43" t="n">
        <f aca="false">J260-DatosMinisterio!K260</f>
        <v>5087.61817651172</v>
      </c>
      <c r="M260" s="43" t="n">
        <f aca="false">P294/P$315</f>
        <v>0.0026536219245027</v>
      </c>
      <c r="N260" s="43" t="n">
        <f aca="false">ROUND((N$281*M260),0)</f>
        <v>392685</v>
      </c>
      <c r="O260" s="43" t="n">
        <f aca="false">N260-DatosMinisterio!L260</f>
        <v>-7217860</v>
      </c>
      <c r="P260" s="43" t="n">
        <f aca="false">N260+J260</f>
        <v>1194974.61817651</v>
      </c>
      <c r="Q260" s="43" t="n">
        <f aca="false">P260-DatosMinisterio!M260</f>
        <v>-7212772.38182349</v>
      </c>
      <c r="S260" s="14" t="n">
        <f aca="false">B260+DatosMinisterio!B260</f>
        <v>14571</v>
      </c>
      <c r="T260" s="14" t="n">
        <f aca="false">C260+DatosMinisterio!C260</f>
        <v>103</v>
      </c>
      <c r="U260" s="14" t="n">
        <f aca="false">D260+DatosMinisterio!D260</f>
        <v>379.913526444372</v>
      </c>
      <c r="V260" s="14" t="n">
        <f aca="false">E260+DatosMinisterio!E260</f>
        <v>220.158331639177</v>
      </c>
      <c r="W260" s="14" t="n">
        <f aca="false">F260+DatosMinisterio!F260</f>
        <v>101</v>
      </c>
      <c r="X260" s="14" t="n">
        <f aca="false">G260+DatosMinisterio!G260</f>
        <v>180</v>
      </c>
      <c r="Y260" s="14" t="n">
        <f aca="false">H260+DatosMinisterio!H260</f>
        <v>1</v>
      </c>
      <c r="Z260" s="14" t="n">
        <f aca="false">X260+0.33*Y260</f>
        <v>180.33</v>
      </c>
      <c r="AC260" s="49" t="n">
        <f aca="false">IF(T260&gt;0,S260/T260,0)</f>
        <v>141.466019417476</v>
      </c>
      <c r="AD260" s="50" t="n">
        <f aca="false">EXP((((AC260-AC$281)/AC$282+2)/4-1.9)^3)</f>
        <v>0.0261422553122293</v>
      </c>
      <c r="AE260" s="51" t="n">
        <f aca="false">S260/U260</f>
        <v>38.3534646327828</v>
      </c>
      <c r="AF260" s="50" t="n">
        <f aca="false">EXP((((AE260-AE$281)/AE$282+2)/4-1.9)^3)</f>
        <v>0.678931369925785</v>
      </c>
      <c r="AG260" s="50" t="n">
        <f aca="false">V260/U260</f>
        <v>0.579495901869167</v>
      </c>
      <c r="AH260" s="50" t="n">
        <f aca="false">EXP((((AG260-AG$281)/AG$282+2)/4-1.9)^3)</f>
        <v>0.0679635345645805</v>
      </c>
      <c r="AI260" s="50" t="n">
        <f aca="false">W260/U260</f>
        <v>0.26584997103226</v>
      </c>
      <c r="AJ260" s="50" t="n">
        <f aca="false">EXP((((AI260-AI$281)/AI$282+2)/4-1.9)^3)</f>
        <v>0.404509048832404</v>
      </c>
      <c r="AK260" s="50" t="n">
        <f aca="false">Z260/U260</f>
        <v>0.47466064629948</v>
      </c>
      <c r="AL260" s="50" t="n">
        <f aca="false">EXP((((AK260-AK$281)/AK$282+2)/4-1.9)^3)</f>
        <v>0.209043603460418</v>
      </c>
      <c r="AM260" s="50" t="n">
        <f aca="false">0.01*AD260+0.15*AF260+0.24*AH260+0.25*AJ260+0.35*AL260</f>
        <v>0.292704899756737</v>
      </c>
      <c r="AO260" s="44" t="n">
        <f aca="false">0.01*AD260/$AM$281</f>
        <v>9.20009363849513E-005</v>
      </c>
      <c r="AP260" s="43" t="n">
        <f aca="false">AO260*$J$281</f>
        <v>716.546257003293</v>
      </c>
      <c r="AQ260" s="44" t="n">
        <f aca="false">0.15*AF260/$AM$281</f>
        <v>0.0358398621474732</v>
      </c>
      <c r="AR260" s="43" t="n">
        <f aca="false">AQ260*$J$281</f>
        <v>279137.583620145</v>
      </c>
      <c r="AS260" s="44" t="n">
        <f aca="false">0.24*AH260/$AM$281</f>
        <v>0.00574032385067931</v>
      </c>
      <c r="AT260" s="43" t="n">
        <f aca="false">AS260*$J$281</f>
        <v>44708.3228803287</v>
      </c>
      <c r="AU260" s="44" t="n">
        <f aca="false">0.25*AJ260/$AM$281</f>
        <v>0.035589136079011</v>
      </c>
      <c r="AV260" s="43" t="n">
        <f aca="false">AU260*$J$281</f>
        <v>277184.811909887</v>
      </c>
      <c r="AW260" s="44" t="n">
        <f aca="false">0.35*AL260/$AM$281</f>
        <v>0.0257486298021355</v>
      </c>
      <c r="AX260" s="43" t="n">
        <f aca="false">AW260*$J$281</f>
        <v>200542.353509149</v>
      </c>
    </row>
    <row r="261" customFormat="false" ht="13.8" hidden="false" customHeight="false" outlineLevel="0" collapsed="false">
      <c r="A261" s="13" t="s">
        <v>66</v>
      </c>
      <c r="B261" s="43"/>
      <c r="C261" s="43"/>
      <c r="D261" s="43"/>
      <c r="E261" s="43"/>
      <c r="F261" s="43"/>
      <c r="G261" s="43"/>
      <c r="H261" s="43"/>
      <c r="I261" s="89" t="n">
        <f aca="false">AO261+AQ261+AS261+AU261+AW261</f>
        <v>0.0380937576207171</v>
      </c>
      <c r="J261" s="43" t="n">
        <f aca="false">AP261+AR261+AT261+AV261+AX261</f>
        <v>296691.974134953</v>
      </c>
      <c r="K261" s="89" t="n">
        <f aca="false">I261-DatosMinisterio!J261</f>
        <v>0.000189955075545561</v>
      </c>
      <c r="L261" s="43" t="n">
        <f aca="false">J261-DatosMinisterio!K261</f>
        <v>1478.97413495334</v>
      </c>
      <c r="M261" s="43" t="n">
        <f aca="false">P295/P$315</f>
        <v>0.00215214601576013</v>
      </c>
      <c r="N261" s="43" t="n">
        <f aca="false">ROUND((N$281*M261),0)</f>
        <v>318476</v>
      </c>
      <c r="O261" s="43" t="n">
        <f aca="false">N261-DatosMinisterio!L261</f>
        <v>-9304728</v>
      </c>
      <c r="P261" s="43" t="n">
        <f aca="false">N261+J261</f>
        <v>615167.974134953</v>
      </c>
      <c r="Q261" s="43" t="n">
        <f aca="false">P261-DatosMinisterio!M261</f>
        <v>-9303249.02586505</v>
      </c>
      <c r="S261" s="14" t="n">
        <f aca="false">B261+DatosMinisterio!B261</f>
        <v>17621</v>
      </c>
      <c r="T261" s="14" t="n">
        <f aca="false">C261+DatosMinisterio!C261</f>
        <v>98</v>
      </c>
      <c r="U261" s="14" t="n">
        <f aca="false">D261+DatosMinisterio!D261</f>
        <v>871.863377171075</v>
      </c>
      <c r="V261" s="14" t="n">
        <f aca="false">E261+DatosMinisterio!E261</f>
        <v>564.204535449114</v>
      </c>
      <c r="W261" s="14" t="n">
        <f aca="false">F261+DatosMinisterio!F261</f>
        <v>142</v>
      </c>
      <c r="X261" s="14" t="n">
        <f aca="false">G261+DatosMinisterio!G261</f>
        <v>295</v>
      </c>
      <c r="Y261" s="14" t="n">
        <f aca="false">H261+DatosMinisterio!H261</f>
        <v>13</v>
      </c>
      <c r="Z261" s="14" t="n">
        <f aca="false">X261+0.33*Y261</f>
        <v>299.29</v>
      </c>
      <c r="AC261" s="49" t="n">
        <f aca="false">IF(T261&gt;0,S261/T261,0)</f>
        <v>179.80612244898</v>
      </c>
      <c r="AD261" s="50" t="n">
        <f aca="false">EXP((((AC261-AC$281)/AC$282+2)/4-1.9)^3)</f>
        <v>0.0554571623481813</v>
      </c>
      <c r="AE261" s="51" t="n">
        <f aca="false">S261/U261</f>
        <v>20.2107353759653</v>
      </c>
      <c r="AF261" s="50" t="n">
        <f aca="false">EXP((((AE261-AE$281)/AE$282+2)/4-1.9)^3)</f>
        <v>0.0386691295292874</v>
      </c>
      <c r="AG261" s="50" t="n">
        <f aca="false">V261/U261</f>
        <v>0.647124939781026</v>
      </c>
      <c r="AH261" s="50" t="n">
        <f aca="false">EXP((((AG261-AG$281)/AG$282+2)/4-1.9)^3)</f>
        <v>0.139203731928585</v>
      </c>
      <c r="AI261" s="50" t="n">
        <f aca="false">W261/U261</f>
        <v>0.162869554701042</v>
      </c>
      <c r="AJ261" s="50" t="n">
        <f aca="false">EXP((((AI261-AI$281)/AI$282+2)/4-1.9)^3)</f>
        <v>0.137232818020551</v>
      </c>
      <c r="AK261" s="50" t="n">
        <f aca="false">Z261/U261</f>
        <v>0.343276260749824</v>
      </c>
      <c r="AL261" s="50" t="n">
        <f aca="false">EXP((((AK261-AK$281)/AK$282+2)/4-1.9)^3)</f>
        <v>0.097634727474326</v>
      </c>
      <c r="AM261" s="50" t="n">
        <f aca="false">0.01*AD261+0.15*AF261+0.24*AH261+0.25*AJ261+0.35*AL261</f>
        <v>0.108244195836887</v>
      </c>
      <c r="AO261" s="44" t="n">
        <f aca="false">0.01*AD261/$AM$281</f>
        <v>0.000195167203607647</v>
      </c>
      <c r="AP261" s="43" t="n">
        <f aca="false">AO261*$J$281</f>
        <v>1520.05332478044</v>
      </c>
      <c r="AQ261" s="44" t="n">
        <f aca="false">0.15*AF261/$AM$281</f>
        <v>0.00204129067102017</v>
      </c>
      <c r="AR261" s="43" t="n">
        <f aca="false">AQ261*$J$281</f>
        <v>15898.5250286484</v>
      </c>
      <c r="AS261" s="44" t="n">
        <f aca="false">0.24*AH261/$AM$281</f>
        <v>0.0117574006062608</v>
      </c>
      <c r="AT261" s="43" t="n">
        <f aca="false">AS261*$J$281</f>
        <v>91572.1266276422</v>
      </c>
      <c r="AU261" s="44" t="n">
        <f aca="false">0.25*AJ261/$AM$281</f>
        <v>0.0120738891976261</v>
      </c>
      <c r="AV261" s="43" t="n">
        <f aca="false">AU261*$J$281</f>
        <v>94037.087577367</v>
      </c>
      <c r="AW261" s="44" t="n">
        <f aca="false">0.35*AL261/$AM$281</f>
        <v>0.0120260099422024</v>
      </c>
      <c r="AX261" s="43" t="n">
        <f aca="false">AW261*$J$281</f>
        <v>93664.1815765153</v>
      </c>
    </row>
    <row r="262" customFormat="false" ht="13.8" hidden="false" customHeight="false" outlineLevel="0" collapsed="false">
      <c r="A262" s="13" t="s">
        <v>67</v>
      </c>
      <c r="B262" s="43"/>
      <c r="C262" s="43"/>
      <c r="D262" s="43"/>
      <c r="E262" s="43"/>
      <c r="F262" s="43"/>
      <c r="G262" s="43"/>
      <c r="H262" s="43"/>
      <c r="I262" s="89" t="n">
        <f aca="false">AO262+AQ262+AS262+AU262+AW262</f>
        <v>0.0412710150403866</v>
      </c>
      <c r="J262" s="43" t="n">
        <f aca="false">AP262+AR262+AT262+AV262+AX262</f>
        <v>321437.938698555</v>
      </c>
      <c r="K262" s="89" t="n">
        <f aca="false">I262-DatosMinisterio!J262</f>
        <v>0.000284180628236839</v>
      </c>
      <c r="L262" s="43" t="n">
        <f aca="false">J262-DatosMinisterio!K262</f>
        <v>2212.93869855499</v>
      </c>
      <c r="M262" s="43" t="n">
        <f aca="false">P296/P$315</f>
        <v>0.0012502633459623</v>
      </c>
      <c r="N262" s="43" t="n">
        <f aca="false">ROUND((N$281*M262),0)</f>
        <v>185015</v>
      </c>
      <c r="O262" s="43" t="n">
        <f aca="false">N262-DatosMinisterio!L262</f>
        <v>-7125623</v>
      </c>
      <c r="P262" s="43" t="n">
        <f aca="false">N262+J262</f>
        <v>506452.938698555</v>
      </c>
      <c r="Q262" s="43" t="n">
        <f aca="false">P262-DatosMinisterio!M262</f>
        <v>-7123410.06130144</v>
      </c>
      <c r="S262" s="14" t="n">
        <f aca="false">B262+DatosMinisterio!B262</f>
        <v>11482</v>
      </c>
      <c r="T262" s="14" t="n">
        <f aca="false">C262+DatosMinisterio!C262</f>
        <v>56</v>
      </c>
      <c r="U262" s="14" t="n">
        <f aca="false">D262+DatosMinisterio!D262</f>
        <v>723.057714899114</v>
      </c>
      <c r="V262" s="14" t="n">
        <f aca="false">E262+DatosMinisterio!E262</f>
        <v>379.654209200832</v>
      </c>
      <c r="W262" s="14" t="n">
        <f aca="false">F262+DatosMinisterio!F262</f>
        <v>136</v>
      </c>
      <c r="X262" s="14" t="n">
        <f aca="false">G262+DatosMinisterio!G262</f>
        <v>310</v>
      </c>
      <c r="Y262" s="14" t="n">
        <f aca="false">H262+DatosMinisterio!H262</f>
        <v>15</v>
      </c>
      <c r="Z262" s="14" t="n">
        <f aca="false">X262+0.33*Y262</f>
        <v>314.95</v>
      </c>
      <c r="AC262" s="49" t="n">
        <f aca="false">IF(T262&gt;0,S262/T262,0)</f>
        <v>205.035714285714</v>
      </c>
      <c r="AD262" s="50" t="n">
        <f aca="false">EXP((((AC262-AC$281)/AC$282+2)/4-1.9)^3)</f>
        <v>0.0855601671477368</v>
      </c>
      <c r="AE262" s="51" t="n">
        <f aca="false">S262/U262</f>
        <v>15.879783540657</v>
      </c>
      <c r="AF262" s="50" t="n">
        <f aca="false">EXP((((AE262-AE$281)/AE$282+2)/4-1.9)^3)</f>
        <v>0.0101981899285826</v>
      </c>
      <c r="AG262" s="50" t="n">
        <f aca="false">V262/U262</f>
        <v>0.525067641735631</v>
      </c>
      <c r="AH262" s="50" t="n">
        <f aca="false">EXP((((AG262-AG$281)/AG$282+2)/4-1.9)^3)</f>
        <v>0.0341122539071632</v>
      </c>
      <c r="AI262" s="50" t="n">
        <f aca="false">W262/U262</f>
        <v>0.188090102902748</v>
      </c>
      <c r="AJ262" s="50" t="n">
        <f aca="false">EXP((((AI262-AI$281)/AI$282+2)/4-1.9)^3)</f>
        <v>0.18854675072922</v>
      </c>
      <c r="AK262" s="50" t="n">
        <f aca="false">Z262/U262</f>
        <v>0.435580719920738</v>
      </c>
      <c r="AL262" s="50" t="n">
        <f aca="false">EXP((((AK262-AK$281)/AK$282+2)/4-1.9)^3)</f>
        <v>0.170181369621974</v>
      </c>
      <c r="AM262" s="50" t="n">
        <f aca="false">0.01*AD262+0.15*AF262+0.24*AH262+0.25*AJ262+0.35*AL262</f>
        <v>0.11727243814848</v>
      </c>
      <c r="AO262" s="44" t="n">
        <f aca="false">0.01*AD262/$AM$281</f>
        <v>0.000301106977987565</v>
      </c>
      <c r="AP262" s="43" t="n">
        <f aca="false">AO262*$J$281</f>
        <v>2345.16176152587</v>
      </c>
      <c r="AQ262" s="44" t="n">
        <f aca="false">0.15*AF262/$AM$281</f>
        <v>0.000538348553895963</v>
      </c>
      <c r="AR262" s="43" t="n">
        <f aca="false">AQ262*$J$281</f>
        <v>4192.90994651643</v>
      </c>
      <c r="AS262" s="44" t="n">
        <f aca="false">0.24*AH262/$AM$281</f>
        <v>0.00288118306321531</v>
      </c>
      <c r="AT262" s="43" t="n">
        <f aca="false">AS262*$J$281</f>
        <v>22439.9992088113</v>
      </c>
      <c r="AU262" s="44" t="n">
        <f aca="false">0.25*AJ262/$AM$281</f>
        <v>0.016588543540191</v>
      </c>
      <c r="AV262" s="43" t="n">
        <f aca="false">AU262*$J$281</f>
        <v>129199.323940841</v>
      </c>
      <c r="AW262" s="44" t="n">
        <f aca="false">0.35*AL262/$AM$281</f>
        <v>0.0209618329050968</v>
      </c>
      <c r="AX262" s="43" t="n">
        <f aca="false">AW262*$J$281</f>
        <v>163260.54384086</v>
      </c>
    </row>
    <row r="263" customFormat="false" ht="13.8" hidden="false" customHeight="false" outlineLevel="0" collapsed="false">
      <c r="A263" s="13" t="s">
        <v>68</v>
      </c>
      <c r="B263" s="43"/>
      <c r="C263" s="43"/>
      <c r="D263" s="43"/>
      <c r="E263" s="43"/>
      <c r="F263" s="43"/>
      <c r="G263" s="43"/>
      <c r="H263" s="43"/>
      <c r="I263" s="89" t="n">
        <f aca="false">AO263+AQ263+AS263+AU263+AW263</f>
        <v>0.0308752232554243</v>
      </c>
      <c r="J263" s="43" t="n">
        <f aca="false">AP263+AR263+AT263+AV263+AX263</f>
        <v>240470.657442504</v>
      </c>
      <c r="K263" s="89" t="n">
        <f aca="false">I263-DatosMinisterio!J263</f>
        <v>6.85589566167578E-005</v>
      </c>
      <c r="L263" s="43" t="n">
        <f aca="false">J263-DatosMinisterio!K263</f>
        <v>533.657442504424</v>
      </c>
      <c r="M263" s="43" t="n">
        <f aca="false">P297/P$315</f>
        <v>0.00201894776846801</v>
      </c>
      <c r="N263" s="43" t="n">
        <f aca="false">ROUND((N$281*M263),0)</f>
        <v>298766</v>
      </c>
      <c r="O263" s="43" t="n">
        <f aca="false">N263-DatosMinisterio!L263</f>
        <v>-6896266</v>
      </c>
      <c r="P263" s="43" t="n">
        <f aca="false">N263+J263</f>
        <v>539236.657442504</v>
      </c>
      <c r="Q263" s="43" t="n">
        <f aca="false">P263-DatosMinisterio!M263</f>
        <v>-6895732.3425575</v>
      </c>
      <c r="S263" s="14" t="n">
        <f aca="false">B263+DatosMinisterio!B263</f>
        <v>9257</v>
      </c>
      <c r="T263" s="14" t="n">
        <f aca="false">C263+DatosMinisterio!C263</f>
        <v>46</v>
      </c>
      <c r="U263" s="14" t="n">
        <f aca="false">D263+DatosMinisterio!D263</f>
        <v>483.069523148159</v>
      </c>
      <c r="V263" s="14" t="n">
        <f aca="false">E263+DatosMinisterio!E263</f>
        <v>280.106131842123</v>
      </c>
      <c r="W263" s="14" t="n">
        <f aca="false">F263+DatosMinisterio!F263</f>
        <v>56</v>
      </c>
      <c r="X263" s="14" t="n">
        <f aca="false">G263+DatosMinisterio!G263</f>
        <v>190</v>
      </c>
      <c r="Y263" s="14" t="n">
        <f aca="false">H263+DatosMinisterio!H263</f>
        <v>12</v>
      </c>
      <c r="Z263" s="14" t="n">
        <f aca="false">X263+0.33*Y263</f>
        <v>193.96</v>
      </c>
      <c r="AC263" s="49" t="n">
        <f aca="false">IF(T263&gt;0,S263/T263,0)</f>
        <v>201.239130434783</v>
      </c>
      <c r="AD263" s="50" t="n">
        <f aca="false">EXP((((AC263-AC$281)/AC$282+2)/4-1.9)^3)</f>
        <v>0.0803948926166366</v>
      </c>
      <c r="AE263" s="51" t="n">
        <f aca="false">S263/U263</f>
        <v>19.1628731609318</v>
      </c>
      <c r="AF263" s="50" t="n">
        <f aca="false">EXP((((AE263-AE$281)/AE$282+2)/4-1.9)^3)</f>
        <v>0.028795361845834</v>
      </c>
      <c r="AG263" s="50" t="n">
        <f aca="false">V263/U263</f>
        <v>0.579846416343292</v>
      </c>
      <c r="AH263" s="50" t="n">
        <f aca="false">EXP((((AG263-AG$281)/AG$282+2)/4-1.9)^3)</f>
        <v>0.0682430264033711</v>
      </c>
      <c r="AI263" s="50" t="n">
        <f aca="false">W263/U263</f>
        <v>0.115925342660925</v>
      </c>
      <c r="AJ263" s="50" t="n">
        <f aca="false">EXP((((AI263-AI$281)/AI$282+2)/4-1.9)^3)</f>
        <v>0.0685566990537621</v>
      </c>
      <c r="AK263" s="50" t="n">
        <f aca="false">Z263/U263</f>
        <v>0.401515704687733</v>
      </c>
      <c r="AL263" s="50" t="n">
        <f aca="false">EXP((((AK263-AK$281)/AK$282+2)/4-1.9)^3)</f>
        <v>0.140262364729241</v>
      </c>
      <c r="AM263" s="50" t="n">
        <f aca="false">0.01*AD263+0.15*AF263+0.24*AH263+0.25*AJ263+0.35*AL263</f>
        <v>0.0877325819585253</v>
      </c>
      <c r="AO263" s="44" t="n">
        <f aca="false">0.01*AD263/$AM$281</f>
        <v>0.000282929124245762</v>
      </c>
      <c r="AP263" s="43" t="n">
        <f aca="false">AO263*$J$281</f>
        <v>2203.58414752702</v>
      </c>
      <c r="AQ263" s="44" t="n">
        <f aca="false">0.15*AF263/$AM$281</f>
        <v>0.00152006792550198</v>
      </c>
      <c r="AR263" s="43" t="n">
        <f aca="false">AQ263*$J$281</f>
        <v>11838.9988755306</v>
      </c>
      <c r="AS263" s="44" t="n">
        <f aca="false">0.24*AH263/$AM$281</f>
        <v>0.00576393024017271</v>
      </c>
      <c r="AT263" s="43" t="n">
        <f aca="false">AS263*$J$281</f>
        <v>44892.1804658872</v>
      </c>
      <c r="AU263" s="44" t="n">
        <f aca="false">0.25*AJ263/$AM$281</f>
        <v>0.00603169125337177</v>
      </c>
      <c r="AV263" s="43" t="n">
        <f aca="false">AU263*$J$281</f>
        <v>46977.6282810747</v>
      </c>
      <c r="AW263" s="44" t="n">
        <f aca="false">0.35*AL263/$AM$281</f>
        <v>0.017276604712132</v>
      </c>
      <c r="AX263" s="43" t="n">
        <f aca="false">AW263*$J$281</f>
        <v>134558.265672485</v>
      </c>
    </row>
    <row r="264" customFormat="false" ht="13.8" hidden="false" customHeight="false" outlineLevel="0" collapsed="false">
      <c r="A264" s="13" t="s">
        <v>69</v>
      </c>
      <c r="B264" s="43"/>
      <c r="C264" s="43"/>
      <c r="D264" s="43"/>
      <c r="E264" s="43"/>
      <c r="F264" s="43"/>
      <c r="G264" s="43"/>
      <c r="H264" s="43"/>
      <c r="I264" s="89" t="n">
        <f aca="false">AO264+AQ264+AS264+AU264+AW264</f>
        <v>0.0126047883298791</v>
      </c>
      <c r="J264" s="43" t="n">
        <f aca="false">AP264+AR264+AT264+AV264+AX264</f>
        <v>98171.9779492485</v>
      </c>
      <c r="K264" s="89" t="n">
        <f aca="false">I264-DatosMinisterio!J264</f>
        <v>1.63872761717084E-005</v>
      </c>
      <c r="L264" s="43" t="n">
        <f aca="false">J264-DatosMinisterio!K264</f>
        <v>127.97794924854</v>
      </c>
      <c r="M264" s="43" t="n">
        <f aca="false">P298/P$315</f>
        <v>0.000827848807062117</v>
      </c>
      <c r="N264" s="43" t="n">
        <f aca="false">ROUND((N$281*M264),0)</f>
        <v>122506</v>
      </c>
      <c r="O264" s="43" t="n">
        <f aca="false">N264-DatosMinisterio!L264</f>
        <v>-2954699</v>
      </c>
      <c r="P264" s="43" t="n">
        <f aca="false">N264+J264</f>
        <v>220677.977949249</v>
      </c>
      <c r="Q264" s="43" t="n">
        <f aca="false">P264-DatosMinisterio!M264</f>
        <v>-2954571.02205075</v>
      </c>
      <c r="S264" s="14" t="n">
        <f aca="false">B264+DatosMinisterio!B264</f>
        <v>15746</v>
      </c>
      <c r="T264" s="14" t="n">
        <f aca="false">C264+DatosMinisterio!C264</f>
        <v>69</v>
      </c>
      <c r="U264" s="14" t="n">
        <f aca="false">D264+DatosMinisterio!D264</f>
        <v>670.296767953008</v>
      </c>
      <c r="V264" s="14" t="n">
        <f aca="false">E264+DatosMinisterio!E264</f>
        <v>270.499620627286</v>
      </c>
      <c r="W264" s="14" t="n">
        <f aca="false">F264+DatosMinisterio!F264</f>
        <v>53</v>
      </c>
      <c r="X264" s="14" t="n">
        <f aca="false">G264+DatosMinisterio!G264</f>
        <v>129</v>
      </c>
      <c r="Y264" s="14" t="n">
        <f aca="false">H264+DatosMinisterio!H264</f>
        <v>8</v>
      </c>
      <c r="Z264" s="14" t="n">
        <f aca="false">X264+0.33*Y264</f>
        <v>131.64</v>
      </c>
      <c r="AC264" s="49" t="n">
        <f aca="false">IF(T264&gt;0,S264/T264,0)</f>
        <v>228.202898550725</v>
      </c>
      <c r="AD264" s="50" t="n">
        <f aca="false">EXP((((AC264-AC$281)/AC$282+2)/4-1.9)^3)</f>
        <v>0.122377068149705</v>
      </c>
      <c r="AE264" s="51" t="n">
        <f aca="false">S264/U264</f>
        <v>23.491087459792</v>
      </c>
      <c r="AF264" s="50" t="n">
        <f aca="false">EXP((((AE264-AE$281)/AE$282+2)/4-1.9)^3)</f>
        <v>0.0874982649174532</v>
      </c>
      <c r="AG264" s="50" t="n">
        <f aca="false">V264/U264</f>
        <v>0.403552028832473</v>
      </c>
      <c r="AH264" s="50" t="n">
        <f aca="false">EXP((((AG264-AG$281)/AG$282+2)/4-1.9)^3)</f>
        <v>0.00488625894333258</v>
      </c>
      <c r="AI264" s="50" t="n">
        <f aca="false">W264/U264</f>
        <v>0.0790694548055998</v>
      </c>
      <c r="AJ264" s="50" t="n">
        <f aca="false">EXP((((AI264-AI$281)/AI$282+2)/4-1.9)^3)</f>
        <v>0.0359322985994615</v>
      </c>
      <c r="AK264" s="50" t="n">
        <f aca="false">Z264/U264</f>
        <v>0.196390623219041</v>
      </c>
      <c r="AL264" s="50" t="n">
        <f aca="false">EXP((((AK264-AK$281)/AK$282+2)/4-1.9)^3)</f>
        <v>0.0323213659834803</v>
      </c>
      <c r="AM264" s="50" t="n">
        <f aca="false">0.01*AD264+0.15*AF264+0.24*AH264+0.25*AJ264+0.35*AL264</f>
        <v>0.0358167653095983</v>
      </c>
      <c r="AO264" s="44" t="n">
        <f aca="false">0.01*AD264/$AM$281</f>
        <v>0.000430674581337709</v>
      </c>
      <c r="AP264" s="43" t="n">
        <f aca="false">AO264*$J$281</f>
        <v>3354.29476448756</v>
      </c>
      <c r="AQ264" s="44" t="n">
        <f aca="false">0.15*AF264/$AM$281</f>
        <v>0.00461891421091267</v>
      </c>
      <c r="AR264" s="43" t="n">
        <f aca="false">AQ264*$J$281</f>
        <v>35974.2609075244</v>
      </c>
      <c r="AS264" s="44" t="n">
        <f aca="false">0.24*AH264/$AM$281</f>
        <v>0.000412702325338223</v>
      </c>
      <c r="AT264" s="43" t="n">
        <f aca="false">AS264*$J$281</f>
        <v>3214.31844172001</v>
      </c>
      <c r="AU264" s="44" t="n">
        <f aca="false">0.25*AJ264/$AM$281</f>
        <v>0.00316136182411515</v>
      </c>
      <c r="AV264" s="43" t="n">
        <f aca="false">AU264*$J$281</f>
        <v>24622.1622421806</v>
      </c>
      <c r="AW264" s="44" t="n">
        <f aca="false">0.35*AL264/$AM$281</f>
        <v>0.00398113538817536</v>
      </c>
      <c r="AX264" s="43" t="n">
        <f aca="false">AW264*$J$281</f>
        <v>31006.9415933359</v>
      </c>
    </row>
    <row r="265" customFormat="false" ht="13.8" hidden="false" customHeight="false" outlineLevel="0" collapsed="false">
      <c r="A265" s="13" t="s">
        <v>70</v>
      </c>
      <c r="B265" s="43"/>
      <c r="C265" s="43"/>
      <c r="D265" s="43"/>
      <c r="E265" s="43"/>
      <c r="F265" s="43"/>
      <c r="G265" s="43"/>
      <c r="H265" s="43"/>
      <c r="I265" s="89" t="n">
        <f aca="false">AO265+AQ265+AS265+AU265+AW265</f>
        <v>0.012964588891614</v>
      </c>
      <c r="J265" s="43" t="n">
        <f aca="false">AP265+AR265+AT265+AV265+AX265</f>
        <v>100974.272750902</v>
      </c>
      <c r="K265" s="89" t="n">
        <f aca="false">I265-DatosMinisterio!J265</f>
        <v>4.08899945876853E-006</v>
      </c>
      <c r="L265" s="43" t="n">
        <f aca="false">J265-DatosMinisterio!K265</f>
        <v>32.2727509019605</v>
      </c>
      <c r="M265" s="43" t="n">
        <f aca="false">P299/P$315</f>
        <v>0.00068945726318319</v>
      </c>
      <c r="N265" s="43" t="n">
        <f aca="false">ROUND((N$281*M265),0)</f>
        <v>102026</v>
      </c>
      <c r="O265" s="43" t="n">
        <f aca="false">N265-DatosMinisterio!L265</f>
        <v>-2855030</v>
      </c>
      <c r="P265" s="43" t="n">
        <f aca="false">N265+J265</f>
        <v>203000.272750902</v>
      </c>
      <c r="Q265" s="43" t="n">
        <f aca="false">P265-DatosMinisterio!M265</f>
        <v>-2854997.7272491</v>
      </c>
      <c r="S265" s="14" t="n">
        <f aca="false">B265+DatosMinisterio!B265</f>
        <v>6522</v>
      </c>
      <c r="T265" s="14" t="n">
        <f aca="false">C265+DatosMinisterio!C265</f>
        <v>47</v>
      </c>
      <c r="U265" s="14" t="n">
        <f aca="false">D265+DatosMinisterio!D265</f>
        <v>349.805906282401</v>
      </c>
      <c r="V265" s="14" t="n">
        <f aca="false">E265+DatosMinisterio!E265</f>
        <v>184.019378197483</v>
      </c>
      <c r="W265" s="14" t="n">
        <f aca="false">F265+DatosMinisterio!F265</f>
        <v>21</v>
      </c>
      <c r="X265" s="14" t="n">
        <f aca="false">G265+DatosMinisterio!G265</f>
        <v>89</v>
      </c>
      <c r="Y265" s="14" t="n">
        <f aca="false">H265+DatosMinisterio!H265</f>
        <v>2</v>
      </c>
      <c r="Z265" s="14" t="n">
        <f aca="false">X265+0.33*Y265</f>
        <v>89.66</v>
      </c>
      <c r="AC265" s="49" t="n">
        <f aca="false">IF(T265&gt;0,S265/T265,0)</f>
        <v>138.765957446809</v>
      </c>
      <c r="AD265" s="50" t="n">
        <f aca="false">EXP((((AC265-AC$281)/AC$282+2)/4-1.9)^3)</f>
        <v>0.0246841795343445</v>
      </c>
      <c r="AE265" s="51" t="n">
        <f aca="false">S265/U265</f>
        <v>18.6446251560279</v>
      </c>
      <c r="AF265" s="50" t="n">
        <f aca="false">EXP((((AE265-AE$281)/AE$282+2)/4-1.9)^3)</f>
        <v>0.0247304979639421</v>
      </c>
      <c r="AG265" s="50" t="n">
        <f aca="false">V265/U265</f>
        <v>0.526061381161823</v>
      </c>
      <c r="AH265" s="50" t="n">
        <f aca="false">EXP((((AG265-AG$281)/AG$282+2)/4-1.9)^3)</f>
        <v>0.0345771319187228</v>
      </c>
      <c r="AI265" s="50" t="n">
        <f aca="false">W265/U265</f>
        <v>0.0600332916707431</v>
      </c>
      <c r="AJ265" s="50" t="n">
        <f aca="false">EXP((((AI265-AI$281)/AI$282+2)/4-1.9)^3)</f>
        <v>0.0247959877532049</v>
      </c>
      <c r="AK265" s="50" t="n">
        <f aca="false">Z265/U265</f>
        <v>0.256313568152325</v>
      </c>
      <c r="AL265" s="50" t="n">
        <f aca="false">EXP((((AK265-AK$281)/AK$282+2)/4-1.9)^3)</f>
        <v>0.0525292026224099</v>
      </c>
      <c r="AM265" s="50" t="n">
        <f aca="false">0.01*AD265+0.15*AF265+0.24*AH265+0.25*AJ265+0.35*AL265</f>
        <v>0.0368391460065729</v>
      </c>
      <c r="AO265" s="44" t="n">
        <f aca="false">0.01*AD265/$AM$281</f>
        <v>8.68696141144175E-005</v>
      </c>
      <c r="AP265" s="43" t="n">
        <f aca="false">AO265*$J$281</f>
        <v>676.581122832875</v>
      </c>
      <c r="AQ265" s="44" t="n">
        <f aca="false">0.15*AF265/$AM$281</f>
        <v>0.00130548929851767</v>
      </c>
      <c r="AR265" s="43" t="n">
        <f aca="false">AQ265*$J$281</f>
        <v>10167.760320358</v>
      </c>
      <c r="AS265" s="44" t="n">
        <f aca="false">0.24*AH265/$AM$281</f>
        <v>0.00292044750633923</v>
      </c>
      <c r="AT265" s="43" t="n">
        <f aca="false">AS265*$J$281</f>
        <v>22745.8090283554</v>
      </c>
      <c r="AU265" s="44" t="n">
        <f aca="false">0.25*AJ265/$AM$281</f>
        <v>0.00218157735879952</v>
      </c>
      <c r="AV265" s="43" t="n">
        <f aca="false">AU265*$J$281</f>
        <v>16991.1432669572</v>
      </c>
      <c r="AW265" s="44" t="n">
        <f aca="false">0.35*AL265/$AM$281</f>
        <v>0.00647020511384313</v>
      </c>
      <c r="AX265" s="43" t="n">
        <f aca="false">AW265*$J$281</f>
        <v>50392.9790123985</v>
      </c>
    </row>
    <row r="266" customFormat="false" ht="13.8" hidden="false" customHeight="false" outlineLevel="0" collapsed="false">
      <c r="A266" s="13" t="s">
        <v>71</v>
      </c>
      <c r="B266" s="43"/>
      <c r="C266" s="43"/>
      <c r="D266" s="43"/>
      <c r="E266" s="43"/>
      <c r="F266" s="43"/>
      <c r="G266" s="43"/>
      <c r="H266" s="43"/>
      <c r="I266" s="89" t="n">
        <f aca="false">AO266+AQ266+AS266+AU266+AW266</f>
        <v>0.0175578423199408</v>
      </c>
      <c r="J266" s="43" t="n">
        <f aca="false">AP266+AR266+AT266+AV266+AX266</f>
        <v>136748.675500062</v>
      </c>
      <c r="K266" s="89" t="n">
        <f aca="false">I266-DatosMinisterio!J266</f>
        <v>-1.69302009343786E-006</v>
      </c>
      <c r="L266" s="43" t="n">
        <f aca="false">J266-DatosMinisterio!K266</f>
        <v>-13.3244999379385</v>
      </c>
      <c r="M266" s="43" t="n">
        <f aca="false">P300/P$315</f>
        <v>0.000837002510638958</v>
      </c>
      <c r="N266" s="43" t="n">
        <f aca="false">ROUND((N$281*M266),0)</f>
        <v>123860</v>
      </c>
      <c r="O266" s="43" t="n">
        <f aca="false">N266-DatosMinisterio!L266</f>
        <v>-2944768</v>
      </c>
      <c r="P266" s="43" t="n">
        <f aca="false">N266+J266</f>
        <v>260608.675500062</v>
      </c>
      <c r="Q266" s="43" t="n">
        <f aca="false">P266-DatosMinisterio!M266</f>
        <v>-2944781.32449994</v>
      </c>
      <c r="S266" s="14" t="n">
        <f aca="false">B266+DatosMinisterio!B266</f>
        <v>7837</v>
      </c>
      <c r="T266" s="14" t="n">
        <f aca="false">C266+DatosMinisterio!C266</f>
        <v>38</v>
      </c>
      <c r="U266" s="14" t="n">
        <f aca="false">D266+DatosMinisterio!D266</f>
        <v>303.293760262726</v>
      </c>
      <c r="V266" s="14" t="n">
        <f aca="false">E266+DatosMinisterio!E266</f>
        <v>158.958225108225</v>
      </c>
      <c r="W266" s="14" t="n">
        <f aca="false">F266+DatosMinisterio!F266</f>
        <v>12</v>
      </c>
      <c r="X266" s="14" t="n">
        <f aca="false">G266+DatosMinisterio!G266</f>
        <v>69</v>
      </c>
      <c r="Y266" s="14" t="n">
        <f aca="false">H266+DatosMinisterio!H266</f>
        <v>6</v>
      </c>
      <c r="Z266" s="14" t="n">
        <f aca="false">X266+0.33*Y266</f>
        <v>70.98</v>
      </c>
      <c r="AC266" s="49" t="n">
        <f aca="false">IF(T266&gt;0,S266/T266,0)</f>
        <v>206.236842105263</v>
      </c>
      <c r="AD266" s="50" t="n">
        <f aca="false">EXP((((AC266-AC$281)/AC$282+2)/4-1.9)^3)</f>
        <v>0.0872436050667019</v>
      </c>
      <c r="AE266" s="51" t="n">
        <f aca="false">S266/U266</f>
        <v>25.8396347923916</v>
      </c>
      <c r="AF266" s="50" t="n">
        <f aca="false">EXP((((AE266-AE$281)/AE$282+2)/4-1.9)^3)</f>
        <v>0.143092741097913</v>
      </c>
      <c r="AG266" s="50" t="n">
        <f aca="false">V266/U266</f>
        <v>0.524106480036149</v>
      </c>
      <c r="AH266" s="50" t="n">
        <f aca="false">EXP((((AG266-AG$281)/AG$282+2)/4-1.9)^3)</f>
        <v>0.0336674017402284</v>
      </c>
      <c r="AI266" s="50" t="n">
        <f aca="false">W266/U266</f>
        <v>0.0395656013153884</v>
      </c>
      <c r="AJ266" s="50" t="n">
        <f aca="false">EXP((((AI266-AI$281)/AI$282+2)/4-1.9)^3)</f>
        <v>0.0161533150210303</v>
      </c>
      <c r="AK266" s="50" t="n">
        <f aca="false">Z266/U266</f>
        <v>0.234030531780522</v>
      </c>
      <c r="AL266" s="50" t="n">
        <f aca="false">EXP((((AK266-AK$281)/AK$282+2)/4-1.9)^3)</f>
        <v>0.0441031934696724</v>
      </c>
      <c r="AM266" s="50" t="n">
        <f aca="false">0.01*AD266+0.15*AF266+0.24*AH266+0.25*AJ266+0.35*AL266</f>
        <v>0.0498909701026517</v>
      </c>
      <c r="AO266" s="44" t="n">
        <f aca="false">0.01*AD266/$AM$281</f>
        <v>0.000307031404286709</v>
      </c>
      <c r="AP266" s="43" t="n">
        <f aca="false">AO266*$J$281</f>
        <v>2391.30396025069</v>
      </c>
      <c r="AQ266" s="44" t="n">
        <f aca="false">0.15*AF266/$AM$281</f>
        <v>0.00755367087517825</v>
      </c>
      <c r="AR266" s="43" t="n">
        <f aca="false">AQ266*$J$281</f>
        <v>58831.5163401869</v>
      </c>
      <c r="AS266" s="44" t="n">
        <f aca="false">0.24*AH266/$AM$281</f>
        <v>0.00284361003938359</v>
      </c>
      <c r="AT266" s="43" t="n">
        <f aca="false">AS266*$J$281</f>
        <v>22147.3629526078</v>
      </c>
      <c r="AU266" s="44" t="n">
        <f aca="false">0.25*AJ266/$AM$281</f>
        <v>0.00142118582531084</v>
      </c>
      <c r="AV266" s="43" t="n">
        <f aca="false">AU266*$J$281</f>
        <v>11068.8589013012</v>
      </c>
      <c r="AW266" s="44" t="n">
        <f aca="false">0.35*AL266/$AM$281</f>
        <v>0.00543234417578137</v>
      </c>
      <c r="AX266" s="43" t="n">
        <f aca="false">AW266*$J$281</f>
        <v>42309.6333457154</v>
      </c>
    </row>
    <row r="267" customFormat="false" ht="13.8" hidden="false" customHeight="false" outlineLevel="0" collapsed="false">
      <c r="A267" s="13" t="s">
        <v>72</v>
      </c>
      <c r="B267" s="43"/>
      <c r="C267" s="43"/>
      <c r="D267" s="43"/>
      <c r="E267" s="43"/>
      <c r="F267" s="43"/>
      <c r="G267" s="43"/>
      <c r="H267" s="43"/>
      <c r="I267" s="89" t="n">
        <f aca="false">AO267+AQ267+AS267+AU267+AW267</f>
        <v>0.0358489120988234</v>
      </c>
      <c r="J267" s="43" t="n">
        <f aca="false">AP267+AR267+AT267+AV267+AX267</f>
        <v>279208.068867587</v>
      </c>
      <c r="K267" s="89" t="n">
        <f aca="false">I267-DatosMinisterio!J267</f>
        <v>1.23355463009303E-005</v>
      </c>
      <c r="L267" s="43" t="n">
        <f aca="false">J267-DatosMinisterio!K267</f>
        <v>96.0688675870188</v>
      </c>
      <c r="M267" s="43" t="n">
        <f aca="false">P301/P$315</f>
        <v>0.00169866084006362</v>
      </c>
      <c r="N267" s="43" t="n">
        <f aca="false">ROUND((N$281*M267),0)</f>
        <v>251369</v>
      </c>
      <c r="O267" s="43" t="n">
        <f aca="false">N267-DatosMinisterio!L267</f>
        <v>-2952288</v>
      </c>
      <c r="P267" s="43" t="n">
        <f aca="false">N267+J267</f>
        <v>530577.068867587</v>
      </c>
      <c r="Q267" s="43" t="n">
        <f aca="false">P267-DatosMinisterio!M267</f>
        <v>-2952191.93113241</v>
      </c>
      <c r="S267" s="14" t="n">
        <f aca="false">B267+DatosMinisterio!B267</f>
        <v>10055</v>
      </c>
      <c r="T267" s="14" t="n">
        <f aca="false">C267+DatosMinisterio!C267</f>
        <v>43</v>
      </c>
      <c r="U267" s="14" t="n">
        <f aca="false">D267+DatosMinisterio!D267</f>
        <v>405.08402886643</v>
      </c>
      <c r="V267" s="14" t="n">
        <f aca="false">E267+DatosMinisterio!E267</f>
        <v>296.011638490848</v>
      </c>
      <c r="W267" s="14" t="n">
        <f aca="false">F267+DatosMinisterio!F267</f>
        <v>26</v>
      </c>
      <c r="X267" s="14" t="n">
        <f aca="false">G267+DatosMinisterio!G267</f>
        <v>70</v>
      </c>
      <c r="Y267" s="14" t="n">
        <f aca="false">H267+DatosMinisterio!H267</f>
        <v>3</v>
      </c>
      <c r="Z267" s="14" t="n">
        <f aca="false">X267+0.33*Y267</f>
        <v>70.99</v>
      </c>
      <c r="AC267" s="49" t="n">
        <f aca="false">IF(T267&gt;0,S267/T267,0)</f>
        <v>233.837209302326</v>
      </c>
      <c r="AD267" s="50" t="n">
        <f aca="false">EXP((((AC267-AC$281)/AC$282+2)/4-1.9)^3)</f>
        <v>0.132760645681907</v>
      </c>
      <c r="AE267" s="51" t="n">
        <f aca="false">S267/U267</f>
        <v>24.8220104557997</v>
      </c>
      <c r="AF267" s="50" t="n">
        <f aca="false">EXP((((AE267-AE$281)/AE$282+2)/4-1.9)^3)</f>
        <v>0.116678278806478</v>
      </c>
      <c r="AG267" s="50" t="n">
        <f aca="false">V267/U267</f>
        <v>0.730741321298681</v>
      </c>
      <c r="AH267" s="50" t="n">
        <f aca="false">EXP((((AG267-AG$281)/AG$282+2)/4-1.9)^3)</f>
        <v>0.27867491921601</v>
      </c>
      <c r="AI267" s="50" t="n">
        <f aca="false">W267/U267</f>
        <v>0.0641842140080351</v>
      </c>
      <c r="AJ267" s="50" t="n">
        <f aca="false">EXP((((AI267-AI$281)/AI$282+2)/4-1.9)^3)</f>
        <v>0.0269452334083312</v>
      </c>
      <c r="AK267" s="50" t="n">
        <f aca="false">Z267/U267</f>
        <v>0.175247590478093</v>
      </c>
      <c r="AL267" s="50" t="n">
        <f aca="false">EXP((((AK267-AK$281)/AK$282+2)/4-1.9)^3)</f>
        <v>0.0269079539144668</v>
      </c>
      <c r="AM267" s="50" t="n">
        <f aca="false">0.01*AD267+0.15*AF267+0.24*AH267+0.25*AJ267+0.35*AL267</f>
        <v>0.101865421111779</v>
      </c>
      <c r="AO267" s="44" t="n">
        <f aca="false">0.01*AD267/$AM$281</f>
        <v>0.000467216908867554</v>
      </c>
      <c r="AP267" s="43" t="n">
        <f aca="false">AO267*$J$281</f>
        <v>3638.90347655695</v>
      </c>
      <c r="AQ267" s="44" t="n">
        <f aca="false">0.15*AF267/$AM$281</f>
        <v>0.00615928739378436</v>
      </c>
      <c r="AR267" s="43" t="n">
        <f aca="false">AQ267*$J$281</f>
        <v>47971.4066100055</v>
      </c>
      <c r="AS267" s="44" t="n">
        <f aca="false">0.24*AH267/$AM$281</f>
        <v>0.0235373909790071</v>
      </c>
      <c r="AT267" s="43" t="n">
        <f aca="false">AS267*$J$281</f>
        <v>183320.192906094</v>
      </c>
      <c r="AU267" s="44" t="n">
        <f aca="false">0.25*AJ267/$AM$281</f>
        <v>0.00237067027602423</v>
      </c>
      <c r="AV267" s="43" t="n">
        <f aca="false">AU267*$J$281</f>
        <v>18463.8872126956</v>
      </c>
      <c r="AW267" s="44" t="n">
        <f aca="false">0.35*AL267/$AM$281</f>
        <v>0.00331434654114024</v>
      </c>
      <c r="AX267" s="43" t="n">
        <f aca="false">AW267*$J$281</f>
        <v>25813.6786622349</v>
      </c>
    </row>
    <row r="268" customFormat="false" ht="13.8" hidden="false" customHeight="false" outlineLevel="0" collapsed="false">
      <c r="A268" s="13" t="s">
        <v>73</v>
      </c>
      <c r="B268" s="43"/>
      <c r="C268" s="43"/>
      <c r="D268" s="43"/>
      <c r="E268" s="43"/>
      <c r="F268" s="43"/>
      <c r="G268" s="43"/>
      <c r="H268" s="43"/>
      <c r="I268" s="89" t="n">
        <f aca="false">AO268+AQ268+AS268+AU268+AW268</f>
        <v>0.0731752712906752</v>
      </c>
      <c r="J268" s="43" t="n">
        <f aca="false">AP268+AR268+AT268+AV268+AX268</f>
        <v>569923.185663471</v>
      </c>
      <c r="K268" s="89" t="n">
        <f aca="false">I268-DatosMinisterio!J268</f>
        <v>0.000406208322296028</v>
      </c>
      <c r="L268" s="43" t="n">
        <f aca="false">J268-DatosMinisterio!K268</f>
        <v>3164.18566347135</v>
      </c>
      <c r="M268" s="43" t="n">
        <f aca="false">P302/P$315</f>
        <v>0.00176155717118108</v>
      </c>
      <c r="N268" s="43" t="n">
        <f aca="false">ROUND((N$281*M268),0)</f>
        <v>260677</v>
      </c>
      <c r="O268" s="43" t="n">
        <f aca="false">N268-DatosMinisterio!L268</f>
        <v>-3076840</v>
      </c>
      <c r="P268" s="43" t="n">
        <f aca="false">N268+J268</f>
        <v>830600.185663471</v>
      </c>
      <c r="Q268" s="43" t="n">
        <f aca="false">P268-DatosMinisterio!M268</f>
        <v>-3073675.81433653</v>
      </c>
      <c r="S268" s="14" t="n">
        <f aca="false">B268+DatosMinisterio!B268</f>
        <v>7098</v>
      </c>
      <c r="T268" s="14" t="n">
        <f aca="false">C268+DatosMinisterio!C268</f>
        <v>47</v>
      </c>
      <c r="U268" s="14" t="n">
        <f aca="false">D268+DatosMinisterio!D268</f>
        <v>317.462790422634</v>
      </c>
      <c r="V268" s="14" t="n">
        <f aca="false">E268+DatosMinisterio!E268</f>
        <v>189.87987012987</v>
      </c>
      <c r="W268" s="14" t="n">
        <f aca="false">F268+DatosMinisterio!F268</f>
        <v>68</v>
      </c>
      <c r="X268" s="14" t="n">
        <f aca="false">G268+DatosMinisterio!G268</f>
        <v>175</v>
      </c>
      <c r="Y268" s="14" t="n">
        <f aca="false">H268+DatosMinisterio!H268</f>
        <v>21</v>
      </c>
      <c r="Z268" s="14" t="n">
        <f aca="false">X268+0.33*Y268</f>
        <v>181.93</v>
      </c>
      <c r="AC268" s="49" t="n">
        <f aca="false">IF(T268&gt;0,S268/T268,0)</f>
        <v>151.021276595745</v>
      </c>
      <c r="AD268" s="50" t="n">
        <f aca="false">EXP((((AC268-AC$281)/AC$282+2)/4-1.9)^3)</f>
        <v>0.0318769887568624</v>
      </c>
      <c r="AE268" s="51" t="n">
        <f aca="false">S268/U268</f>
        <v>22.3585258308557</v>
      </c>
      <c r="AF268" s="50" t="n">
        <f aca="false">EXP((((AE268-AE$281)/AE$282+2)/4-1.9)^3)</f>
        <v>0.0671790811527073</v>
      </c>
      <c r="AG268" s="50" t="n">
        <f aca="false">V268/U268</f>
        <v>0.598116931679097</v>
      </c>
      <c r="AH268" s="50" t="n">
        <f aca="false">EXP((((AG268-AG$281)/AG$282+2)/4-1.9)^3)</f>
        <v>0.0840370904336215</v>
      </c>
      <c r="AI268" s="50" t="n">
        <f aca="false">W268/U268</f>
        <v>0.214198331431134</v>
      </c>
      <c r="AJ268" s="50" t="n">
        <f aca="false">EXP((((AI268-AI$281)/AI$282+2)/4-1.9)^3)</f>
        <v>0.252267071890164</v>
      </c>
      <c r="AK268" s="50" t="n">
        <f aca="false">Z268/U268</f>
        <v>0.57307503584215</v>
      </c>
      <c r="AL268" s="50" t="n">
        <f aca="false">EXP((((AK268-AK$281)/AK$282+2)/4-1.9)^3)</f>
        <v>0.32656496226057</v>
      </c>
      <c r="AM268" s="50" t="n">
        <f aca="false">0.01*AD268+0.15*AF268+0.24*AH268+0.25*AJ268+0.35*AL268</f>
        <v>0.207929038528284</v>
      </c>
      <c r="AO268" s="44" t="n">
        <f aca="false">0.01*AD268/$AM$281</f>
        <v>0.00011218285414694</v>
      </c>
      <c r="AP268" s="43" t="n">
        <f aca="false">AO268*$J$281</f>
        <v>873.732457489259</v>
      </c>
      <c r="AQ268" s="44" t="n">
        <f aca="false">0.15*AF268/$AM$281</f>
        <v>0.00354629217967957</v>
      </c>
      <c r="AR268" s="43" t="n">
        <f aca="false">AQ268*$J$281</f>
        <v>27620.1796137924</v>
      </c>
      <c r="AS268" s="44" t="n">
        <f aca="false">0.24*AH268/$AM$281</f>
        <v>0.0070979256398065</v>
      </c>
      <c r="AT268" s="43" t="n">
        <f aca="false">AS268*$J$281</f>
        <v>55281.9596140868</v>
      </c>
      <c r="AU268" s="44" t="n">
        <f aca="false">0.25*AJ268/$AM$281</f>
        <v>0.0221947251258462</v>
      </c>
      <c r="AV268" s="43" t="n">
        <f aca="false">AU268*$J$281</f>
        <v>172862.884216724</v>
      </c>
      <c r="AW268" s="44" t="n">
        <f aca="false">0.35*AL268/$AM$281</f>
        <v>0.040224145491196</v>
      </c>
      <c r="AX268" s="43" t="n">
        <f aca="false">AW268*$J$281</f>
        <v>313284.429761379</v>
      </c>
    </row>
    <row r="269" customFormat="false" ht="13.8" hidden="false" customHeight="false" outlineLevel="0" collapsed="false">
      <c r="A269" s="13" t="s">
        <v>74</v>
      </c>
      <c r="B269" s="43"/>
      <c r="C269" s="43"/>
      <c r="D269" s="43"/>
      <c r="E269" s="43"/>
      <c r="F269" s="43"/>
      <c r="G269" s="43"/>
      <c r="H269" s="43"/>
      <c r="I269" s="89" t="n">
        <f aca="false">AO269+AQ269+AS269+AU269+AW269</f>
        <v>0.0110987826459807</v>
      </c>
      <c r="J269" s="43" t="n">
        <f aca="false">AP269+AR269+AT269+AV269+AX269</f>
        <v>86442.5023783937</v>
      </c>
      <c r="K269" s="89" t="n">
        <f aca="false">I269-DatosMinisterio!J269</f>
        <v>2.07097883035343E-007</v>
      </c>
      <c r="L269" s="43" t="n">
        <f aca="false">J269-DatosMinisterio!K269</f>
        <v>1.50237839364854</v>
      </c>
      <c r="M269" s="43" t="n">
        <f aca="false">P303/P$315</f>
        <v>0.000470093106524263</v>
      </c>
      <c r="N269" s="43" t="n">
        <f aca="false">ROUND((N$281*M269),0)</f>
        <v>69565</v>
      </c>
      <c r="O269" s="43" t="n">
        <f aca="false">N269-DatosMinisterio!L269</f>
        <v>-1445982</v>
      </c>
      <c r="P269" s="43" t="n">
        <f aca="false">N269+J269</f>
        <v>156007.502378394</v>
      </c>
      <c r="Q269" s="43" t="n">
        <f aca="false">P269-DatosMinisterio!M269</f>
        <v>-1445980.49762161</v>
      </c>
      <c r="S269" s="14" t="n">
        <f aca="false">B269+DatosMinisterio!B269</f>
        <v>3820</v>
      </c>
      <c r="T269" s="14" t="n">
        <f aca="false">C269+DatosMinisterio!C269</f>
        <v>53</v>
      </c>
      <c r="U269" s="14" t="n">
        <f aca="false">D269+DatosMinisterio!D269</f>
        <v>172.854058775816</v>
      </c>
      <c r="V269" s="14" t="n">
        <f aca="false">E269+DatosMinisterio!E269</f>
        <v>54.2840909090909</v>
      </c>
      <c r="W269" s="14" t="n">
        <f aca="false">F269+DatosMinisterio!F269</f>
        <v>9</v>
      </c>
      <c r="X269" s="14" t="n">
        <f aca="false">G269+DatosMinisterio!G269</f>
        <v>42</v>
      </c>
      <c r="Y269" s="14" t="n">
        <f aca="false">H269+DatosMinisterio!H269</f>
        <v>0</v>
      </c>
      <c r="Z269" s="14" t="n">
        <f aca="false">X269+0.33*Y269</f>
        <v>42</v>
      </c>
      <c r="AC269" s="49" t="n">
        <f aca="false">IF(T269&gt;0,S269/T269,0)</f>
        <v>72.0754716981132</v>
      </c>
      <c r="AD269" s="50" t="n">
        <f aca="false">EXP((((AC269-AC$281)/AC$282+2)/4-1.9)^3)</f>
        <v>0.00490665756038298</v>
      </c>
      <c r="AE269" s="51" t="n">
        <f aca="false">S269/U269</f>
        <v>22.0995678496295</v>
      </c>
      <c r="AF269" s="50" t="n">
        <f aca="false">EXP((((AE269-AE$281)/AE$282+2)/4-1.9)^3)</f>
        <v>0.0630779266434698</v>
      </c>
      <c r="AG269" s="50" t="n">
        <f aca="false">V269/U269</f>
        <v>0.314045798481914</v>
      </c>
      <c r="AH269" s="50" t="n">
        <f aca="false">EXP((((AG269-AG$281)/AG$282+2)/4-1.9)^3)</f>
        <v>0.000783986480980284</v>
      </c>
      <c r="AI269" s="50" t="n">
        <f aca="false">W269/U269</f>
        <v>0.0520670446719021</v>
      </c>
      <c r="AJ269" s="50" t="n">
        <f aca="false">EXP((((AI269-AI$281)/AI$282+2)/4-1.9)^3)</f>
        <v>0.0210647649560333</v>
      </c>
      <c r="AK269" s="50" t="n">
        <f aca="false">Z269/U269</f>
        <v>0.24297954180221</v>
      </c>
      <c r="AL269" s="50" t="n">
        <f aca="false">EXP((((AK269-AK$281)/AK$282+2)/4-1.9)^3)</f>
        <v>0.0473494731854881</v>
      </c>
      <c r="AM269" s="50" t="n">
        <f aca="false">0.01*AD269+0.15*AF269+0.24*AH269+0.25*AJ269+0.35*AL269</f>
        <v>0.0315374191814887</v>
      </c>
      <c r="AO269" s="44" t="n">
        <f aca="false">0.01*AD269/$AM$281</f>
        <v>1.72677179028376E-005</v>
      </c>
      <c r="AP269" s="43" t="n">
        <f aca="false">AO269*$J$281</f>
        <v>134.48905105156</v>
      </c>
      <c r="AQ269" s="44" t="n">
        <f aca="false">0.15*AF269/$AM$281</f>
        <v>0.00332979781991442</v>
      </c>
      <c r="AR269" s="43" t="n">
        <f aca="false">AQ269*$J$281</f>
        <v>25934.0204370754</v>
      </c>
      <c r="AS269" s="44" t="n">
        <f aca="false">0.24*AH269/$AM$281</f>
        <v>6.62169253587737E-005</v>
      </c>
      <c r="AT269" s="43" t="n">
        <f aca="false">AS269*$J$281</f>
        <v>515.728337998272</v>
      </c>
      <c r="AU269" s="44" t="n">
        <f aca="false">0.25*AJ269/$AM$281</f>
        <v>0.00185330041109478</v>
      </c>
      <c r="AV269" s="43" t="n">
        <f aca="false">AU269*$J$281</f>
        <v>14434.3690928981</v>
      </c>
      <c r="AW269" s="44" t="n">
        <f aca="false">0.35*AL269/$AM$281</f>
        <v>0.00583219977170993</v>
      </c>
      <c r="AX269" s="43" t="n">
        <f aca="false">AW269*$J$281</f>
        <v>45423.8954593704</v>
      </c>
    </row>
    <row r="270" customFormat="false" ht="13.8" hidden="false" customHeight="false" outlineLevel="0" collapsed="false">
      <c r="A270" s="13" t="s">
        <v>75</v>
      </c>
      <c r="B270" s="43"/>
      <c r="C270" s="43"/>
      <c r="D270" s="43"/>
      <c r="E270" s="43"/>
      <c r="F270" s="43"/>
      <c r="G270" s="43"/>
      <c r="H270" s="43"/>
      <c r="I270" s="89" t="n">
        <f aca="false">AO270+AQ270+AS270+AU270+AW270</f>
        <v>0.0924352908618127</v>
      </c>
      <c r="J270" s="43" t="n">
        <f aca="false">AP270+AR270+AT270+AV270+AX270</f>
        <v>719929.21251263</v>
      </c>
      <c r="K270" s="89" t="n">
        <f aca="false">I270-DatosMinisterio!J270</f>
        <v>0.000267460050357118</v>
      </c>
      <c r="L270" s="43" t="n">
        <f aca="false">J270-DatosMinisterio!K270</f>
        <v>2083.21251262992</v>
      </c>
      <c r="M270" s="43" t="n">
        <f aca="false">P304/P$315</f>
        <v>0.00507629370462783</v>
      </c>
      <c r="N270" s="43" t="n">
        <f aca="false">ROUND((N$281*M270),0)</f>
        <v>751194</v>
      </c>
      <c r="O270" s="43" t="n">
        <f aca="false">N270-DatosMinisterio!L270</f>
        <v>-7972630</v>
      </c>
      <c r="P270" s="43" t="n">
        <f aca="false">N270+J270</f>
        <v>1471123.21251263</v>
      </c>
      <c r="Q270" s="43" t="n">
        <f aca="false">P270-DatosMinisterio!M270</f>
        <v>-7970546.78748737</v>
      </c>
      <c r="S270" s="14" t="n">
        <f aca="false">B270+DatosMinisterio!B270</f>
        <v>7000</v>
      </c>
      <c r="T270" s="14" t="n">
        <f aca="false">C270+DatosMinisterio!C270</f>
        <v>26</v>
      </c>
      <c r="U270" s="14" t="n">
        <f aca="false">D270+DatosMinisterio!D270</f>
        <v>310.381631329472</v>
      </c>
      <c r="V270" s="14" t="n">
        <f aca="false">E270+DatosMinisterio!E270</f>
        <v>273.972540420381</v>
      </c>
      <c r="W270" s="14" t="n">
        <f aca="false">F270+DatosMinisterio!F270</f>
        <v>56</v>
      </c>
      <c r="X270" s="14" t="n">
        <f aca="false">G270+DatosMinisterio!G270</f>
        <v>128</v>
      </c>
      <c r="Y270" s="14" t="n">
        <f aca="false">H270+DatosMinisterio!H270</f>
        <v>15</v>
      </c>
      <c r="Z270" s="14" t="n">
        <f aca="false">X270+0.33*Y270</f>
        <v>132.95</v>
      </c>
      <c r="AC270" s="49" t="n">
        <f aca="false">IF(T270&gt;0,S270/T270,0)</f>
        <v>269.230769230769</v>
      </c>
      <c r="AD270" s="50" t="n">
        <f aca="false">EXP((((AC270-AC$281)/AC$282+2)/4-1.9)^3)</f>
        <v>0.211136667270257</v>
      </c>
      <c r="AE270" s="51" t="n">
        <f aca="false">S270/U270</f>
        <v>22.552881013018</v>
      </c>
      <c r="AF270" s="50" t="n">
        <f aca="false">EXP((((AE270-AE$281)/AE$282+2)/4-1.9)^3)</f>
        <v>0.070386702375236</v>
      </c>
      <c r="AG270" s="50" t="n">
        <f aca="false">V270/U270</f>
        <v>0.882695729276445</v>
      </c>
      <c r="AH270" s="50" t="n">
        <f aca="false">EXP((((AG270-AG$281)/AG$282+2)/4-1.9)^3)</f>
        <v>0.624137907503523</v>
      </c>
      <c r="AI270" s="50" t="n">
        <f aca="false">W270/U270</f>
        <v>0.180423048104144</v>
      </c>
      <c r="AJ270" s="50" t="n">
        <f aca="false">EXP((((AI270-AI$281)/AI$282+2)/4-1.9)^3)</f>
        <v>0.171857038904947</v>
      </c>
      <c r="AK270" s="50" t="n">
        <f aca="false">Z270/U270</f>
        <v>0.428343647240106</v>
      </c>
      <c r="AL270" s="50" t="n">
        <f aca="false">EXP((((AK270-AK$281)/AK$282+2)/4-1.9)^3)</f>
        <v>0.163514430704409</v>
      </c>
      <c r="AM270" s="50" t="n">
        <f aca="false">0.01*AD270+0.15*AF270+0.24*AH270+0.25*AJ270+0.35*AL270</f>
        <v>0.262656780302613</v>
      </c>
      <c r="AO270" s="44" t="n">
        <f aca="false">0.01*AD270/$AM$281</f>
        <v>0.000743041136354238</v>
      </c>
      <c r="AP270" s="43" t="n">
        <f aca="false">AO270*$J$281</f>
        <v>5787.15137013748</v>
      </c>
      <c r="AQ270" s="44" t="n">
        <f aca="false">0.15*AF270/$AM$281</f>
        <v>0.00371561813445068</v>
      </c>
      <c r="AR270" s="43" t="n">
        <f aca="false">AQ270*$J$281</f>
        <v>28938.9692247707</v>
      </c>
      <c r="AS270" s="44" t="n">
        <f aca="false">0.24*AH270/$AM$281</f>
        <v>0.0527158238533214</v>
      </c>
      <c r="AT270" s="43" t="n">
        <f aca="false">AS270*$J$281</f>
        <v>410575.454459407</v>
      </c>
      <c r="AU270" s="44" t="n">
        <f aca="false">0.25*AJ270/$AM$281</f>
        <v>0.0151201649539814</v>
      </c>
      <c r="AV270" s="43" t="n">
        <f aca="false">AU270*$J$281</f>
        <v>117762.905778641</v>
      </c>
      <c r="AW270" s="44" t="n">
        <f aca="false">0.35*AL270/$AM$281</f>
        <v>0.020140642783705</v>
      </c>
      <c r="AX270" s="43" t="n">
        <f aca="false">AW270*$J$281</f>
        <v>156864.731679674</v>
      </c>
    </row>
    <row r="271" customFormat="false" ht="13.8" hidden="false" customHeight="false" outlineLevel="0" collapsed="false">
      <c r="A271" s="13" t="s">
        <v>76</v>
      </c>
      <c r="B271" s="43"/>
      <c r="C271" s="43"/>
      <c r="D271" s="43"/>
      <c r="E271" s="43"/>
      <c r="F271" s="43"/>
      <c r="G271" s="43"/>
      <c r="H271" s="43"/>
      <c r="I271" s="89" t="n">
        <f aca="false">AO271+AQ271+AS271+AU271+AW271</f>
        <v>0.00233571840578568</v>
      </c>
      <c r="J271" s="43" t="n">
        <f aca="false">AP271+AR271+AT271+AV271+AX271</f>
        <v>18191.6657247544</v>
      </c>
      <c r="K271" s="89" t="n">
        <f aca="false">I271-DatosMinisterio!J271</f>
        <v>-8.5385504721828E-006</v>
      </c>
      <c r="L271" s="43" t="n">
        <f aca="false">J271-DatosMinisterio!K271</f>
        <v>-66.334275245641</v>
      </c>
      <c r="M271" s="43" t="n">
        <f aca="false">P305/P$315</f>
        <v>0.000374383694617284</v>
      </c>
      <c r="N271" s="43" t="n">
        <f aca="false">ROUND((N$281*M271),0)</f>
        <v>55402</v>
      </c>
      <c r="O271" s="43" t="n">
        <f aca="false">N271-DatosMinisterio!L271</f>
        <v>-1369831</v>
      </c>
      <c r="P271" s="43" t="n">
        <f aca="false">N271+J271</f>
        <v>73593.6657247544</v>
      </c>
      <c r="Q271" s="43" t="n">
        <f aca="false">P271-DatosMinisterio!M271</f>
        <v>-1369897.33427525</v>
      </c>
      <c r="S271" s="14" t="n">
        <f aca="false">B271+DatosMinisterio!B271</f>
        <v>3115</v>
      </c>
      <c r="T271" s="14" t="n">
        <f aca="false">C271+DatosMinisterio!C271</f>
        <v>50</v>
      </c>
      <c r="U271" s="14" t="n">
        <f aca="false">D271+DatosMinisterio!D271</f>
        <v>188.604603174603</v>
      </c>
      <c r="V271" s="14" t="n">
        <f aca="false">E271+DatosMinisterio!E271</f>
        <v>68.0209090909091</v>
      </c>
      <c r="W271" s="14" t="n">
        <f aca="false">F271+DatosMinisterio!F271</f>
        <v>2</v>
      </c>
      <c r="X271" s="14" t="n">
        <f aca="false">G271+DatosMinisterio!G271</f>
        <v>4</v>
      </c>
      <c r="Y271" s="14" t="n">
        <f aca="false">H271+DatosMinisterio!H271</f>
        <v>2</v>
      </c>
      <c r="Z271" s="14" t="n">
        <f aca="false">X271+0.33*Y271</f>
        <v>4.66</v>
      </c>
      <c r="AC271" s="49" t="n">
        <f aca="false">IF(T271&gt;0,S271/T271,0)</f>
        <v>62.3</v>
      </c>
      <c r="AD271" s="50" t="n">
        <f aca="false">EXP((((AC271-AC$281)/AC$282+2)/4-1.9)^3)</f>
        <v>0.00374429475441457</v>
      </c>
      <c r="AE271" s="51" t="n">
        <f aca="false">S271/U271</f>
        <v>16.5160337954013</v>
      </c>
      <c r="AF271" s="50" t="n">
        <f aca="false">EXP((((AE271-AE$281)/AE$282+2)/4-1.9)^3)</f>
        <v>0.0126461141382929</v>
      </c>
      <c r="AG271" s="50" t="n">
        <f aca="false">V271/U271</f>
        <v>0.360653493848917</v>
      </c>
      <c r="AH271" s="50" t="n">
        <f aca="false">EXP((((AG271-AG$281)/AG$282+2)/4-1.9)^3)</f>
        <v>0.00212618704735313</v>
      </c>
      <c r="AI271" s="50" t="n">
        <f aca="false">W271/U271</f>
        <v>0.0106041950532272</v>
      </c>
      <c r="AJ271" s="50" t="n">
        <f aca="false">EXP((((AI271-AI$281)/AI$282+2)/4-1.9)^3)</f>
        <v>0.00833905451411863</v>
      </c>
      <c r="AK271" s="50" t="n">
        <f aca="false">Z271/U271</f>
        <v>0.0247077744740193</v>
      </c>
      <c r="AL271" s="50" t="n">
        <f aca="false">EXP((((AK271-AK$281)/AK$282+2)/4-1.9)^3)</f>
        <v>0.00602166658767403</v>
      </c>
      <c r="AM271" s="50" t="n">
        <f aca="false">0.01*AD271+0.15*AF271+0.24*AH271+0.25*AJ271+0.35*AL271</f>
        <v>0.0066369918938684</v>
      </c>
      <c r="AO271" s="44" t="n">
        <f aca="false">0.01*AD271/$AM$281</f>
        <v>1.31770812958993E-005</v>
      </c>
      <c r="AP271" s="43" t="n">
        <f aca="false">AO271*$J$281</f>
        <v>102.629262829429</v>
      </c>
      <c r="AQ271" s="44" t="n">
        <f aca="false">0.15*AF271/$AM$281</f>
        <v>0.000667571138253893</v>
      </c>
      <c r="AR271" s="43" t="n">
        <f aca="false">AQ271*$J$281</f>
        <v>5199.35578044289</v>
      </c>
      <c r="AS271" s="44" t="n">
        <f aca="false">0.24*AH271/$AM$281</f>
        <v>0.000179581628547131</v>
      </c>
      <c r="AT271" s="43" t="n">
        <f aca="false">AS271*$J$281</f>
        <v>1398.66558774559</v>
      </c>
      <c r="AU271" s="44" t="n">
        <f aca="false">0.25*AJ271/$AM$281</f>
        <v>0.000733678879940757</v>
      </c>
      <c r="AV271" s="43" t="n">
        <f aca="false">AU271*$J$281</f>
        <v>5714.23374501555</v>
      </c>
      <c r="AW271" s="44" t="n">
        <f aca="false">0.35*AL271/$AM$281</f>
        <v>0.000741709677747997</v>
      </c>
      <c r="AX271" s="43" t="n">
        <f aca="false">AW271*$J$281</f>
        <v>5776.78134872091</v>
      </c>
    </row>
    <row r="272" customFormat="false" ht="13.8" hidden="false" customHeight="false" outlineLevel="0" collapsed="false">
      <c r="A272" s="13" t="s">
        <v>77</v>
      </c>
      <c r="B272" s="43"/>
      <c r="C272" s="43"/>
      <c r="D272" s="43"/>
      <c r="E272" s="43"/>
      <c r="F272" s="43"/>
      <c r="G272" s="43"/>
      <c r="H272" s="43"/>
      <c r="I272" s="89" t="n">
        <f aca="false">AO272+AQ272+AS272+AU272+AW272</f>
        <v>0.0546930507094943</v>
      </c>
      <c r="J272" s="43" t="n">
        <f aca="false">AP272+AR272+AT272+AV272+AX272</f>
        <v>425975.020580223</v>
      </c>
      <c r="K272" s="89" t="n">
        <f aca="false">I272-DatosMinisterio!J272</f>
        <v>1.40589480598433E-005</v>
      </c>
      <c r="L272" s="43" t="n">
        <f aca="false">J272-DatosMinisterio!K272</f>
        <v>109.020580223296</v>
      </c>
      <c r="M272" s="43" t="n">
        <f aca="false">P306/P$315</f>
        <v>0.00391215069646026</v>
      </c>
      <c r="N272" s="43" t="n">
        <f aca="false">ROUND((N$281*M272),0)</f>
        <v>578923</v>
      </c>
      <c r="O272" s="43" t="n">
        <f aca="false">N272-DatosMinisterio!L272</f>
        <v>-5168950</v>
      </c>
      <c r="P272" s="43" t="n">
        <f aca="false">N272+J272</f>
        <v>1004898.02058022</v>
      </c>
      <c r="Q272" s="43" t="n">
        <f aca="false">P272-DatosMinisterio!M272</f>
        <v>-5168840.97941978</v>
      </c>
      <c r="S272" s="14" t="n">
        <f aca="false">B272+DatosMinisterio!B272</f>
        <v>8828</v>
      </c>
      <c r="T272" s="14" t="n">
        <f aca="false">C272+DatosMinisterio!C272</f>
        <v>84</v>
      </c>
      <c r="U272" s="14" t="n">
        <f aca="false">D272+DatosMinisterio!D272</f>
        <v>312.649047619048</v>
      </c>
      <c r="V272" s="14" t="n">
        <f aca="false">E272+DatosMinisterio!E272</f>
        <v>246.87632034632</v>
      </c>
      <c r="W272" s="14" t="n">
        <f aca="false">F272+DatosMinisterio!F272</f>
        <v>18</v>
      </c>
      <c r="X272" s="14" t="n">
        <f aca="false">G272+DatosMinisterio!G272</f>
        <v>77</v>
      </c>
      <c r="Y272" s="14" t="n">
        <f aca="false">H272+DatosMinisterio!H272</f>
        <v>14</v>
      </c>
      <c r="Z272" s="14" t="n">
        <f aca="false">X272+0.33*Y272</f>
        <v>81.62</v>
      </c>
      <c r="AC272" s="49" t="n">
        <f aca="false">IF(T272&gt;0,S272/T272,0)</f>
        <v>105.095238095238</v>
      </c>
      <c r="AD272" s="50" t="n">
        <f aca="false">EXP((((AC272-AC$281)/AC$282+2)/4-1.9)^3)</f>
        <v>0.0114631790254597</v>
      </c>
      <c r="AE272" s="51" t="n">
        <f aca="false">S272/U272</f>
        <v>28.2361327092754</v>
      </c>
      <c r="AF272" s="50" t="n">
        <f aca="false">EXP((((AE272-AE$281)/AE$282+2)/4-1.9)^3)</f>
        <v>0.219674378133843</v>
      </c>
      <c r="AG272" s="50" t="n">
        <f aca="false">V272/U272</f>
        <v>0.789627610339406</v>
      </c>
      <c r="AH272" s="50" t="n">
        <f aca="false">EXP((((AG272-AG$281)/AG$282+2)/4-1.9)^3)</f>
        <v>0.405758188088683</v>
      </c>
      <c r="AI272" s="50" t="n">
        <f aca="false">W272/U272</f>
        <v>0.0575725406396644</v>
      </c>
      <c r="AJ272" s="50" t="n">
        <f aca="false">EXP((((AI272-AI$281)/AI$282+2)/4-1.9)^3)</f>
        <v>0.0235896326140815</v>
      </c>
      <c r="AK272" s="50" t="n">
        <f aca="false">Z272/U272</f>
        <v>0.261059487056078</v>
      </c>
      <c r="AL272" s="50" t="n">
        <f aca="false">EXP((((AK272-AK$281)/AK$282+2)/4-1.9)^3)</f>
        <v>0.0544750479356404</v>
      </c>
      <c r="AM272" s="50" t="n">
        <f aca="false">0.01*AD272+0.15*AF272+0.24*AH272+0.25*AJ272+0.35*AL272</f>
        <v>0.15541142858261</v>
      </c>
      <c r="AO272" s="44" t="n">
        <f aca="false">0.01*AD272/$AM$281</f>
        <v>4.03417070063298E-005</v>
      </c>
      <c r="AP272" s="43" t="n">
        <f aca="false">AO272*$J$281</f>
        <v>314.200053742468</v>
      </c>
      <c r="AQ272" s="44" t="n">
        <f aca="false">0.15*AF272/$AM$281</f>
        <v>0.0115963111713478</v>
      </c>
      <c r="AR272" s="43" t="n">
        <f aca="false">AQ272*$J$281</f>
        <v>90317.4868797738</v>
      </c>
      <c r="AS272" s="44" t="n">
        <f aca="false">0.24*AH272/$AM$281</f>
        <v>0.0342710752113789</v>
      </c>
      <c r="AT272" s="43" t="n">
        <f aca="false">AS272*$J$281</f>
        <v>266919.138338343</v>
      </c>
      <c r="AU272" s="44" t="n">
        <f aca="false">0.25*AJ272/$AM$281</f>
        <v>0.00207544095139454</v>
      </c>
      <c r="AV272" s="43" t="n">
        <f aca="false">AU272*$J$281</f>
        <v>16164.503360385</v>
      </c>
      <c r="AW272" s="44" t="n">
        <f aca="false">0.35*AL272/$AM$281</f>
        <v>0.00670988166836675</v>
      </c>
      <c r="AX272" s="43" t="n">
        <f aca="false">AW272*$J$281</f>
        <v>52259.6919479794</v>
      </c>
    </row>
    <row r="273" customFormat="false" ht="13.8" hidden="false" customHeight="false" outlineLevel="0" collapsed="false">
      <c r="A273" s="13" t="s">
        <v>78</v>
      </c>
      <c r="B273" s="43"/>
      <c r="C273" s="43"/>
      <c r="D273" s="43"/>
      <c r="E273" s="43"/>
      <c r="F273" s="43"/>
      <c r="G273" s="43"/>
      <c r="H273" s="43"/>
      <c r="I273" s="89" t="n">
        <f aca="false">AO273+AQ273+AS273+AU273+AW273</f>
        <v>0.0231856108898948</v>
      </c>
      <c r="J273" s="43" t="n">
        <f aca="false">AP273+AR273+AT273+AV273+AX273</f>
        <v>180580.365290786</v>
      </c>
      <c r="K273" s="89" t="n">
        <f aca="false">I273-DatosMinisterio!J273</f>
        <v>3.4222053477799E-006</v>
      </c>
      <c r="L273" s="43" t="n">
        <f aca="false">J273-DatosMinisterio!K273</f>
        <v>26.3652907861106</v>
      </c>
      <c r="M273" s="43" t="n">
        <f aca="false">P307/P$315</f>
        <v>0.000498115979037318</v>
      </c>
      <c r="N273" s="43" t="n">
        <f aca="false">ROUND((N$281*M273),0)</f>
        <v>73712</v>
      </c>
      <c r="O273" s="43" t="n">
        <f aca="false">N273-DatosMinisterio!L273</f>
        <v>-1829198</v>
      </c>
      <c r="P273" s="43" t="n">
        <f aca="false">N273+J273</f>
        <v>254292.365290786</v>
      </c>
      <c r="Q273" s="43" t="n">
        <f aca="false">P273-DatosMinisterio!M273</f>
        <v>-1829171.63470921</v>
      </c>
      <c r="S273" s="14" t="n">
        <f aca="false">B273+DatosMinisterio!B273</f>
        <v>12015</v>
      </c>
      <c r="T273" s="14" t="n">
        <f aca="false">C273+DatosMinisterio!C273</f>
        <v>201</v>
      </c>
      <c r="U273" s="14" t="n">
        <f aca="false">D273+DatosMinisterio!D273</f>
        <v>384.212384276223</v>
      </c>
      <c r="V273" s="14" t="n">
        <f aca="false">E273+DatosMinisterio!E273</f>
        <v>191.340842774247</v>
      </c>
      <c r="W273" s="14" t="n">
        <f aca="false">F273+DatosMinisterio!F273</f>
        <v>20</v>
      </c>
      <c r="X273" s="14" t="n">
        <f aca="false">G273+DatosMinisterio!G273</f>
        <v>27</v>
      </c>
      <c r="Y273" s="14" t="n">
        <f aca="false">H273+DatosMinisterio!H273</f>
        <v>3</v>
      </c>
      <c r="Z273" s="14" t="n">
        <f aca="false">X273+0.33*Y273</f>
        <v>27.99</v>
      </c>
      <c r="AC273" s="49" t="n">
        <f aca="false">IF(T273&gt;0,S273/T273,0)</f>
        <v>59.7761194029851</v>
      </c>
      <c r="AD273" s="50" t="n">
        <f aca="false">EXP((((AC273-AC$281)/AC$282+2)/4-1.9)^3)</f>
        <v>0.00348675857818214</v>
      </c>
      <c r="AE273" s="51" t="n">
        <f aca="false">S273/U273</f>
        <v>31.2717665846034</v>
      </c>
      <c r="AF273" s="50" t="n">
        <f aca="false">EXP((((AE273-AE$281)/AE$282+2)/4-1.9)^3)</f>
        <v>0.343107768450669</v>
      </c>
      <c r="AG273" s="50" t="n">
        <f aca="false">V273/U273</f>
        <v>0.498008004439247</v>
      </c>
      <c r="AH273" s="50" t="n">
        <f aca="false">EXP((((AG273-AG$281)/AG$282+2)/4-1.9)^3)</f>
        <v>0.0232655969040149</v>
      </c>
      <c r="AI273" s="50" t="n">
        <f aca="false">W273/U273</f>
        <v>0.0520545427958442</v>
      </c>
      <c r="AJ273" s="50" t="n">
        <f aca="false">EXP((((AI273-AI$281)/AI$282+2)/4-1.9)^3)</f>
        <v>0.0210592966692589</v>
      </c>
      <c r="AK273" s="50" t="n">
        <f aca="false">Z273/U273</f>
        <v>0.072850332642784</v>
      </c>
      <c r="AL273" s="50" t="n">
        <f aca="false">EXP((((AK273-AK$281)/AK$282+2)/4-1.9)^3)</f>
        <v>0.0100936856432542</v>
      </c>
      <c r="AM273" s="50" t="n">
        <f aca="false">0.01*AD273+0.15*AF273+0.24*AH273+0.25*AJ273+0.35*AL273</f>
        <v>0.0658823902527995</v>
      </c>
      <c r="AO273" s="44" t="n">
        <f aca="false">0.01*AD273/$AM$281</f>
        <v>1.22707490348377E-005</v>
      </c>
      <c r="AP273" s="43" t="n">
        <f aca="false">AO273*$J$281</f>
        <v>95.5703239231152</v>
      </c>
      <c r="AQ273" s="44" t="n">
        <f aca="false">0.15*AF273/$AM$281</f>
        <v>0.0181121916996461</v>
      </c>
      <c r="AR273" s="43" t="n">
        <f aca="false">AQ273*$J$281</f>
        <v>141066.207350368</v>
      </c>
      <c r="AS273" s="44" t="n">
        <f aca="false">0.24*AH273/$AM$281</f>
        <v>0.00196505466738937</v>
      </c>
      <c r="AT273" s="43" t="n">
        <f aca="false">AS273*$J$281</f>
        <v>15304.7634301581</v>
      </c>
      <c r="AU273" s="44" t="n">
        <f aca="false">0.25*AJ273/$AM$281</f>
        <v>0.00185281930541199</v>
      </c>
      <c r="AV273" s="43" t="n">
        <f aca="false">AU273*$J$281</f>
        <v>14430.6220171642</v>
      </c>
      <c r="AW273" s="44" t="n">
        <f aca="false">0.35*AL273/$AM$281</f>
        <v>0.00124327446841249</v>
      </c>
      <c r="AX273" s="43" t="n">
        <f aca="false">AW273*$J$281</f>
        <v>9683.20216917321</v>
      </c>
    </row>
    <row r="274" customFormat="false" ht="13.8" hidden="false" customHeight="false" outlineLevel="0" collapsed="false">
      <c r="A274" s="13" t="s">
        <v>79</v>
      </c>
      <c r="B274" s="43"/>
      <c r="C274" s="43"/>
      <c r="D274" s="43"/>
      <c r="E274" s="43"/>
      <c r="F274" s="43"/>
      <c r="G274" s="43"/>
      <c r="H274" s="43"/>
      <c r="I274" s="89" t="n">
        <f aca="false">AO274+AQ274+AS274+AU274+AW274</f>
        <v>0.00482726260350801</v>
      </c>
      <c r="J274" s="43" t="n">
        <f aca="false">AP274+AR274+AT274+AV274+AX274</f>
        <v>37596.9754877562</v>
      </c>
      <c r="K274" s="89" t="n">
        <f aca="false">I274-DatosMinisterio!J274</f>
        <v>-7.73799686532364E-006</v>
      </c>
      <c r="L274" s="43" t="n">
        <f aca="false">J274-DatosMinisterio!K274</f>
        <v>-60.0245122438137</v>
      </c>
      <c r="M274" s="43" t="n">
        <f aca="false">P308/P$315</f>
        <v>0.000499601454435456</v>
      </c>
      <c r="N274" s="43" t="n">
        <f aca="false">ROUND((N$281*M274),0)</f>
        <v>73931</v>
      </c>
      <c r="O274" s="43" t="n">
        <f aca="false">N274-DatosMinisterio!L274</f>
        <v>-3658635</v>
      </c>
      <c r="P274" s="43" t="n">
        <f aca="false">N274+J274</f>
        <v>111527.975487756</v>
      </c>
      <c r="Q274" s="43" t="n">
        <f aca="false">P274-DatosMinisterio!M274</f>
        <v>-3658695.02451224</v>
      </c>
      <c r="S274" s="14" t="n">
        <f aca="false">B274+DatosMinisterio!B274</f>
        <v>5323</v>
      </c>
      <c r="T274" s="14" t="n">
        <f aca="false">C274+DatosMinisterio!C274</f>
        <v>31</v>
      </c>
      <c r="U274" s="14" t="n">
        <f aca="false">D274+DatosMinisterio!D274</f>
        <v>287.174714873388</v>
      </c>
      <c r="V274" s="14" t="n">
        <f aca="false">E274+DatosMinisterio!E274</f>
        <v>136.399185444341</v>
      </c>
      <c r="W274" s="14" t="n">
        <f aca="false">F274+DatosMinisterio!F274</f>
        <v>5</v>
      </c>
      <c r="X274" s="14" t="n">
        <f aca="false">G274+DatosMinisterio!G274</f>
        <v>18</v>
      </c>
      <c r="Y274" s="14" t="n">
        <f aca="false">H274+DatosMinisterio!H274</f>
        <v>2</v>
      </c>
      <c r="Z274" s="14" t="n">
        <f aca="false">X274+0.33*Y274</f>
        <v>18.66</v>
      </c>
      <c r="AC274" s="49" t="n">
        <f aca="false">IF(T274&gt;0,S274/T274,0)</f>
        <v>171.709677419355</v>
      </c>
      <c r="AD274" s="50" t="n">
        <f aca="false">EXP((((AC274-AC$281)/AC$282+2)/4-1.9)^3)</f>
        <v>0.047768514259333</v>
      </c>
      <c r="AE274" s="51" t="n">
        <f aca="false">S274/U274</f>
        <v>18.5357544529881</v>
      </c>
      <c r="AF274" s="50" t="n">
        <f aca="false">EXP((((AE274-AE$281)/AE$282+2)/4-1.9)^3)</f>
        <v>0.0239393919534696</v>
      </c>
      <c r="AG274" s="50" t="n">
        <f aca="false">V274/U274</f>
        <v>0.474969342285158</v>
      </c>
      <c r="AH274" s="50" t="n">
        <f aca="false">EXP((((AG274-AG$281)/AG$282+2)/4-1.9)^3)</f>
        <v>0.0164321417456188</v>
      </c>
      <c r="AI274" s="50" t="n">
        <f aca="false">W274/U274</f>
        <v>0.0174110036191886</v>
      </c>
      <c r="AJ274" s="50" t="n">
        <f aca="false">EXP((((AI274-AI$281)/AI$282+2)/4-1.9)^3)</f>
        <v>0.00979879514341186</v>
      </c>
      <c r="AK274" s="50" t="n">
        <f aca="false">Z274/U274</f>
        <v>0.0649778655068117</v>
      </c>
      <c r="AL274" s="50" t="n">
        <f aca="false">EXP((((AK274-AK$281)/AK$282+2)/4-1.9)^3)</f>
        <v>0.0092993121151983</v>
      </c>
      <c r="AM274" s="50" t="n">
        <f aca="false">0.01*AD274+0.15*AF274+0.24*AH274+0.25*AJ274+0.35*AL274</f>
        <v>0.0137167659807346</v>
      </c>
      <c r="AO274" s="44" t="n">
        <f aca="false">0.01*AD274/$AM$281</f>
        <v>0.000168108986355155</v>
      </c>
      <c r="AP274" s="43" t="n">
        <f aca="false">AO274*$J$281</f>
        <v>1309.31129263057</v>
      </c>
      <c r="AQ274" s="44" t="n">
        <f aca="false">0.15*AF274/$AM$281</f>
        <v>0.00126372788990508</v>
      </c>
      <c r="AR274" s="43" t="n">
        <f aca="false">AQ274*$J$281</f>
        <v>9842.50296750537</v>
      </c>
      <c r="AS274" s="44" t="n">
        <f aca="false">0.24*AH274/$AM$281</f>
        <v>0.00138788860503551</v>
      </c>
      <c r="AT274" s="43" t="n">
        <f aca="false">AS274*$J$281</f>
        <v>10809.5245999951</v>
      </c>
      <c r="AU274" s="44" t="n">
        <f aca="false">0.25*AJ274/$AM$281</f>
        <v>0.000862108412100623</v>
      </c>
      <c r="AV274" s="43" t="n">
        <f aca="false">AU274*$J$281</f>
        <v>6714.50291806811</v>
      </c>
      <c r="AW274" s="44" t="n">
        <f aca="false">0.35*AL274/$AM$281</f>
        <v>0.00114542871011163</v>
      </c>
      <c r="AX274" s="43" t="n">
        <f aca="false">AW274*$J$281</f>
        <v>8921.13370955701</v>
      </c>
    </row>
    <row r="275" customFormat="false" ht="13.8" hidden="false" customHeight="false" outlineLevel="0" collapsed="false">
      <c r="A275" s="13" t="s">
        <v>80</v>
      </c>
      <c r="B275" s="43"/>
      <c r="C275" s="43"/>
      <c r="D275" s="43"/>
      <c r="E275" s="43"/>
      <c r="F275" s="43"/>
      <c r="G275" s="43"/>
      <c r="H275" s="43"/>
      <c r="I275" s="89" t="n">
        <f aca="false">AO275+AQ275+AS275+AU275+AW275</f>
        <v>0.0106269982826591</v>
      </c>
      <c r="J275" s="43" t="n">
        <f aca="false">AP275+AR275+AT275+AV275+AX275</f>
        <v>82768.0254335469</v>
      </c>
      <c r="K275" s="89" t="n">
        <f aca="false">I275-DatosMinisterio!J275</f>
        <v>-6.30451952121809E-006</v>
      </c>
      <c r="L275" s="43" t="n">
        <f aca="false">J275-DatosMinisterio!K275</f>
        <v>-48.9745664530492</v>
      </c>
      <c r="M275" s="43" t="n">
        <f aca="false">P309/P$315</f>
        <v>0.000601562430815378</v>
      </c>
      <c r="N275" s="43" t="n">
        <f aca="false">ROUND((N$281*M275),0)</f>
        <v>89020</v>
      </c>
      <c r="O275" s="43" t="n">
        <f aca="false">N275-DatosMinisterio!L275</f>
        <v>-1647781</v>
      </c>
      <c r="P275" s="43" t="n">
        <f aca="false">N275+J275</f>
        <v>171788.025433547</v>
      </c>
      <c r="Q275" s="43" t="n">
        <f aca="false">P275-DatosMinisterio!M275</f>
        <v>-1647829.97456645</v>
      </c>
      <c r="S275" s="14" t="n">
        <f aca="false">B275+DatosMinisterio!B275</f>
        <v>7474</v>
      </c>
      <c r="T275" s="14" t="n">
        <f aca="false">C275+DatosMinisterio!C275</f>
        <v>60</v>
      </c>
      <c r="U275" s="14" t="n">
        <f aca="false">D275+DatosMinisterio!D275</f>
        <v>302.998771028891</v>
      </c>
      <c r="V275" s="14" t="n">
        <f aca="false">E275+DatosMinisterio!E275</f>
        <v>161.167937741202</v>
      </c>
      <c r="W275" s="14" t="n">
        <f aca="false">F275+DatosMinisterio!F275</f>
        <v>2</v>
      </c>
      <c r="X275" s="14" t="n">
        <f aca="false">G275+DatosMinisterio!G275</f>
        <v>6</v>
      </c>
      <c r="Y275" s="14" t="n">
        <f aca="false">H275+DatosMinisterio!H275</f>
        <v>8</v>
      </c>
      <c r="Z275" s="14" t="n">
        <f aca="false">X275+0.33*Y275</f>
        <v>8.64</v>
      </c>
      <c r="AC275" s="49" t="n">
        <f aca="false">IF(T275&gt;0,S275/T275,0)</f>
        <v>124.566666666667</v>
      </c>
      <c r="AD275" s="50" t="n">
        <f aca="false">EXP((((AC275-AC$281)/AC$282+2)/4-1.9)^3)</f>
        <v>0.0180729444853002</v>
      </c>
      <c r="AE275" s="51" t="n">
        <f aca="false">S275/U275</f>
        <v>24.6667667153256</v>
      </c>
      <c r="AF275" s="50" t="n">
        <f aca="false">EXP((((AE275-AE$281)/AE$282+2)/4-1.9)^3)</f>
        <v>0.112965886686074</v>
      </c>
      <c r="AG275" s="50" t="n">
        <f aca="false">V275/U275</f>
        <v>0.531909542715058</v>
      </c>
      <c r="AH275" s="50" t="n">
        <f aca="false">EXP((((AG275-AG$281)/AG$282+2)/4-1.9)^3)</f>
        <v>0.0374167793648889</v>
      </c>
      <c r="AI275" s="50" t="n">
        <f aca="false">W275/U275</f>
        <v>0.00660068683846015</v>
      </c>
      <c r="AJ275" s="50" t="n">
        <f aca="false">EXP((((AI275-AI$281)/AI$282+2)/4-1.9)^3)</f>
        <v>0.00757114856425646</v>
      </c>
      <c r="AK275" s="50" t="n">
        <f aca="false">Z275/U275</f>
        <v>0.0285149671421478</v>
      </c>
      <c r="AL275" s="50" t="n">
        <f aca="false">EXP((((AK275-AK$281)/AK$282+2)/4-1.9)^3)</f>
        <v>0.00628116449282284</v>
      </c>
      <c r="AM275" s="50" t="n">
        <f aca="false">0.01*AD275+0.15*AF275+0.24*AH275+0.25*AJ275+0.35*AL275</f>
        <v>0.0301968342088895</v>
      </c>
      <c r="AO275" s="44" t="n">
        <f aca="false">0.01*AD275/$AM$281</f>
        <v>6.36030746399693E-005</v>
      </c>
      <c r="AP275" s="43" t="n">
        <f aca="false">AO275*$J$281</f>
        <v>495.370447931938</v>
      </c>
      <c r="AQ275" s="44" t="n">
        <f aca="false">0.15*AF275/$AM$281</f>
        <v>0.00596331527093605</v>
      </c>
      <c r="AR275" s="43" t="n">
        <f aca="false">AQ275*$J$281</f>
        <v>46445.0841982815</v>
      </c>
      <c r="AS275" s="44" t="n">
        <f aca="false">0.24*AH275/$AM$281</f>
        <v>0.00316028929895905</v>
      </c>
      <c r="AT275" s="43" t="n">
        <f aca="false">AS275*$J$281</f>
        <v>24613.8089153957</v>
      </c>
      <c r="AU275" s="44" t="n">
        <f aca="false">0.25*AJ275/$AM$281</f>
        <v>0.000666117698245536</v>
      </c>
      <c r="AV275" s="43" t="n">
        <f aca="false">AU275*$J$281</f>
        <v>5188.03571090132</v>
      </c>
      <c r="AW275" s="44" t="n">
        <f aca="false">0.35*AL275/$AM$281</f>
        <v>0.000773672939878481</v>
      </c>
      <c r="AX275" s="43" t="n">
        <f aca="false">AW275*$J$281</f>
        <v>6025.72616103653</v>
      </c>
    </row>
    <row r="276" customFormat="false" ht="13.8" hidden="false" customHeight="false" outlineLevel="0" collapsed="false">
      <c r="A276" s="13" t="s">
        <v>81</v>
      </c>
      <c r="B276" s="43"/>
      <c r="C276" s="43"/>
      <c r="D276" s="43"/>
      <c r="E276" s="43"/>
      <c r="F276" s="43"/>
      <c r="G276" s="43"/>
      <c r="H276" s="43"/>
      <c r="I276" s="89" t="n">
        <f aca="false">AO276+AQ276+AS276+AU276+AW276</f>
        <v>0.0359265403165651</v>
      </c>
      <c r="J276" s="43" t="n">
        <f aca="false">AP276+AR276+AT276+AV276+AX276</f>
        <v>279812.673679737</v>
      </c>
      <c r="K276" s="89" t="n">
        <f aca="false">I276-DatosMinisterio!J276</f>
        <v>6.26924763880155E-007</v>
      </c>
      <c r="L276" s="43" t="n">
        <f aca="false">J276-DatosMinisterio!K276</f>
        <v>4.67367973667569</v>
      </c>
      <c r="M276" s="43" t="n">
        <f aca="false">P310/P$315</f>
        <v>0.00205421293966936</v>
      </c>
      <c r="N276" s="43" t="n">
        <f aca="false">ROUND((N$281*M276),0)</f>
        <v>303984</v>
      </c>
      <c r="O276" s="43" t="n">
        <f aca="false">N276-DatosMinisterio!L276</f>
        <v>-2123235</v>
      </c>
      <c r="P276" s="43" t="n">
        <f aca="false">N276+J276</f>
        <v>583796.673679737</v>
      </c>
      <c r="Q276" s="43" t="n">
        <f aca="false">P276-DatosMinisterio!M276</f>
        <v>-2123230.32632026</v>
      </c>
      <c r="S276" s="14" t="n">
        <f aca="false">B276+DatosMinisterio!B276</f>
        <v>9001</v>
      </c>
      <c r="T276" s="14" t="n">
        <f aca="false">C276+DatosMinisterio!C276</f>
        <v>58</v>
      </c>
      <c r="U276" s="14" t="n">
        <f aca="false">D276+DatosMinisterio!D276</f>
        <v>259.964656716384</v>
      </c>
      <c r="V276" s="14" t="n">
        <f aca="false">E276+DatosMinisterio!E276</f>
        <v>155.916630643079</v>
      </c>
      <c r="W276" s="14" t="n">
        <f aca="false">F276+DatosMinisterio!F276</f>
        <v>5</v>
      </c>
      <c r="X276" s="14" t="n">
        <f aca="false">G276+DatosMinisterio!G276</f>
        <v>18</v>
      </c>
      <c r="Y276" s="14" t="n">
        <f aca="false">H276+DatosMinisterio!H276</f>
        <v>0</v>
      </c>
      <c r="Z276" s="14" t="n">
        <f aca="false">X276+0.33*Y276</f>
        <v>18</v>
      </c>
      <c r="AC276" s="49" t="n">
        <f aca="false">IF(T276&gt;0,S276/T276,0)</f>
        <v>155.189655172414</v>
      </c>
      <c r="AD276" s="50" t="n">
        <f aca="false">EXP((((AC276-AC$281)/AC$282+2)/4-1.9)^3)</f>
        <v>0.0346778104609976</v>
      </c>
      <c r="AE276" s="51" t="n">
        <f aca="false">S276/U276</f>
        <v>34.623937398613</v>
      </c>
      <c r="AF276" s="50" t="n">
        <f aca="false">EXP((((AE276-AE$281)/AE$282+2)/4-1.9)^3)</f>
        <v>0.501607343664968</v>
      </c>
      <c r="AG276" s="50" t="n">
        <f aca="false">V276/U276</f>
        <v>0.599760877545676</v>
      </c>
      <c r="AH276" s="50" t="n">
        <f aca="false">EXP((((AG276-AG$281)/AG$282+2)/4-1.9)^3)</f>
        <v>0.0855793310104226</v>
      </c>
      <c r="AI276" s="50" t="n">
        <f aca="false">W276/U276</f>
        <v>0.0192333837343701</v>
      </c>
      <c r="AJ276" s="50" t="n">
        <f aca="false">EXP((((AI276-AI$281)/AI$282+2)/4-1.9)^3)</f>
        <v>0.0102248694304075</v>
      </c>
      <c r="AK276" s="50" t="n">
        <f aca="false">Z276/U276</f>
        <v>0.0692401814437323</v>
      </c>
      <c r="AL276" s="50" t="n">
        <f aca="false">EXP((((AK276-AK$281)/AK$282+2)/4-1.9)^3)</f>
        <v>0.00972247667080916</v>
      </c>
      <c r="AM276" s="50" t="n">
        <f aca="false">0.01*AD276+0.15*AF276+0.24*AH276+0.25*AJ276+0.35*AL276</f>
        <v>0.102086003289242</v>
      </c>
      <c r="AO276" s="44" t="n">
        <f aca="false">0.01*AD276/$AM$281</f>
        <v>0.000122039624970657</v>
      </c>
      <c r="AP276" s="43" t="n">
        <f aca="false">AO276*$J$281</f>
        <v>950.501591776341</v>
      </c>
      <c r="AQ276" s="44" t="n">
        <f aca="false">0.15*AF276/$AM$281</f>
        <v>0.0264791683599446</v>
      </c>
      <c r="AR276" s="43" t="n">
        <f aca="false">AQ276*$J$281</f>
        <v>206232.128958873</v>
      </c>
      <c r="AS276" s="44" t="n">
        <f aca="false">0.24*AH276/$AM$281</f>
        <v>0.00722818608643004</v>
      </c>
      <c r="AT276" s="43" t="n">
        <f aca="false">AS276*$J$281</f>
        <v>56296.4888040195</v>
      </c>
      <c r="AU276" s="44" t="n">
        <f aca="false">0.25*AJ276/$AM$281</f>
        <v>0.000899594880755467</v>
      </c>
      <c r="AV276" s="43" t="n">
        <f aca="false">AU276*$J$281</f>
        <v>7006.46504213289</v>
      </c>
      <c r="AW276" s="44" t="n">
        <f aca="false">0.35*AL276/$AM$281</f>
        <v>0.00119755136446433</v>
      </c>
      <c r="AX276" s="43" t="n">
        <f aca="false">AW276*$J$281</f>
        <v>9327.08928293538</v>
      </c>
    </row>
    <row r="277" customFormat="false" ht="13.8" hidden="false" customHeight="false" outlineLevel="0" collapsed="false">
      <c r="A277" s="13" t="s">
        <v>82</v>
      </c>
      <c r="B277" s="43"/>
      <c r="C277" s="43"/>
      <c r="D277" s="43"/>
      <c r="E277" s="43"/>
      <c r="F277" s="43"/>
      <c r="G277" s="43"/>
      <c r="H277" s="43"/>
      <c r="I277" s="89" t="n">
        <f aca="false">AO277+AQ277+AS277+AU277+AW277</f>
        <v>0.0166521960415924</v>
      </c>
      <c r="J277" s="43" t="n">
        <f aca="false">AP277+AR277+AT277+AV277+AX277</f>
        <v>129695.079347473</v>
      </c>
      <c r="K277" s="89" t="n">
        <f aca="false">I277-DatosMinisterio!J277</f>
        <v>8.24734191340187E-005</v>
      </c>
      <c r="L277" s="43" t="n">
        <f aca="false">J277-DatosMinisterio!K277</f>
        <v>642.079347473205</v>
      </c>
      <c r="M277" s="43" t="n">
        <f aca="false">P311/P$315</f>
        <v>0.000760324343931166</v>
      </c>
      <c r="N277" s="43" t="n">
        <f aca="false">ROUND((N$281*M277),0)</f>
        <v>112513</v>
      </c>
      <c r="O277" s="43" t="n">
        <f aca="false">N277-DatosMinisterio!L277</f>
        <v>-1969267</v>
      </c>
      <c r="P277" s="43" t="n">
        <f aca="false">N277+J277</f>
        <v>242208.079347473</v>
      </c>
      <c r="Q277" s="43" t="n">
        <f aca="false">P277-DatosMinisterio!M277</f>
        <v>-1968624.92065253</v>
      </c>
      <c r="S277" s="14" t="n">
        <f aca="false">B277+DatosMinisterio!B277</f>
        <v>4440</v>
      </c>
      <c r="T277" s="14" t="n">
        <f aca="false">C277+DatosMinisterio!C277</f>
        <v>30</v>
      </c>
      <c r="U277" s="14" t="n">
        <f aca="false">D277+DatosMinisterio!D277</f>
        <v>239.819153568538</v>
      </c>
      <c r="V277" s="14" t="n">
        <f aca="false">E277+DatosMinisterio!E277</f>
        <v>133.231292517007</v>
      </c>
      <c r="W277" s="14" t="n">
        <f aca="false">F277+DatosMinisterio!F277</f>
        <v>30</v>
      </c>
      <c r="X277" s="14" t="n">
        <f aca="false">G277+DatosMinisterio!G277</f>
        <v>47</v>
      </c>
      <c r="Y277" s="14" t="n">
        <f aca="false">H277+DatosMinisterio!H277</f>
        <v>1</v>
      </c>
      <c r="Z277" s="14" t="n">
        <f aca="false">X277+0.33*Y277</f>
        <v>47.33</v>
      </c>
      <c r="AC277" s="49" t="n">
        <f aca="false">IF(T277&gt;0,S277/T277,0)</f>
        <v>148</v>
      </c>
      <c r="AD277" s="50" t="n">
        <f aca="false">EXP((((AC277-AC$281)/AC$282+2)/4-1.9)^3)</f>
        <v>0.0299632889930916</v>
      </c>
      <c r="AE277" s="51" t="n">
        <f aca="false">S277/U277</f>
        <v>18.5139507580286</v>
      </c>
      <c r="AF277" s="50" t="n">
        <f aca="false">EXP((((AE277-AE$281)/AE$282+2)/4-1.9)^3)</f>
        <v>0.0237834814737134</v>
      </c>
      <c r="AG277" s="50" t="n">
        <f aca="false">V277/U277</f>
        <v>0.555549006551434</v>
      </c>
      <c r="AH277" s="50" t="n">
        <f aca="false">EXP((((AG277-AG$281)/AG$282+2)/4-1.9)^3)</f>
        <v>0.0508347998109358</v>
      </c>
      <c r="AI277" s="50" t="n">
        <f aca="false">W277/U277</f>
        <v>0.125094261878571</v>
      </c>
      <c r="AJ277" s="50" t="n">
        <f aca="false">EXP((((AI277-AI$281)/AI$282+2)/4-1.9)^3)</f>
        <v>0.0793764714443443</v>
      </c>
      <c r="AK277" s="50" t="n">
        <f aca="false">Z277/U277</f>
        <v>0.197357047157093</v>
      </c>
      <c r="AL277" s="50" t="n">
        <f aca="false">EXP((((AK277-AK$281)/AK$282+2)/4-1.9)^3)</f>
        <v>0.0325883789931964</v>
      </c>
      <c r="AM277" s="50" t="n">
        <f aca="false">0.01*AD277+0.15*AF277+0.24*AH277+0.25*AJ277+0.35*AL277</f>
        <v>0.0473175575743173</v>
      </c>
      <c r="AO277" s="44" t="n">
        <f aca="false">0.01*AD277/$AM$281</f>
        <v>0.000105448080573514</v>
      </c>
      <c r="AP277" s="43" t="n">
        <f aca="false">AO277*$J$281</f>
        <v>821.278895760154</v>
      </c>
      <c r="AQ277" s="44" t="n">
        <f aca="false">0.15*AF277/$AM$281</f>
        <v>0.00125549758806703</v>
      </c>
      <c r="AR277" s="43" t="n">
        <f aca="false">AQ277*$J$281</f>
        <v>9778.4015332397</v>
      </c>
      <c r="AS277" s="44" t="n">
        <f aca="false">0.24*AH277/$AM$281</f>
        <v>0.00429359973210251</v>
      </c>
      <c r="AT277" s="43" t="n">
        <f aca="false">AS277*$J$281</f>
        <v>33440.5598246892</v>
      </c>
      <c r="AU277" s="44" t="n">
        <f aca="false">0.25*AJ277/$AM$281</f>
        <v>0.00698362632890057</v>
      </c>
      <c r="AV277" s="43" t="n">
        <f aca="false">AU277*$J$281</f>
        <v>54391.7432029732</v>
      </c>
      <c r="AW277" s="44" t="n">
        <f aca="false">0.35*AL277/$AM$281</f>
        <v>0.0040140243119488</v>
      </c>
      <c r="AX277" s="43" t="n">
        <f aca="false">AW277*$J$281</f>
        <v>31263.0958908109</v>
      </c>
    </row>
    <row r="278" customFormat="false" ht="13.8" hidden="false" customHeight="false" outlineLevel="0" collapsed="false">
      <c r="A278" s="13" t="s">
        <v>83</v>
      </c>
      <c r="B278" s="43"/>
      <c r="C278" s="43"/>
      <c r="D278" s="43"/>
      <c r="E278" s="43"/>
      <c r="F278" s="43"/>
      <c r="G278" s="43"/>
      <c r="H278" s="43"/>
      <c r="I278" s="89" t="n">
        <f aca="false">AO278+AQ278+AS278+AU278+AW278</f>
        <v>0.0165193270689883</v>
      </c>
      <c r="J278" s="43" t="n">
        <f aca="false">AP278+AR278+AT278+AV278+AX278</f>
        <v>128660.233739022</v>
      </c>
      <c r="K278" s="89" t="n">
        <f aca="false">I278-DatosMinisterio!J278</f>
        <v>-4.29573867564287E-006</v>
      </c>
      <c r="L278" s="43" t="n">
        <f aca="false">J278-DatosMinisterio!K278</f>
        <v>-33.7662609782565</v>
      </c>
      <c r="M278" s="43" t="n">
        <f aca="false">P312/P$315</f>
        <v>0.000887139296361154</v>
      </c>
      <c r="N278" s="43" t="n">
        <f aca="false">ROUND((N$281*M278),0)</f>
        <v>131280</v>
      </c>
      <c r="O278" s="43" t="n">
        <f aca="false">N278-DatosMinisterio!L278</f>
        <v>-1190375</v>
      </c>
      <c r="P278" s="43" t="n">
        <f aca="false">N278+J278</f>
        <v>259940.233739022</v>
      </c>
      <c r="Q278" s="43" t="n">
        <f aca="false">P278-DatosMinisterio!M278</f>
        <v>-1190408.76626098</v>
      </c>
      <c r="S278" s="14" t="n">
        <f aca="false">B278+DatosMinisterio!B278</f>
        <v>5486</v>
      </c>
      <c r="T278" s="14" t="n">
        <f aca="false">C278+DatosMinisterio!C278</f>
        <v>23</v>
      </c>
      <c r="U278" s="14" t="n">
        <f aca="false">D278+DatosMinisterio!D278</f>
        <v>258.822455817386</v>
      </c>
      <c r="V278" s="14" t="n">
        <f aca="false">E278+DatosMinisterio!E278</f>
        <v>165.686092181023</v>
      </c>
      <c r="W278" s="14" t="n">
        <f aca="false">F278+DatosMinisterio!F278</f>
        <v>6</v>
      </c>
      <c r="X278" s="14" t="n">
        <f aca="false">G278+DatosMinisterio!G278</f>
        <v>19</v>
      </c>
      <c r="Y278" s="14" t="n">
        <f aca="false">H278+DatosMinisterio!H278</f>
        <v>8</v>
      </c>
      <c r="Z278" s="14" t="n">
        <f aca="false">X278+0.33*Y278</f>
        <v>21.64</v>
      </c>
      <c r="AC278" s="49" t="n">
        <f aca="false">IF(T278&gt;0,S278/T278,0)</f>
        <v>238.521739130435</v>
      </c>
      <c r="AD278" s="50" t="n">
        <f aca="false">EXP((((AC278-AC$281)/AC$282+2)/4-1.9)^3)</f>
        <v>0.141830864936044</v>
      </c>
      <c r="AE278" s="51" t="n">
        <f aca="false">S278/U278</f>
        <v>21.1959970114443</v>
      </c>
      <c r="AF278" s="50" t="n">
        <f aca="false">EXP((((AE278-AE$281)/AE$282+2)/4-1.9)^3)</f>
        <v>0.0502453308746969</v>
      </c>
      <c r="AG278" s="50" t="n">
        <f aca="false">V278/U278</f>
        <v>0.640153466042081</v>
      </c>
      <c r="AH278" s="50" t="n">
        <f aca="false">EXP((((AG278-AG$281)/AG$282+2)/4-1.9)^3)</f>
        <v>0.130161743848904</v>
      </c>
      <c r="AI278" s="50" t="n">
        <f aca="false">W278/U278</f>
        <v>0.0231819143398954</v>
      </c>
      <c r="AJ278" s="50" t="n">
        <f aca="false">EXP((((AI278-AI$281)/AI$282+2)/4-1.9)^3)</f>
        <v>0.011202616162771</v>
      </c>
      <c r="AK278" s="50" t="n">
        <f aca="false">Z278/U278</f>
        <v>0.0836094377192227</v>
      </c>
      <c r="AL278" s="50" t="n">
        <f aca="false">EXP((((AK278-AK$281)/AK$282+2)/4-1.9)^3)</f>
        <v>0.0112726480304607</v>
      </c>
      <c r="AM278" s="50" t="n">
        <f aca="false">0.01*AD278+0.15*AF278+0.24*AH278+0.25*AJ278+0.35*AL278</f>
        <v>0.0469400076556559</v>
      </c>
      <c r="AO278" s="44" t="n">
        <f aca="false">0.01*AD278/$AM$281</f>
        <v>0.000499137210105186</v>
      </c>
      <c r="AP278" s="43" t="n">
        <f aca="false">AO278*$J$281</f>
        <v>3887.51368937631</v>
      </c>
      <c r="AQ278" s="44" t="n">
        <f aca="false">0.15*AF278/$AM$281</f>
        <v>0.00265238257042117</v>
      </c>
      <c r="AR278" s="43" t="n">
        <f aca="false">AQ278*$J$281</f>
        <v>20657.9941211004</v>
      </c>
      <c r="AS278" s="44" t="n">
        <f aca="false">0.24*AH278/$AM$281</f>
        <v>0.0109936978329444</v>
      </c>
      <c r="AT278" s="43" t="n">
        <f aca="false">AS278*$J$281</f>
        <v>85624.0527798591</v>
      </c>
      <c r="AU278" s="44" t="n">
        <f aca="false">0.25*AJ278/$AM$281</f>
        <v>0.000985618077540143</v>
      </c>
      <c r="AV278" s="43" t="n">
        <f aca="false">AU278*$J$281</f>
        <v>7676.45387152485</v>
      </c>
      <c r="AW278" s="44" t="n">
        <f aca="false">0.35*AL278/$AM$281</f>
        <v>0.00138849137797734</v>
      </c>
      <c r="AX278" s="43" t="n">
        <f aca="false">AW278*$J$281</f>
        <v>10814.219277161</v>
      </c>
    </row>
    <row r="279" customFormat="false" ht="13.8" hidden="false" customHeight="false" outlineLevel="0" collapsed="false">
      <c r="A279" s="13" t="s">
        <v>84</v>
      </c>
      <c r="B279" s="43"/>
      <c r="C279" s="43"/>
      <c r="D279" s="43"/>
      <c r="E279" s="43"/>
      <c r="F279" s="43"/>
      <c r="G279" s="43"/>
      <c r="H279" s="43"/>
      <c r="I279" s="89" t="n">
        <f aca="false">AO279+AQ279+AS279+AU279+AW279</f>
        <v>0.0117960822871131</v>
      </c>
      <c r="J279" s="43" t="n">
        <f aca="false">AP279+AR279+AT279+AV279+AX279</f>
        <v>91873.3976224648</v>
      </c>
      <c r="K279" s="89" t="n">
        <f aca="false">I279-DatosMinisterio!J279</f>
        <v>4.82525633862859E-005</v>
      </c>
      <c r="L279" s="43" t="n">
        <f aca="false">J279-DatosMinisterio!K279</f>
        <v>375.397622464807</v>
      </c>
      <c r="M279" s="43" t="n">
        <f aca="false">P313/P$315</f>
        <v>0.000334111867041176</v>
      </c>
      <c r="N279" s="43" t="n">
        <f aca="false">ROUND((N$281*M279),0)</f>
        <v>49442</v>
      </c>
      <c r="O279" s="43" t="n">
        <f aca="false">N279-DatosMinisterio!L279</f>
        <v>-735622</v>
      </c>
      <c r="P279" s="43" t="n">
        <f aca="false">N279+J279</f>
        <v>141315.397622465</v>
      </c>
      <c r="Q279" s="43" t="n">
        <f aca="false">P279-DatosMinisterio!M279</f>
        <v>-735246.602377535</v>
      </c>
      <c r="S279" s="14" t="n">
        <f aca="false">B279+DatosMinisterio!B279</f>
        <v>5611</v>
      </c>
      <c r="T279" s="14" t="n">
        <f aca="false">C279+DatosMinisterio!C279</f>
        <v>43</v>
      </c>
      <c r="U279" s="14" t="n">
        <f aca="false">D279+DatosMinisterio!D279</f>
        <v>290.488241531169</v>
      </c>
      <c r="V279" s="14" t="n">
        <f aca="false">E279+DatosMinisterio!E279</f>
        <v>145.793177558199</v>
      </c>
      <c r="W279" s="14" t="n">
        <f aca="false">F279+DatosMinisterio!F279</f>
        <v>31</v>
      </c>
      <c r="X279" s="14" t="n">
        <f aca="false">G279+DatosMinisterio!G279</f>
        <v>45</v>
      </c>
      <c r="Y279" s="14" t="n">
        <f aca="false">H279+DatosMinisterio!H279</f>
        <v>4</v>
      </c>
      <c r="Z279" s="14" t="n">
        <f aca="false">X279+0.33*Y279</f>
        <v>46.32</v>
      </c>
      <c r="AC279" s="49" t="n">
        <f aca="false">IF(T279&gt;0,S279/T279,0)</f>
        <v>130.488372093023</v>
      </c>
      <c r="AD279" s="50" t="n">
        <f aca="false">EXP((((AC279-AC$281)/AC$282+2)/4-1.9)^3)</f>
        <v>0.0206243339366706</v>
      </c>
      <c r="AE279" s="51" t="n">
        <f aca="false">S279/U279</f>
        <v>19.3157560196733</v>
      </c>
      <c r="AF279" s="50" t="n">
        <f aca="false">EXP((((AE279-AE$281)/AE$282+2)/4-1.9)^3)</f>
        <v>0.0300930906772453</v>
      </c>
      <c r="AG279" s="50" t="n">
        <f aca="false">V279/U279</f>
        <v>0.501890117099819</v>
      </c>
      <c r="AH279" s="50" t="n">
        <f aca="false">EXP((((AG279-AG$281)/AG$282+2)/4-1.9)^3)</f>
        <v>0.0246201695957768</v>
      </c>
      <c r="AI279" s="50" t="n">
        <f aca="false">W279/U279</f>
        <v>0.106716884086593</v>
      </c>
      <c r="AJ279" s="50" t="n">
        <f aca="false">EXP((((AI279-AI$281)/AI$282+2)/4-1.9)^3)</f>
        <v>0.0588450584782353</v>
      </c>
      <c r="AK279" s="50" t="n">
        <f aca="false">Z279/U279</f>
        <v>0.159455679706161</v>
      </c>
      <c r="AL279" s="50" t="n">
        <f aca="false">EXP((((AK279-AK$281)/AK$282+2)/4-1.9)^3)</f>
        <v>0.0233671376890119</v>
      </c>
      <c r="AM279" s="50" t="n">
        <f aca="false">0.01*AD279+0.15*AF279+0.24*AH279+0.25*AJ279+0.35*AL279</f>
        <v>0.0335188104546529</v>
      </c>
      <c r="AO279" s="44" t="n">
        <f aca="false">0.01*AD279/$AM$281</f>
        <v>7.25820328746463E-005</v>
      </c>
      <c r="AP279" s="43" t="n">
        <f aca="false">AO279*$J$281</f>
        <v>565.302767837098</v>
      </c>
      <c r="AQ279" s="44" t="n">
        <f aca="false">0.15*AF279/$AM$281</f>
        <v>0.00158857326268748</v>
      </c>
      <c r="AR279" s="43" t="n">
        <f aca="false">AQ279*$J$281</f>
        <v>12372.5504335238</v>
      </c>
      <c r="AS279" s="44" t="n">
        <f aca="false">0.24*AH279/$AM$281</f>
        <v>0.0020794643428104</v>
      </c>
      <c r="AT279" s="43" t="n">
        <f aca="false">AS279*$J$281</f>
        <v>16195.8394116555</v>
      </c>
      <c r="AU279" s="44" t="n">
        <f aca="false">0.25*AJ279/$AM$281</f>
        <v>0.00517725079279243</v>
      </c>
      <c r="AV279" s="43" t="n">
        <f aca="false">AU279*$J$281</f>
        <v>40322.8469503877</v>
      </c>
      <c r="AW279" s="44" t="n">
        <f aca="false">0.35*AL279/$AM$281</f>
        <v>0.00287821185594813</v>
      </c>
      <c r="AX279" s="43" t="n">
        <f aca="false">AW279*$J$281</f>
        <v>22416.8580590608</v>
      </c>
    </row>
    <row r="280" customFormat="false" ht="13.8" hidden="false" customHeight="false" outlineLevel="0" collapsed="false">
      <c r="A280" s="16" t="s">
        <v>85</v>
      </c>
      <c r="B280" s="52"/>
      <c r="C280" s="52"/>
      <c r="D280" s="52"/>
      <c r="E280" s="52"/>
      <c r="F280" s="52"/>
      <c r="G280" s="52"/>
      <c r="H280" s="52"/>
      <c r="I280" s="90" t="n">
        <f aca="false">AO280+AQ280+AS280+AU280+AW280</f>
        <v>0.00808143468347062</v>
      </c>
      <c r="J280" s="52" t="n">
        <f aca="false">AP280+AR280+AT280+AV280+AX280</f>
        <v>62941.9873448664</v>
      </c>
      <c r="K280" s="89" t="n">
        <f aca="false">I280-DatosMinisterio!J280</f>
        <v>-6.12301892487059E-006</v>
      </c>
      <c r="L280" s="43" t="n">
        <f aca="false">J280-DatosMinisterio!K280</f>
        <v>-48.0126551336143</v>
      </c>
      <c r="M280" s="43" t="n">
        <f aca="false">P314/P$315</f>
        <v>0.000468413624564715</v>
      </c>
      <c r="N280" s="43" t="n">
        <f aca="false">ROUND((N$281*M280),0)</f>
        <v>69316</v>
      </c>
      <c r="O280" s="43" t="n">
        <f aca="false">N280-DatosMinisterio!L280</f>
        <v>-896801</v>
      </c>
      <c r="P280" s="43" t="n">
        <f aca="false">N280+J280</f>
        <v>132257.987344866</v>
      </c>
      <c r="Q280" s="43" t="n">
        <f aca="false">P280-DatosMinisterio!M280</f>
        <v>-896849.012655134</v>
      </c>
      <c r="S280" s="17" t="n">
        <f aca="false">B280+DatosMinisterio!B280</f>
        <v>6627</v>
      </c>
      <c r="T280" s="17" t="n">
        <f aca="false">C280+DatosMinisterio!C280</f>
        <v>29</v>
      </c>
      <c r="U280" s="17" t="n">
        <f aca="false">D280+DatosMinisterio!D280</f>
        <v>324.498062071982</v>
      </c>
      <c r="V280" s="17" t="n">
        <f aca="false">E280+DatosMinisterio!E280</f>
        <v>168.024227795023</v>
      </c>
      <c r="W280" s="17" t="n">
        <f aca="false">F280+DatosMinisterio!F280</f>
        <v>9</v>
      </c>
      <c r="X280" s="17" t="n">
        <f aca="false">G280+DatosMinisterio!G280</f>
        <v>34</v>
      </c>
      <c r="Y280" s="17" t="n">
        <f aca="false">H280+DatosMinisterio!H280</f>
        <v>4</v>
      </c>
      <c r="Z280" s="17" t="n">
        <f aca="false">X280+0.33*Y280</f>
        <v>35.32</v>
      </c>
      <c r="AC280" s="49" t="n">
        <f aca="false">IF(T280&gt;0,S280/T280,0)</f>
        <v>228.51724137931</v>
      </c>
      <c r="AD280" s="50" t="n">
        <f aca="false">EXP((((AC280-AC$281)/AC$282+2)/4-1.9)^3)</f>
        <v>0.122941337053117</v>
      </c>
      <c r="AE280" s="51" t="n">
        <f aca="false">S280/U280</f>
        <v>20.4223099444272</v>
      </c>
      <c r="AF280" s="50" t="n">
        <f aca="false">EXP((((AE280-AE$281)/AE$282+2)/4-1.9)^3)</f>
        <v>0.0409566979068959</v>
      </c>
      <c r="AG280" s="50" t="n">
        <f aca="false">V280/U280</f>
        <v>0.517797322801117</v>
      </c>
      <c r="AH280" s="50" t="n">
        <f aca="false">EXP((((AG280-AG$281)/AG$282+2)/4-1.9)^3)</f>
        <v>0.0308618444720003</v>
      </c>
      <c r="AI280" s="50" t="n">
        <f aca="false">W280/U280</f>
        <v>0.0277351425229885</v>
      </c>
      <c r="AJ280" s="50" t="n">
        <f aca="false">EXP((((AI280-AI$281)/AI$282+2)/4-1.9)^3)</f>
        <v>0.0124278745680715</v>
      </c>
      <c r="AK280" s="50" t="n">
        <f aca="false">Z280/U280</f>
        <v>0.108845025990217</v>
      </c>
      <c r="AL280" s="50" t="n">
        <f aca="false">EXP((((AK280-AK$281)/AK$282+2)/4-1.9)^3)</f>
        <v>0.0145052385993102</v>
      </c>
      <c r="AM280" s="50" t="n">
        <f aca="false">0.01*AD280+0.15*AF280+0.24*AH280+0.25*AJ280+0.35*AL280</f>
        <v>0.0229635628816221</v>
      </c>
      <c r="AO280" s="44" t="n">
        <f aca="false">0.01*AD280/$AM$281</f>
        <v>0.000432660380453615</v>
      </c>
      <c r="AP280" s="43" t="n">
        <f aca="false">AO280*$J$281</f>
        <v>3369.76109537042</v>
      </c>
      <c r="AQ280" s="44" t="n">
        <f aca="false">0.15*AF280/$AM$281</f>
        <v>0.00216204828944538</v>
      </c>
      <c r="AR280" s="43" t="n">
        <f aca="false">AQ280*$J$281</f>
        <v>16839.0417547518</v>
      </c>
      <c r="AS280" s="44" t="n">
        <f aca="false">0.24*AH280/$AM$281</f>
        <v>0.00260664756525045</v>
      </c>
      <c r="AT280" s="43" t="n">
        <f aca="false">AS280*$J$281</f>
        <v>20301.7885425835</v>
      </c>
      <c r="AU280" s="44" t="n">
        <f aca="false">0.25*AJ280/$AM$281</f>
        <v>0.00109341761439614</v>
      </c>
      <c r="AV280" s="43" t="n">
        <f aca="false">AU280*$J$281</f>
        <v>8516.04700694304</v>
      </c>
      <c r="AW280" s="44" t="n">
        <f aca="false">0.35*AL280/$AM$281</f>
        <v>0.00178666083392503</v>
      </c>
      <c r="AX280" s="43" t="n">
        <f aca="false">AW280*$J$281</f>
        <v>13915.3489452176</v>
      </c>
    </row>
    <row r="281" customFormat="false" ht="13.8" hidden="false" customHeight="false" outlineLevel="0" collapsed="false">
      <c r="A281" s="19" t="s">
        <v>49</v>
      </c>
      <c r="B281" s="59"/>
      <c r="C281" s="59"/>
      <c r="D281" s="59"/>
      <c r="E281" s="59"/>
      <c r="F281" s="59"/>
      <c r="G281" s="59"/>
      <c r="H281" s="59"/>
      <c r="I281" s="59" t="n">
        <f aca="false">SUM(I254:I280)</f>
        <v>1</v>
      </c>
      <c r="J281" s="59" t="n">
        <f aca="false">DatosMinisterio!K281</f>
        <v>7788467</v>
      </c>
      <c r="K281" s="91" t="n">
        <f aca="false">I281-DatosMinisterio!J281</f>
        <v>0</v>
      </c>
      <c r="L281" s="59" t="n">
        <f aca="false">J281-DatosMinisterio!K281</f>
        <v>0</v>
      </c>
      <c r="M281" s="59"/>
      <c r="N281" s="59" t="n">
        <f aca="false">DatosMinisterio!L281</f>
        <v>147980875</v>
      </c>
      <c r="O281" s="59"/>
      <c r="P281" s="59" t="n">
        <f aca="false">DatosMinisterio!M281</f>
        <v>155769342</v>
      </c>
      <c r="Q281" s="59"/>
      <c r="S281" s="20"/>
      <c r="T281" s="20"/>
      <c r="U281" s="20"/>
      <c r="V281" s="20"/>
      <c r="W281" s="20"/>
      <c r="X281" s="20"/>
      <c r="Y281" s="20"/>
      <c r="Z281" s="20"/>
      <c r="AB281" s="62" t="s">
        <v>207</v>
      </c>
      <c r="AC281" s="62" t="n">
        <f aca="false">AVERAGE(AC256:AC280)</f>
        <v>188.123271802464</v>
      </c>
      <c r="AD281" s="20"/>
      <c r="AE281" s="62" t="n">
        <f aca="false">AVERAGE(AE256:AE280)</f>
        <v>22.1788346786414</v>
      </c>
      <c r="AF281" s="20"/>
      <c r="AG281" s="64" t="n">
        <f aca="false">AVERAGE(AG256:AG280)</f>
        <v>0.574814252042055</v>
      </c>
      <c r="AH281" s="20"/>
      <c r="AI281" s="64" t="n">
        <f aca="false">AVERAGE(AI256:AI280)</f>
        <v>0.11203139105005</v>
      </c>
      <c r="AJ281" s="20"/>
      <c r="AK281" s="64" t="n">
        <f aca="false">AVERAGE(AK256:AK280)</f>
        <v>0.283237611825261</v>
      </c>
      <c r="AL281" s="20"/>
      <c r="AM281" s="64" t="n">
        <f aca="false">SUM(AM256:AM280)</f>
        <v>2.84152056918689</v>
      </c>
      <c r="AO281" s="60" t="n">
        <f aca="false">SUM(AO254:AO280)</f>
        <v>0.0097926917297186</v>
      </c>
      <c r="AP281" s="59" t="n">
        <f aca="false">SUM(AP254:AP280)</f>
        <v>76270.0563780862</v>
      </c>
      <c r="AQ281" s="60" t="n">
        <f aca="false">SUM(AQ254:AQ280)</f>
        <v>0.149099858934853</v>
      </c>
      <c r="AR281" s="59" t="n">
        <f aca="false">SUM(AR254:AR280)</f>
        <v>1161259.33101876</v>
      </c>
      <c r="AS281" s="60" t="n">
        <f aca="false">SUM(AS254:AS280)</f>
        <v>0.234113189031539</v>
      </c>
      <c r="AT281" s="59" t="n">
        <f aca="false">SUM(AT254:AT280)</f>
        <v>1823382.84703691</v>
      </c>
      <c r="AU281" s="60" t="n">
        <f aca="false">SUM(AU254:AU280)</f>
        <v>0.254323270126437</v>
      </c>
      <c r="AV281" s="59" t="n">
        <f aca="false">SUM(AV254:AV280)</f>
        <v>1980788.39671184</v>
      </c>
      <c r="AW281" s="60" t="n">
        <f aca="false">SUM(AW254:AW280)</f>
        <v>0.352670990177452</v>
      </c>
      <c r="AX281" s="59" t="n">
        <f aca="false">SUM(AX254:AX280)</f>
        <v>2746766.36885441</v>
      </c>
    </row>
    <row r="282" customFormat="false" ht="13.8" hidden="false" customHeight="false" outlineLevel="0" collapsed="false">
      <c r="A282" s="23" t="s">
        <v>50</v>
      </c>
      <c r="S282" s="22"/>
      <c r="T282" s="22"/>
      <c r="U282" s="22"/>
      <c r="V282" s="22"/>
      <c r="W282" s="22"/>
      <c r="X282" s="22"/>
      <c r="Y282" s="22"/>
      <c r="Z282" s="22"/>
      <c r="AB282" s="62" t="s">
        <v>208</v>
      </c>
      <c r="AC282" s="62" t="n">
        <f aca="false">_xlfn.STDEV.P(AC256:AC280)</f>
        <v>83.9968510179745</v>
      </c>
      <c r="AD282" s="20"/>
      <c r="AE282" s="62" t="n">
        <f aca="false">_xlfn.STDEV.P(AE256:AE280)</f>
        <v>6.02527161252568</v>
      </c>
      <c r="AF282" s="20"/>
      <c r="AG282" s="64" t="n">
        <f aca="false">_xlfn.STDEV.P(AG256:AG280)</f>
        <v>0.123798399444781</v>
      </c>
      <c r="AH282" s="20"/>
      <c r="AI282" s="64" t="n">
        <f aca="false">_xlfn.STDEV.P(AI256:AI280)</f>
        <v>0.0888719823645004</v>
      </c>
      <c r="AJ282" s="20"/>
      <c r="AK282" s="64" t="n">
        <f aca="false">_xlfn.STDEV.P(AK256:AK280)</f>
        <v>0.200290523719095</v>
      </c>
      <c r="AL282" s="20"/>
      <c r="AM282" s="64"/>
    </row>
    <row r="283" customFormat="false" ht="13.8" hidden="false" customHeight="false" outlineLevel="0" collapsed="false">
      <c r="A283" s="23" t="s">
        <v>51</v>
      </c>
      <c r="S283" s="22"/>
      <c r="T283" s="22"/>
      <c r="U283" s="22"/>
      <c r="V283" s="22"/>
      <c r="W283" s="22"/>
      <c r="X283" s="22"/>
      <c r="Y283" s="22"/>
      <c r="Z283" s="22"/>
    </row>
    <row r="284" customFormat="false" ht="13.8" hidden="false" customHeight="false" outlineLevel="0" collapsed="false">
      <c r="S284" s="22"/>
      <c r="T284" s="22"/>
      <c r="U284" s="22"/>
      <c r="V284" s="22"/>
      <c r="W284" s="22"/>
      <c r="X284" s="22"/>
      <c r="Y284" s="22"/>
      <c r="Z284" s="22"/>
    </row>
    <row r="285" customFormat="false" ht="13.8" hidden="false" customHeight="false" outlineLevel="0" collapsed="false">
      <c r="A285" s="6" t="s">
        <v>140</v>
      </c>
      <c r="B285" s="6"/>
      <c r="C285" s="6"/>
      <c r="D285" s="6"/>
      <c r="E285" s="6"/>
      <c r="F285" s="6"/>
      <c r="G285" s="6"/>
      <c r="H285" s="6"/>
      <c r="I285" s="6"/>
      <c r="J285" s="6"/>
      <c r="S285" s="24"/>
      <c r="T285" s="24"/>
      <c r="U285" s="24"/>
      <c r="V285" s="24"/>
      <c r="W285" s="24"/>
      <c r="X285" s="24"/>
      <c r="Y285" s="24"/>
      <c r="Z285" s="24"/>
    </row>
    <row r="286" customFormat="false" ht="13.8" hidden="false" customHeight="false" outlineLevel="0" collapsed="false">
      <c r="A286" s="6" t="s">
        <v>141</v>
      </c>
      <c r="B286" s="6"/>
      <c r="C286" s="6"/>
      <c r="D286" s="6"/>
      <c r="E286" s="6"/>
      <c r="F286" s="6"/>
      <c r="G286" s="6"/>
      <c r="H286" s="6"/>
      <c r="I286" s="6"/>
      <c r="J286" s="6"/>
      <c r="S286" s="24"/>
      <c r="T286" s="24"/>
      <c r="U286" s="24"/>
      <c r="V286" s="24"/>
      <c r="W286" s="24"/>
      <c r="X286" s="24"/>
      <c r="Y286" s="24"/>
      <c r="Z286" s="24"/>
    </row>
    <row r="287" customFormat="false" ht="13.8" hidden="false" customHeight="false" outlineLevel="0" collapsed="false">
      <c r="A287" s="29"/>
      <c r="B287" s="29"/>
      <c r="C287" s="29"/>
      <c r="D287" s="29"/>
      <c r="E287" s="29"/>
      <c r="F287" s="29"/>
      <c r="G287" s="29"/>
      <c r="H287" s="29"/>
      <c r="S287" s="73"/>
      <c r="T287" s="73"/>
      <c r="U287" s="73"/>
      <c r="V287" s="73"/>
      <c r="W287" s="73"/>
      <c r="X287" s="73"/>
      <c r="Y287" s="73"/>
      <c r="Z287" s="73"/>
    </row>
    <row r="288" customFormat="false" ht="15.8" hidden="false" customHeight="true" outlineLevel="0" collapsed="false">
      <c r="A288" s="7" t="s">
        <v>8</v>
      </c>
      <c r="B288" s="85" t="s">
        <v>188</v>
      </c>
      <c r="C288" s="85"/>
      <c r="D288" s="85"/>
      <c r="E288" s="85"/>
      <c r="F288" s="85"/>
      <c r="G288" s="85"/>
      <c r="H288" s="85"/>
      <c r="I288" s="37" t="s">
        <v>10</v>
      </c>
      <c r="J288" s="37" t="s">
        <v>11</v>
      </c>
      <c r="K288" s="37" t="s">
        <v>189</v>
      </c>
      <c r="L288" s="37" t="s">
        <v>190</v>
      </c>
      <c r="M288" s="37" t="s">
        <v>191</v>
      </c>
      <c r="N288" s="37" t="s">
        <v>12</v>
      </c>
      <c r="O288" s="37" t="s">
        <v>192</v>
      </c>
      <c r="P288" s="37" t="s">
        <v>193</v>
      </c>
      <c r="Q288" s="37" t="s">
        <v>194</v>
      </c>
      <c r="S288" s="8" t="s">
        <v>188</v>
      </c>
      <c r="T288" s="8"/>
      <c r="U288" s="8"/>
      <c r="V288" s="8"/>
      <c r="W288" s="8"/>
      <c r="X288" s="8"/>
      <c r="Y288" s="8"/>
      <c r="Z288" s="8"/>
      <c r="AC288" s="9" t="s">
        <v>196</v>
      </c>
      <c r="AD288" s="9"/>
      <c r="AE288" s="9" t="s">
        <v>197</v>
      </c>
      <c r="AF288" s="9"/>
      <c r="AG288" s="9" t="s">
        <v>198</v>
      </c>
      <c r="AH288" s="9"/>
      <c r="AI288" s="9" t="s">
        <v>199</v>
      </c>
      <c r="AJ288" s="9"/>
      <c r="AK288" s="9" t="s">
        <v>200</v>
      </c>
      <c r="AL288" s="9"/>
      <c r="AM288" s="39" t="s">
        <v>201</v>
      </c>
      <c r="AO288" s="9" t="s">
        <v>196</v>
      </c>
      <c r="AP288" s="9"/>
      <c r="AQ288" s="9" t="s">
        <v>197</v>
      </c>
      <c r="AR288" s="9"/>
      <c r="AS288" s="9" t="s">
        <v>198</v>
      </c>
      <c r="AT288" s="9"/>
      <c r="AU288" s="9" t="s">
        <v>199</v>
      </c>
      <c r="AV288" s="9"/>
      <c r="AW288" s="39" t="s">
        <v>200</v>
      </c>
      <c r="AX288" s="39"/>
    </row>
    <row r="289" customFormat="false" ht="55.8" hidden="false" customHeight="false" outlineLevel="0" collapsed="false">
      <c r="A289" s="7"/>
      <c r="B289" s="84" t="s">
        <v>142</v>
      </c>
      <c r="C289" s="84" t="s">
        <v>143</v>
      </c>
      <c r="D289" s="84" t="s">
        <v>144</v>
      </c>
      <c r="E289" s="84" t="s">
        <v>145</v>
      </c>
      <c r="F289" s="84" t="s">
        <v>146</v>
      </c>
      <c r="G289" s="84" t="s">
        <v>147</v>
      </c>
      <c r="H289" s="84" t="s">
        <v>148</v>
      </c>
      <c r="I289" s="37"/>
      <c r="J289" s="37"/>
      <c r="K289" s="37"/>
      <c r="L289" s="37"/>
      <c r="M289" s="37"/>
      <c r="N289" s="37"/>
      <c r="O289" s="37"/>
      <c r="P289" s="37"/>
      <c r="Q289" s="37"/>
      <c r="S289" s="9" t="s">
        <v>142</v>
      </c>
      <c r="T289" s="9" t="s">
        <v>143</v>
      </c>
      <c r="U289" s="9" t="s">
        <v>144</v>
      </c>
      <c r="V289" s="9" t="s">
        <v>145</v>
      </c>
      <c r="W289" s="9" t="s">
        <v>146</v>
      </c>
      <c r="X289" s="9" t="s">
        <v>147</v>
      </c>
      <c r="Y289" s="9" t="s">
        <v>148</v>
      </c>
      <c r="Z289" s="7" t="s">
        <v>21</v>
      </c>
      <c r="AC289" s="9" t="s">
        <v>202</v>
      </c>
      <c r="AD289" s="9" t="s">
        <v>203</v>
      </c>
      <c r="AE289" s="9" t="s">
        <v>202</v>
      </c>
      <c r="AF289" s="9" t="s">
        <v>203</v>
      </c>
      <c r="AG289" s="9" t="s">
        <v>202</v>
      </c>
      <c r="AH289" s="9" t="s">
        <v>203</v>
      </c>
      <c r="AI289" s="9" t="s">
        <v>202</v>
      </c>
      <c r="AJ289" s="9" t="s">
        <v>203</v>
      </c>
      <c r="AK289" s="9" t="s">
        <v>202</v>
      </c>
      <c r="AL289" s="9" t="s">
        <v>203</v>
      </c>
      <c r="AM289" s="40" t="s">
        <v>204</v>
      </c>
      <c r="AO289" s="9" t="s">
        <v>205</v>
      </c>
      <c r="AP289" s="9" t="s">
        <v>206</v>
      </c>
      <c r="AQ289" s="9" t="s">
        <v>205</v>
      </c>
      <c r="AR289" s="9" t="s">
        <v>206</v>
      </c>
      <c r="AS289" s="9" t="s">
        <v>205</v>
      </c>
      <c r="AT289" s="9" t="s">
        <v>206</v>
      </c>
      <c r="AU289" s="9" t="s">
        <v>205</v>
      </c>
      <c r="AV289" s="9" t="s">
        <v>206</v>
      </c>
      <c r="AW289" s="9" t="s">
        <v>205</v>
      </c>
      <c r="AX289" s="40" t="s">
        <v>206</v>
      </c>
    </row>
    <row r="290" customFormat="false" ht="13.8" hidden="false" customHeight="false" outlineLevel="0" collapsed="false">
      <c r="A290" s="10" t="s">
        <v>22</v>
      </c>
      <c r="B290" s="42"/>
      <c r="C290" s="42"/>
      <c r="D290" s="42"/>
      <c r="E290" s="42"/>
      <c r="F290" s="42"/>
      <c r="G290" s="42"/>
      <c r="H290" s="42"/>
      <c r="I290" s="88" t="n">
        <f aca="false">AO290+AQ290+AS290+AU290+AW290</f>
        <v>0.156780764048648</v>
      </c>
      <c r="J290" s="42" t="n">
        <f aca="false">AP290+AR290+AT290+AV290+AX290</f>
        <v>1182073.49868627</v>
      </c>
      <c r="K290" s="88" t="n">
        <f aca="false">I290-DatosMinisterio!J290</f>
        <v>0.00100148611146136</v>
      </c>
      <c r="L290" s="42" t="n">
        <f aca="false">J290-DatosMinisterio!K290</f>
        <v>7551.49868626823</v>
      </c>
      <c r="M290" s="43" t="n">
        <f aca="false">M324</f>
        <v>8.5919108322026E-005</v>
      </c>
      <c r="N290" s="43" t="n">
        <f aca="false">ROUND((N$315*M290),0)</f>
        <v>12308</v>
      </c>
      <c r="O290" s="43" t="n">
        <f aca="false">N290-DatosMinisterio!L290</f>
        <v>-29288830</v>
      </c>
      <c r="P290" s="43" t="n">
        <f aca="false">N290+J290</f>
        <v>1194381.49868627</v>
      </c>
      <c r="Q290" s="43" t="n">
        <f aca="false">P290-DatosMinisterio!M290</f>
        <v>-29281278.5013137</v>
      </c>
      <c r="S290" s="11" t="n">
        <f aca="false">B290+DatosMinisterio!B290</f>
        <v>24649</v>
      </c>
      <c r="T290" s="11" t="n">
        <f aca="false">C290+DatosMinisterio!C290</f>
        <v>65</v>
      </c>
      <c r="U290" s="11" t="n">
        <f aca="false">D290+DatosMinisterio!D290</f>
        <v>1835.18092424597</v>
      </c>
      <c r="V290" s="11" t="n">
        <f aca="false">E290+DatosMinisterio!E290</f>
        <v>1060.51046970052</v>
      </c>
      <c r="W290" s="11" t="n">
        <f aca="false">F290+DatosMinisterio!F290</f>
        <v>502</v>
      </c>
      <c r="X290" s="11" t="n">
        <f aca="false">G290+DatosMinisterio!G290</f>
        <v>1363</v>
      </c>
      <c r="Y290" s="11" t="n">
        <f aca="false">H290+DatosMinisterio!H290</f>
        <v>135</v>
      </c>
      <c r="Z290" s="11" t="n">
        <f aca="false">X290+0.33*Y290</f>
        <v>1407.55</v>
      </c>
      <c r="AC290" s="45" t="n">
        <f aca="false">IF(T290&gt;0,S290/T290,0)</f>
        <v>379.215384615385</v>
      </c>
      <c r="AD290" s="46" t="n">
        <f aca="false">EXP((((AC290-AC$315)/AC$316+2)/4-1.9)^3)</f>
        <v>0.546441088832671</v>
      </c>
      <c r="AE290" s="47" t="n">
        <f aca="false">S290/U290</f>
        <v>13.4313732637166</v>
      </c>
      <c r="AF290" s="46" t="n">
        <f aca="false">EXP((((AE290-AE$315)/AE$316+2)/4-1.9)^3)</f>
        <v>0.00926123546420298</v>
      </c>
      <c r="AG290" s="46" t="n">
        <f aca="false">V290/U290</f>
        <v>0.57787788423981</v>
      </c>
      <c r="AH290" s="46" t="n">
        <f aca="false">EXP((((AG290-AG$315)/AG$316+2)/4-1.9)^3)</f>
        <v>0.0752919475430739</v>
      </c>
      <c r="AI290" s="46" t="n">
        <f aca="false">W290/U290</f>
        <v>0.273542512003965</v>
      </c>
      <c r="AJ290" s="46" t="n">
        <f aca="false">EXP((((AI290-AI$315)/AI$316+2)/4-1.9)^3)</f>
        <v>0.62338986963573</v>
      </c>
      <c r="AK290" s="46" t="n">
        <f aca="false">Z290/U290</f>
        <v>0.766981599145777</v>
      </c>
      <c r="AL290" s="46" t="n">
        <f aca="false">EXP((((AK290-AK$315)/AK$316+2)/4-1.9)^3)</f>
        <v>0.603749591645993</v>
      </c>
      <c r="AM290" s="46" t="n">
        <f aca="false">0.01*AD290+0.15*AF290+0.24*AH290+0.25*AJ290+0.35*AL290</f>
        <v>0.392083488103325</v>
      </c>
      <c r="AO290" s="48" t="n">
        <f aca="false">AO324</f>
        <v>0.00193774176418083</v>
      </c>
      <c r="AP290" s="42" t="n">
        <f aca="false">AO290*$J$315</f>
        <v>14609.9121319819</v>
      </c>
      <c r="AQ290" s="48" t="n">
        <f aca="false">AQ324</f>
        <v>0.000447450791755092</v>
      </c>
      <c r="AR290" s="42" t="n">
        <f aca="false">AQ290*$J$315</f>
        <v>3373.62638911341</v>
      </c>
      <c r="AS290" s="48" t="n">
        <f aca="false">AS324</f>
        <v>0.00579144615895139</v>
      </c>
      <c r="AT290" s="42" t="n">
        <f aca="false">AS290*$J$315</f>
        <v>43665.5291553533</v>
      </c>
      <c r="AU290" s="48" t="n">
        <f aca="false">AU324</f>
        <v>0.0573800543083601</v>
      </c>
      <c r="AV290" s="42" t="n">
        <f aca="false">AU290*$J$315</f>
        <v>432626.042886516</v>
      </c>
      <c r="AW290" s="48" t="n">
        <f aca="false">AW324</f>
        <v>0.091224071025401</v>
      </c>
      <c r="AX290" s="42" t="n">
        <f aca="false">AW290*$J$315</f>
        <v>687798.388123304</v>
      </c>
    </row>
    <row r="291" customFormat="false" ht="13.8" hidden="false" customHeight="false" outlineLevel="0" collapsed="false">
      <c r="A291" s="13" t="s">
        <v>23</v>
      </c>
      <c r="B291" s="43"/>
      <c r="C291" s="43"/>
      <c r="D291" s="43"/>
      <c r="E291" s="43"/>
      <c r="F291" s="43"/>
      <c r="G291" s="43"/>
      <c r="H291" s="43"/>
      <c r="I291" s="89" t="n">
        <f aca="false">AO291+AQ291+AS291+AU291+AW291</f>
        <v>0.115485426800909</v>
      </c>
      <c r="J291" s="43" t="n">
        <f aca="false">AP291+AR291+AT291+AV291+AX291</f>
        <v>870720.737548314</v>
      </c>
      <c r="K291" s="89" t="n">
        <f aca="false">I291-DatosMinisterio!J291</f>
        <v>-0.00356995956217314</v>
      </c>
      <c r="L291" s="43" t="n">
        <f aca="false">J291-DatosMinisterio!K291</f>
        <v>-26916.2624516862</v>
      </c>
      <c r="M291" s="43" t="n">
        <f aca="false">M325</f>
        <v>-0.000283332571920243</v>
      </c>
      <c r="N291" s="43" t="n">
        <f aca="false">ROUND((N$315*M291),0)</f>
        <v>-40588</v>
      </c>
      <c r="O291" s="43" t="n">
        <f aca="false">N291-DatosMinisterio!L291</f>
        <v>-18362302</v>
      </c>
      <c r="P291" s="43" t="n">
        <f aca="false">N291+J291</f>
        <v>830132.737548314</v>
      </c>
      <c r="Q291" s="43" t="n">
        <f aca="false">P291-DatosMinisterio!M291</f>
        <v>-18389218.2624517</v>
      </c>
      <c r="S291" s="14" t="n">
        <f aca="false">B291+DatosMinisterio!B291</f>
        <v>18771</v>
      </c>
      <c r="T291" s="14" t="n">
        <f aca="false">C291+DatosMinisterio!C291</f>
        <v>43</v>
      </c>
      <c r="U291" s="14" t="n">
        <f aca="false">D291+DatosMinisterio!D291</f>
        <v>1720.2262239714</v>
      </c>
      <c r="V291" s="14" t="n">
        <f aca="false">E291+DatosMinisterio!E291</f>
        <v>1024.88531488049</v>
      </c>
      <c r="W291" s="14" t="n">
        <f aca="false">F291+DatosMinisterio!F291</f>
        <v>350</v>
      </c>
      <c r="X291" s="14" t="n">
        <f aca="false">G291+DatosMinisterio!G291</f>
        <v>1059</v>
      </c>
      <c r="Y291" s="14" t="n">
        <f aca="false">H291+DatosMinisterio!H291</f>
        <v>102</v>
      </c>
      <c r="Z291" s="14" t="n">
        <f aca="false">X291+0.33*Y291</f>
        <v>1092.66</v>
      </c>
      <c r="AC291" s="49" t="n">
        <f aca="false">IF(T291&gt;0,S291/T291,0)</f>
        <v>436.53488372093</v>
      </c>
      <c r="AD291" s="50" t="n">
        <f aca="false">EXP((((AC291-AC$315)/AC$316+2)/4-1.9)^3)</f>
        <v>0.73730989868343</v>
      </c>
      <c r="AE291" s="51" t="n">
        <f aca="false">S291/U291</f>
        <v>10.9119368943605</v>
      </c>
      <c r="AF291" s="50" t="n">
        <f aca="false">EXP((((AE291-AE$315)/AE$316+2)/4-1.9)^3)</f>
        <v>0.00425449125474517</v>
      </c>
      <c r="AG291" s="50" t="n">
        <f aca="false">V291/U291</f>
        <v>0.595785194178931</v>
      </c>
      <c r="AH291" s="50" t="n">
        <f aca="false">EXP((((AG291-AG$315)/AG$316+2)/4-1.9)^3)</f>
        <v>0.0936642779457668</v>
      </c>
      <c r="AI291" s="50" t="n">
        <f aca="false">W291/U291</f>
        <v>0.203461611689637</v>
      </c>
      <c r="AJ291" s="50" t="n">
        <f aca="false">EXP((((AI291-AI$315)/AI$316+2)/4-1.9)^3)</f>
        <v>0.348191770666836</v>
      </c>
      <c r="AK291" s="50" t="n">
        <f aca="false">Z291/U291</f>
        <v>0.635183898939426</v>
      </c>
      <c r="AL291" s="50" t="n">
        <f aca="false">EXP((((AK291-AK$315)/AK$316+2)/4-1.9)^3)</f>
        <v>0.412038933444469</v>
      </c>
      <c r="AM291" s="50" t="n">
        <f aca="false">0.01*AD291+0.15*AF291+0.24*AH291+0.25*AJ291+0.35*AL291</f>
        <v>0.261752268754303</v>
      </c>
      <c r="AO291" s="44" t="n">
        <f aca="false">AO325</f>
        <v>0.00276619259382502</v>
      </c>
      <c r="AP291" s="43" t="n">
        <f aca="false">AO291*$J$315</f>
        <v>20856.1488857661</v>
      </c>
      <c r="AQ291" s="44" t="n">
        <f aca="false">AQ325</f>
        <v>0.000128893161733371</v>
      </c>
      <c r="AR291" s="43" t="n">
        <f aca="false">AQ291*$J$315</f>
        <v>971.810486901469</v>
      </c>
      <c r="AS291" s="44" t="n">
        <f aca="false">AS325</f>
        <v>0.0090187006267049</v>
      </c>
      <c r="AT291" s="43" t="n">
        <f aca="false">AS291*$J$315</f>
        <v>67997.9273484412</v>
      </c>
      <c r="AU291" s="44" t="n">
        <f aca="false">AU325</f>
        <v>0.0359950243734519</v>
      </c>
      <c r="AV291" s="43" t="n">
        <f aca="false">AU291*$J$315</f>
        <v>271390.209472516</v>
      </c>
      <c r="AW291" s="44" t="n">
        <f aca="false">AW325</f>
        <v>0.0675766160451937</v>
      </c>
      <c r="AX291" s="43" t="n">
        <f aca="false">AW291*$J$315</f>
        <v>509504.641354689</v>
      </c>
    </row>
    <row r="292" customFormat="false" ht="13.8" hidden="false" customHeight="false" outlineLevel="0" collapsed="false">
      <c r="A292" s="13" t="s">
        <v>24</v>
      </c>
      <c r="B292" s="43"/>
      <c r="C292" s="43"/>
      <c r="D292" s="43"/>
      <c r="E292" s="43"/>
      <c r="F292" s="43"/>
      <c r="G292" s="43"/>
      <c r="H292" s="43"/>
      <c r="I292" s="89" t="n">
        <f aca="false">AO292+AQ292+AS292+AU292+AW292</f>
        <v>0.0768905298566203</v>
      </c>
      <c r="J292" s="43" t="n">
        <f aca="false">AP292+AR292+AT292+AV292+AX292</f>
        <v>579728.375448236</v>
      </c>
      <c r="K292" s="89" t="n">
        <f aca="false">I292-DatosMinisterio!J292</f>
        <v>0.000456245798427193</v>
      </c>
      <c r="L292" s="43" t="n">
        <f aca="false">J292-DatosMinisterio!K292</f>
        <v>3440.37544823589</v>
      </c>
      <c r="M292" s="43" t="n">
        <f aca="false">M326</f>
        <v>2.56286081251576E-005</v>
      </c>
      <c r="N292" s="43" t="n">
        <f aca="false">ROUND((N$315*M292),0)</f>
        <v>3671</v>
      </c>
      <c r="O292" s="43" t="n">
        <f aca="false">N292-DatosMinisterio!L292</f>
        <v>-10714087</v>
      </c>
      <c r="P292" s="43" t="n">
        <f aca="false">N292+J292</f>
        <v>583399.375448236</v>
      </c>
      <c r="Q292" s="43" t="n">
        <f aca="false">P292-DatosMinisterio!M292</f>
        <v>-10710646.6245518</v>
      </c>
      <c r="S292" s="14" t="n">
        <f aca="false">B292+DatosMinisterio!B292</f>
        <v>21780</v>
      </c>
      <c r="T292" s="14" t="n">
        <f aca="false">C292+DatosMinisterio!C292</f>
        <v>97</v>
      </c>
      <c r="U292" s="14" t="n">
        <f aca="false">D292+DatosMinisterio!D292</f>
        <v>1300.36110638825</v>
      </c>
      <c r="V292" s="14" t="n">
        <f aca="false">E292+DatosMinisterio!E292</f>
        <v>881.383833660982</v>
      </c>
      <c r="W292" s="14" t="n">
        <f aca="false">F292+DatosMinisterio!F292</f>
        <v>227</v>
      </c>
      <c r="X292" s="14" t="n">
        <f aca="false">G292+DatosMinisterio!G292</f>
        <v>677</v>
      </c>
      <c r="Y292" s="14" t="n">
        <f aca="false">H292+DatosMinisterio!H292</f>
        <v>21</v>
      </c>
      <c r="Z292" s="14" t="n">
        <f aca="false">X292+0.33*Y292</f>
        <v>683.93</v>
      </c>
      <c r="AC292" s="49" t="n">
        <f aca="false">IF(T292&gt;0,S292/T292,0)</f>
        <v>224.536082474227</v>
      </c>
      <c r="AD292" s="50" t="n">
        <f aca="false">EXP((((AC292-AC$315)/AC$316+2)/4-1.9)^3)</f>
        <v>0.105066368279263</v>
      </c>
      <c r="AE292" s="51" t="n">
        <f aca="false">S292/U292</f>
        <v>16.7491936609008</v>
      </c>
      <c r="AF292" s="50" t="n">
        <f aca="false">EXP((((AE292-AE$315)/AE$316+2)/4-1.9)^3)</f>
        <v>0.02292953977942</v>
      </c>
      <c r="AG292" s="50" t="n">
        <f aca="false">V292/U292</f>
        <v>0.677799289236683</v>
      </c>
      <c r="AH292" s="50" t="n">
        <f aca="false">EXP((((AG292-AG$315)/AG$316+2)/4-1.9)^3)</f>
        <v>0.217860899732072</v>
      </c>
      <c r="AI292" s="50" t="n">
        <f aca="false">W292/U292</f>
        <v>0.174566894445568</v>
      </c>
      <c r="AJ292" s="50" t="n">
        <f aca="false">EXP((((AI292-AI$315)/AI$316+2)/4-1.9)^3)</f>
        <v>0.248548933437989</v>
      </c>
      <c r="AK292" s="50" t="n">
        <f aca="false">Z292/U292</f>
        <v>0.525953903604218</v>
      </c>
      <c r="AL292" s="50" t="n">
        <f aca="false">EXP((((AK292-AK$315)/AK$316+2)/4-1.9)^3)</f>
        <v>0.267028952277535</v>
      </c>
      <c r="AM292" s="50" t="n">
        <f aca="false">0.01*AD292+0.15*AF292+0.24*AH292+0.25*AJ292+0.35*AL292</f>
        <v>0.212374077242038</v>
      </c>
      <c r="AO292" s="44" t="n">
        <f aca="false">AO326</f>
        <v>0.000350788079070423</v>
      </c>
      <c r="AP292" s="43" t="n">
        <f aca="false">AO292*$J$315</f>
        <v>2644.82249745603</v>
      </c>
      <c r="AQ292" s="44" t="n">
        <f aca="false">AQ326</f>
        <v>0.00127232417689247</v>
      </c>
      <c r="AR292" s="43" t="n">
        <f aca="false">AQ292*$J$315</f>
        <v>9592.89043122489</v>
      </c>
      <c r="AS292" s="44" t="n">
        <f aca="false">AS326</f>
        <v>0.019279900749883</v>
      </c>
      <c r="AT292" s="43" t="n">
        <f aca="false">AS292*$J$315</f>
        <v>145363.877207962</v>
      </c>
      <c r="AU292" s="44" t="n">
        <f aca="false">AU326</f>
        <v>0.022348281060317</v>
      </c>
      <c r="AV292" s="43" t="n">
        <f aca="false">AU292*$J$315</f>
        <v>168498.418430948</v>
      </c>
      <c r="AW292" s="44" t="n">
        <f aca="false">AW326</f>
        <v>0.0336392357904574</v>
      </c>
      <c r="AX292" s="43" t="n">
        <f aca="false">AW292*$J$315</f>
        <v>253628.366880644</v>
      </c>
    </row>
    <row r="293" customFormat="false" ht="13.8" hidden="false" customHeight="false" outlineLevel="0" collapsed="false">
      <c r="A293" s="13" t="s">
        <v>25</v>
      </c>
      <c r="B293" s="43"/>
      <c r="C293" s="43"/>
      <c r="D293" s="43"/>
      <c r="E293" s="43"/>
      <c r="F293" s="43"/>
      <c r="G293" s="43"/>
      <c r="H293" s="43"/>
      <c r="I293" s="89" t="n">
        <f aca="false">AO293+AQ293+AS293+AU293+AW293</f>
        <v>0.0570276645121301</v>
      </c>
      <c r="J293" s="43" t="n">
        <f aca="false">AP293+AR293+AT293+AV293+AX293</f>
        <v>429969.143987862</v>
      </c>
      <c r="K293" s="89" t="n">
        <f aca="false">I293-DatosMinisterio!J293</f>
        <v>0.000454355736401353</v>
      </c>
      <c r="L293" s="43" t="n">
        <f aca="false">J293-DatosMinisterio!K293</f>
        <v>3426.14398786193</v>
      </c>
      <c r="M293" s="43" t="n">
        <f aca="false">M327</f>
        <v>2.9485858485458E-005</v>
      </c>
      <c r="N293" s="43" t="n">
        <f aca="false">ROUND((N$315*M293),0)</f>
        <v>4224</v>
      </c>
      <c r="O293" s="43" t="n">
        <f aca="false">N293-DatosMinisterio!L293</f>
        <v>-8107666</v>
      </c>
      <c r="P293" s="43" t="n">
        <f aca="false">N293+J293</f>
        <v>434193.143987862</v>
      </c>
      <c r="Q293" s="43" t="n">
        <f aca="false">P293-DatosMinisterio!M293</f>
        <v>-8104239.85601214</v>
      </c>
      <c r="S293" s="14" t="n">
        <f aca="false">B293+DatosMinisterio!B293</f>
        <v>12981</v>
      </c>
      <c r="T293" s="14" t="n">
        <f aca="false">C293+DatosMinisterio!C293</f>
        <v>54</v>
      </c>
      <c r="U293" s="14" t="n">
        <f aca="false">D293+DatosMinisterio!D293</f>
        <v>550.885123871891</v>
      </c>
      <c r="V293" s="14" t="n">
        <f aca="false">E293+DatosMinisterio!E293</f>
        <v>355.261817553425</v>
      </c>
      <c r="W293" s="14" t="n">
        <f aca="false">F293+DatosMinisterio!F293</f>
        <v>88</v>
      </c>
      <c r="X293" s="14" t="n">
        <f aca="false">G293+DatosMinisterio!G293</f>
        <v>199</v>
      </c>
      <c r="Y293" s="14" t="n">
        <f aca="false">H293+DatosMinisterio!H293</f>
        <v>60</v>
      </c>
      <c r="Z293" s="14" t="n">
        <f aca="false">X293+0.33*Y293</f>
        <v>218.8</v>
      </c>
      <c r="AC293" s="49" t="n">
        <f aca="false">IF(T293&gt;0,S293/T293,0)</f>
        <v>240.388888888889</v>
      </c>
      <c r="AD293" s="50" t="n">
        <f aca="false">EXP((((AC293-AC$315)/AC$316+2)/4-1.9)^3)</f>
        <v>0.133186280219768</v>
      </c>
      <c r="AE293" s="51" t="n">
        <f aca="false">S293/U293</f>
        <v>23.5638964232019</v>
      </c>
      <c r="AF293" s="50" t="n">
        <f aca="false">EXP((((AE293-AE$315)/AE$316+2)/4-1.9)^3)</f>
        <v>0.100664492144993</v>
      </c>
      <c r="AG293" s="50" t="n">
        <f aca="false">V293/U293</f>
        <v>0.644892741079067</v>
      </c>
      <c r="AH293" s="50" t="n">
        <f aca="false">EXP((((AG293-AG$315)/AG$316+2)/4-1.9)^3)</f>
        <v>0.159925730530335</v>
      </c>
      <c r="AI293" s="50" t="n">
        <f aca="false">W293/U293</f>
        <v>0.159742923137029</v>
      </c>
      <c r="AJ293" s="50" t="n">
        <f aca="false">EXP((((AI293-AI$315)/AI$316+2)/4-1.9)^3)</f>
        <v>0.203931402999723</v>
      </c>
      <c r="AK293" s="50" t="n">
        <f aca="false">Z293/U293</f>
        <v>0.397178995254339</v>
      </c>
      <c r="AL293" s="50" t="n">
        <f aca="false">EXP((((AK293-AK$315)/AK$316+2)/4-1.9)^3)</f>
        <v>0.136668154002265</v>
      </c>
      <c r="AM293" s="50" t="n">
        <f aca="false">0.01*AD293+0.15*AF293+0.24*AH293+0.25*AJ293+0.35*AL293</f>
        <v>0.153630416601951</v>
      </c>
      <c r="AO293" s="44" t="n">
        <f aca="false">AO327</f>
        <v>0.000489922870195955</v>
      </c>
      <c r="AP293" s="43" t="n">
        <f aca="false">AO293*$J$315</f>
        <v>3693.85137757876</v>
      </c>
      <c r="AQ293" s="44" t="n">
        <f aca="false">AQ327</f>
        <v>0.00899285422448388</v>
      </c>
      <c r="AR293" s="43" t="n">
        <f aca="false">AQ293*$J$315</f>
        <v>67803.0542893179</v>
      </c>
      <c r="AS293" s="44" t="n">
        <f aca="false">AS327</f>
        <v>0.0154487063784513</v>
      </c>
      <c r="AT293" s="43" t="n">
        <f aca="false">AS293*$J$315</f>
        <v>116477.978084647</v>
      </c>
      <c r="AU293" s="44" t="n">
        <f aca="false">AU327</f>
        <v>0.0225538875603061</v>
      </c>
      <c r="AV293" s="43" t="n">
        <f aca="false">AU293*$J$315</f>
        <v>170048.62132905</v>
      </c>
      <c r="AW293" s="44" t="n">
        <f aca="false">AW327</f>
        <v>0.00954229347869285</v>
      </c>
      <c r="AX293" s="43" t="n">
        <f aca="false">AW293*$J$315</f>
        <v>71945.6389072678</v>
      </c>
    </row>
    <row r="294" customFormat="false" ht="13.8" hidden="false" customHeight="false" outlineLevel="0" collapsed="false">
      <c r="A294" s="13" t="s">
        <v>26</v>
      </c>
      <c r="B294" s="43"/>
      <c r="C294" s="43"/>
      <c r="D294" s="43"/>
      <c r="E294" s="43"/>
      <c r="F294" s="43"/>
      <c r="G294" s="43"/>
      <c r="H294" s="43"/>
      <c r="I294" s="89" t="n">
        <f aca="false">AO294+AQ294+AS294+AU294+AW294</f>
        <v>0.0520292832893898</v>
      </c>
      <c r="J294" s="43" t="n">
        <f aca="false">AP294+AR294+AT294+AV294+AX294</f>
        <v>392283.054016398</v>
      </c>
      <c r="K294" s="89" t="n">
        <f aca="false">I294-DatosMinisterio!J294</f>
        <v>0.000414709131477807</v>
      </c>
      <c r="L294" s="43" t="n">
        <f aca="false">J294-DatosMinisterio!K294</f>
        <v>3127.05401639757</v>
      </c>
      <c r="M294" s="43" t="n">
        <f aca="false">M328</f>
        <v>5.49010219266464E-005</v>
      </c>
      <c r="N294" s="43" t="n">
        <f aca="false">ROUND((N$315*M294),0)</f>
        <v>7865</v>
      </c>
      <c r="O294" s="43" t="n">
        <f aca="false">N294-DatosMinisterio!L294</f>
        <v>-7358158</v>
      </c>
      <c r="P294" s="43" t="n">
        <f aca="false">N294+J294</f>
        <v>400148.054016398</v>
      </c>
      <c r="Q294" s="43" t="n">
        <f aca="false">P294-DatosMinisterio!M294</f>
        <v>-7355030.9459836</v>
      </c>
      <c r="S294" s="14" t="n">
        <f aca="false">B294+DatosMinisterio!B294</f>
        <v>14462</v>
      </c>
      <c r="T294" s="14" t="n">
        <f aca="false">C294+DatosMinisterio!C294</f>
        <v>76</v>
      </c>
      <c r="U294" s="14" t="n">
        <f aca="false">D294+DatosMinisterio!D294</f>
        <v>372.996176517972</v>
      </c>
      <c r="V294" s="14" t="n">
        <f aca="false">E294+DatosMinisterio!E294</f>
        <v>212.85934073052</v>
      </c>
      <c r="W294" s="14" t="n">
        <f aca="false">F294+DatosMinisterio!F294</f>
        <v>76</v>
      </c>
      <c r="X294" s="14" t="n">
        <f aca="false">G294+DatosMinisterio!G294</f>
        <v>191</v>
      </c>
      <c r="Y294" s="14" t="n">
        <f aca="false">H294+DatosMinisterio!H294</f>
        <v>6</v>
      </c>
      <c r="Z294" s="14" t="n">
        <f aca="false">X294+0.33*Y294</f>
        <v>192.98</v>
      </c>
      <c r="AC294" s="49" t="n">
        <f aca="false">IF(T294&gt;0,S294/T294,0)</f>
        <v>190.289473684211</v>
      </c>
      <c r="AD294" s="50" t="n">
        <f aca="false">EXP((((AC294-AC$315)/AC$316+2)/4-1.9)^3)</f>
        <v>0.0591622638046009</v>
      </c>
      <c r="AE294" s="51" t="n">
        <f aca="false">S294/U294</f>
        <v>38.7725154048682</v>
      </c>
      <c r="AF294" s="50" t="n">
        <f aca="false">EXP((((AE294-AE$315)/AE$316+2)/4-1.9)^3)</f>
        <v>0.612638309695384</v>
      </c>
      <c r="AG294" s="50" t="n">
        <f aca="false">V294/U294</f>
        <v>0.570674323575174</v>
      </c>
      <c r="AH294" s="50" t="n">
        <f aca="false">EXP((((AG294-AG$315)/AG$316+2)/4-1.9)^3)</f>
        <v>0.0687095196841207</v>
      </c>
      <c r="AI294" s="50" t="n">
        <f aca="false">W294/U294</f>
        <v>0.20375543982644</v>
      </c>
      <c r="AJ294" s="50" t="n">
        <f aca="false">EXP((((AI294-AI$315)/AI$316+2)/4-1.9)^3)</f>
        <v>0.349277550617694</v>
      </c>
      <c r="AK294" s="50" t="n">
        <f aca="false">Z294/U294</f>
        <v>0.517377957601401</v>
      </c>
      <c r="AL294" s="50" t="n">
        <f aca="false">EXP((((AK294-AK$315)/AK$316+2)/4-1.9)^3)</f>
        <v>0.256804593647676</v>
      </c>
      <c r="AM294" s="50" t="n">
        <f aca="false">0.01*AD294+0.15*AF294+0.24*AH294+0.25*AJ294+0.35*AL294</f>
        <v>0.286178649247652</v>
      </c>
      <c r="AO294" s="44" t="n">
        <f aca="false">AO328</f>
        <v>0.000140651430213892</v>
      </c>
      <c r="AP294" s="43" t="n">
        <f aca="false">AO294*$J$315</f>
        <v>1060.46382167504</v>
      </c>
      <c r="AQ294" s="44" t="n">
        <f aca="false">AQ328</f>
        <v>0.00878552038150589</v>
      </c>
      <c r="AR294" s="43" t="n">
        <f aca="false">AQ294*$J$315</f>
        <v>66239.8278141043</v>
      </c>
      <c r="AS294" s="44" t="n">
        <f aca="false">AS328</f>
        <v>0.00434983773258078</v>
      </c>
      <c r="AT294" s="43" t="n">
        <f aca="false">AS294*$J$315</f>
        <v>32796.2932089922</v>
      </c>
      <c r="AU294" s="44" t="n">
        <f aca="false">AU328</f>
        <v>0.0208532571606776</v>
      </c>
      <c r="AV294" s="43" t="n">
        <f aca="false">AU294*$J$315</f>
        <v>157226.448030817</v>
      </c>
      <c r="AW294" s="44" t="n">
        <f aca="false">AW328</f>
        <v>0.0179000165844116</v>
      </c>
      <c r="AX294" s="43" t="n">
        <f aca="false">AW294*$J$315</f>
        <v>134960.021140809</v>
      </c>
    </row>
    <row r="295" customFormat="false" ht="13.8" hidden="false" customHeight="false" outlineLevel="0" collapsed="false">
      <c r="A295" s="13" t="s">
        <v>27</v>
      </c>
      <c r="B295" s="43"/>
      <c r="C295" s="43"/>
      <c r="D295" s="43"/>
      <c r="E295" s="43"/>
      <c r="F295" s="43"/>
      <c r="G295" s="43"/>
      <c r="H295" s="43"/>
      <c r="I295" s="89" t="n">
        <f aca="false">AO295+AQ295+AS295+AU295+AW295</f>
        <v>0.042634675329866</v>
      </c>
      <c r="J295" s="43" t="n">
        <f aca="false">AP295+AR295+AT295+AV295+AX295</f>
        <v>321450.913562902</v>
      </c>
      <c r="K295" s="89" t="n">
        <f aca="false">I295-DatosMinisterio!J295</f>
        <v>0.000367144818671089</v>
      </c>
      <c r="L295" s="43" t="n">
        <f aca="false">J295-DatosMinisterio!K295</f>
        <v>2767.91356290202</v>
      </c>
      <c r="M295" s="43" t="n">
        <f aca="false">M329</f>
        <v>2.14893058610408E-005</v>
      </c>
      <c r="N295" s="43" t="n">
        <f aca="false">ROUND((N$315*M295),0)</f>
        <v>3078</v>
      </c>
      <c r="O295" s="43" t="n">
        <f aca="false">N295-DatosMinisterio!L295</f>
        <v>-9484326</v>
      </c>
      <c r="P295" s="43" t="n">
        <f aca="false">N295+J295</f>
        <v>324528.913562902</v>
      </c>
      <c r="Q295" s="43" t="n">
        <f aca="false">P295-DatosMinisterio!M295</f>
        <v>-9481558.0864371</v>
      </c>
      <c r="S295" s="14" t="n">
        <f aca="false">B295+DatosMinisterio!B295</f>
        <v>18538</v>
      </c>
      <c r="T295" s="14" t="n">
        <f aca="false">C295+DatosMinisterio!C295</f>
        <v>98</v>
      </c>
      <c r="U295" s="14" t="n">
        <f aca="false">D295+DatosMinisterio!D295</f>
        <v>916.584001027221</v>
      </c>
      <c r="V295" s="14" t="n">
        <f aca="false">E295+DatosMinisterio!E295</f>
        <v>561.402182845403</v>
      </c>
      <c r="W295" s="14" t="n">
        <f aca="false">F295+DatosMinisterio!F295</f>
        <v>136</v>
      </c>
      <c r="X295" s="14" t="n">
        <f aca="false">G295+DatosMinisterio!G295</f>
        <v>286</v>
      </c>
      <c r="Y295" s="14" t="n">
        <f aca="false">H295+DatosMinisterio!H295</f>
        <v>12</v>
      </c>
      <c r="Z295" s="14" t="n">
        <f aca="false">X295+0.33*Y295</f>
        <v>289.96</v>
      </c>
      <c r="AC295" s="49" t="n">
        <f aca="false">IF(T295&gt;0,S295/T295,0)</f>
        <v>189.163265306122</v>
      </c>
      <c r="AD295" s="50" t="n">
        <f aca="false">EXP((((AC295-AC$315)/AC$316+2)/4-1.9)^3)</f>
        <v>0.0579686791544368</v>
      </c>
      <c r="AE295" s="51" t="n">
        <f aca="false">S295/U295</f>
        <v>20.2250966405963</v>
      </c>
      <c r="AF295" s="50" t="n">
        <f aca="false">EXP((((AE295-AE$315)/AE$316+2)/4-1.9)^3)</f>
        <v>0.0518297956866799</v>
      </c>
      <c r="AG295" s="50" t="n">
        <f aca="false">V295/U295</f>
        <v>0.612493980056641</v>
      </c>
      <c r="AH295" s="50" t="n">
        <f aca="false">EXP((((AG295-AG$315)/AG$316+2)/4-1.9)^3)</f>
        <v>0.113526127730478</v>
      </c>
      <c r="AI295" s="50" t="n">
        <f aca="false">W295/U295</f>
        <v>0.148377017106543</v>
      </c>
      <c r="AJ295" s="50" t="n">
        <f aca="false">EXP((((AI295-AI$315)/AI$316+2)/4-1.9)^3)</f>
        <v>0.173121244510073</v>
      </c>
      <c r="AK295" s="50" t="n">
        <f aca="false">Z295/U295</f>
        <v>0.31634852853098</v>
      </c>
      <c r="AL295" s="50" t="n">
        <f aca="false">EXP((((AK295-AK$315)/AK$316+2)/4-1.9)^3)</f>
        <v>0.0813725468737445</v>
      </c>
      <c r="AM295" s="50" t="n">
        <f aca="false">0.01*AD295+0.15*AF295+0.24*AH295+0.25*AJ295+0.35*AL295</f>
        <v>0.10736112933319</v>
      </c>
      <c r="AO295" s="44" t="n">
        <f aca="false">AO329</f>
        <v>0.000185922972243654</v>
      </c>
      <c r="AP295" s="43" t="n">
        <f aca="false">AO295*$J$315</f>
        <v>1401.79581098362</v>
      </c>
      <c r="AQ295" s="44" t="n">
        <f aca="false">AQ329</f>
        <v>0.00321184781972423</v>
      </c>
      <c r="AR295" s="43" t="n">
        <f aca="false">AQ295*$J$315</f>
        <v>24216.2373206142</v>
      </c>
      <c r="AS295" s="44" t="n">
        <f aca="false">AS329</f>
        <v>0.00781522006396425</v>
      </c>
      <c r="AT295" s="43" t="n">
        <f aca="false">AS295*$J$315</f>
        <v>58924.0942922486</v>
      </c>
      <c r="AU295" s="44" t="n">
        <f aca="false">AU329</f>
        <v>0.0188930195932705</v>
      </c>
      <c r="AV295" s="43" t="n">
        <f aca="false">AU295*$J$315</f>
        <v>142446.925213578</v>
      </c>
      <c r="AW295" s="44" t="n">
        <f aca="false">AW329</f>
        <v>0.0125286648806634</v>
      </c>
      <c r="AX295" s="43" t="n">
        <f aca="false">AW295*$J$315</f>
        <v>94461.8609254775</v>
      </c>
    </row>
    <row r="296" customFormat="false" ht="13.8" hidden="false" customHeight="false" outlineLevel="0" collapsed="false">
      <c r="A296" s="13" t="s">
        <v>28</v>
      </c>
      <c r="B296" s="43"/>
      <c r="C296" s="43"/>
      <c r="D296" s="43"/>
      <c r="E296" s="43"/>
      <c r="F296" s="43"/>
      <c r="G296" s="43"/>
      <c r="H296" s="43"/>
      <c r="I296" s="89" t="n">
        <f aca="false">AO296+AQ296+AS296+AU296+AW296</f>
        <v>0.0246007371847549</v>
      </c>
      <c r="J296" s="43" t="n">
        <f aca="false">AP296+AR296+AT296+AV296+AX296</f>
        <v>185481.169521672</v>
      </c>
      <c r="K296" s="89" t="n">
        <f aca="false">I296-DatosMinisterio!J296</f>
        <v>0.000179006925317037</v>
      </c>
      <c r="L296" s="43" t="n">
        <f aca="false">J296-DatosMinisterio!K296</f>
        <v>1350.16952167224</v>
      </c>
      <c r="M296" s="43" t="n">
        <f aca="false">M330</f>
        <v>2.12911072259266E-005</v>
      </c>
      <c r="N296" s="43" t="n">
        <f aca="false">ROUND((N$315*M296),0)</f>
        <v>3050</v>
      </c>
      <c r="O296" s="43" t="n">
        <f aca="false">N296-DatosMinisterio!L296</f>
        <v>-7262392</v>
      </c>
      <c r="P296" s="43" t="n">
        <f aca="false">N296+J296</f>
        <v>188531.169521672</v>
      </c>
      <c r="Q296" s="43" t="n">
        <f aca="false">P296-DatosMinisterio!M296</f>
        <v>-7261041.83047833</v>
      </c>
      <c r="S296" s="14" t="n">
        <f aca="false">B296+DatosMinisterio!B296</f>
        <v>11081</v>
      </c>
      <c r="T296" s="14" t="n">
        <f aca="false">C296+DatosMinisterio!C296</f>
        <v>58</v>
      </c>
      <c r="U296" s="14" t="n">
        <f aca="false">D296+DatosMinisterio!D296</f>
        <v>761.910839160839</v>
      </c>
      <c r="V296" s="14" t="n">
        <f aca="false">E296+DatosMinisterio!E296</f>
        <v>406.433566433566</v>
      </c>
      <c r="W296" s="14" t="n">
        <f aca="false">F296+DatosMinisterio!F296</f>
        <v>124</v>
      </c>
      <c r="X296" s="14" t="n">
        <f aca="false">G296+DatosMinisterio!G296</f>
        <v>315</v>
      </c>
      <c r="Y296" s="14" t="n">
        <f aca="false">H296+DatosMinisterio!H296</f>
        <v>18</v>
      </c>
      <c r="Z296" s="14" t="n">
        <f aca="false">X296+0.33*Y296</f>
        <v>320.94</v>
      </c>
      <c r="AC296" s="49" t="n">
        <f aca="false">IF(T296&gt;0,S296/T296,0)</f>
        <v>191.051724137931</v>
      </c>
      <c r="AD296" s="50" t="n">
        <f aca="false">EXP((((AC296-AC$315)/AC$316+2)/4-1.9)^3)</f>
        <v>0.0599807131730534</v>
      </c>
      <c r="AE296" s="51" t="n">
        <f aca="false">S296/U296</f>
        <v>14.5436964936796</v>
      </c>
      <c r="AF296" s="50" t="n">
        <f aca="false">EXP((((AE296-AE$315)/AE$316+2)/4-1.9)^3)</f>
        <v>0.0127345267575003</v>
      </c>
      <c r="AG296" s="50" t="n">
        <f aca="false">V296/U296</f>
        <v>0.533439801015573</v>
      </c>
      <c r="AH296" s="50" t="n">
        <f aca="false">EXP((((AG296-AG$315)/AG$316+2)/4-1.9)^3)</f>
        <v>0.0413663675331033</v>
      </c>
      <c r="AI296" s="50" t="n">
        <f aca="false">W296/U296</f>
        <v>0.162748701851482</v>
      </c>
      <c r="AJ296" s="50" t="n">
        <f aca="false">EXP((((AI296-AI$315)/AI$316+2)/4-1.9)^3)</f>
        <v>0.212581288668992</v>
      </c>
      <c r="AK296" s="50" t="n">
        <f aca="false">Z296/U296</f>
        <v>0.421230390098506</v>
      </c>
      <c r="AL296" s="50" t="n">
        <f aca="false">EXP((((AK296-AK$315)/AK$316+2)/4-1.9)^3)</f>
        <v>0.157075030059378</v>
      </c>
      <c r="AM296" s="50" t="n">
        <f aca="false">0.01*AD296+0.15*AF296+0.24*AH296+0.25*AJ296+0.35*AL296</f>
        <v>0.12055949704133</v>
      </c>
      <c r="AO296" s="44" t="n">
        <f aca="false">AO330</f>
        <v>0.000210431639752985</v>
      </c>
      <c r="AP296" s="43" t="n">
        <f aca="false">AO296*$J$315</f>
        <v>1586.58280654835</v>
      </c>
      <c r="AQ296" s="44" t="n">
        <f aca="false">AQ330</f>
        <v>0.00025019734838743</v>
      </c>
      <c r="AR296" s="43" t="n">
        <f aca="false">AQ296*$J$315</f>
        <v>1886.40268954542</v>
      </c>
      <c r="AS296" s="44" t="n">
        <f aca="false">AS330</f>
        <v>0.00134924897547439</v>
      </c>
      <c r="AT296" s="43" t="n">
        <f aca="false">AS296*$J$315</f>
        <v>10172.8771811763</v>
      </c>
      <c r="AU296" s="44" t="n">
        <f aca="false">AU330</f>
        <v>0.0109887562774533</v>
      </c>
      <c r="AV296" s="43" t="n">
        <f aca="false">AU296*$J$315</f>
        <v>82851.4751661072</v>
      </c>
      <c r="AW296" s="44" t="n">
        <f aca="false">AW330</f>
        <v>0.0118021029436868</v>
      </c>
      <c r="AX296" s="43" t="n">
        <f aca="false">AW296*$J$315</f>
        <v>88983.831678295</v>
      </c>
    </row>
    <row r="297" customFormat="false" ht="13.8" hidden="false" customHeight="false" outlineLevel="0" collapsed="false">
      <c r="A297" s="13" t="s">
        <v>29</v>
      </c>
      <c r="B297" s="43"/>
      <c r="C297" s="43"/>
      <c r="D297" s="43"/>
      <c r="E297" s="43"/>
      <c r="F297" s="43"/>
      <c r="G297" s="43"/>
      <c r="H297" s="43"/>
      <c r="I297" s="89" t="n">
        <f aca="false">AO297+AQ297+AS297+AU297+AW297</f>
        <v>0.0401691280752715</v>
      </c>
      <c r="J297" s="43" t="n">
        <f aca="false">AP297+AR297+AT297+AV297+AX297</f>
        <v>302861.528014874</v>
      </c>
      <c r="K297" s="89" t="n">
        <f aca="false">I297-DatosMinisterio!J297</f>
        <v>9.03923962435049E-005</v>
      </c>
      <c r="L297" s="43" t="n">
        <f aca="false">J297-DatosMinisterio!K297</f>
        <v>681.528014873504</v>
      </c>
      <c r="M297" s="43" t="n">
        <f aca="false">M331</f>
        <v>1.10457623954055E-005</v>
      </c>
      <c r="N297" s="43" t="n">
        <f aca="false">ROUND((N$315*M297),0)</f>
        <v>1582</v>
      </c>
      <c r="O297" s="43" t="n">
        <f aca="false">N297-DatosMinisterio!L297</f>
        <v>-7028008</v>
      </c>
      <c r="P297" s="43" t="n">
        <f aca="false">N297+J297</f>
        <v>304443.528014873</v>
      </c>
      <c r="Q297" s="43" t="n">
        <f aca="false">P297-DatosMinisterio!M297</f>
        <v>-7027326.47198513</v>
      </c>
      <c r="S297" s="14" t="n">
        <f aca="false">B297+DatosMinisterio!B297</f>
        <v>9953</v>
      </c>
      <c r="T297" s="14" t="n">
        <f aca="false">C297+DatosMinisterio!C297</f>
        <v>41</v>
      </c>
      <c r="U297" s="14" t="n">
        <f aca="false">D297+DatosMinisterio!D297</f>
        <v>489.714397798014</v>
      </c>
      <c r="V297" s="14" t="n">
        <f aca="false">E297+DatosMinisterio!E297</f>
        <v>284.851714513557</v>
      </c>
      <c r="W297" s="14" t="n">
        <f aca="false">F297+DatosMinisterio!F297</f>
        <v>44</v>
      </c>
      <c r="X297" s="14" t="n">
        <f aca="false">G297+DatosMinisterio!G297</f>
        <v>164</v>
      </c>
      <c r="Y297" s="14" t="n">
        <f aca="false">H297+DatosMinisterio!H297</f>
        <v>17</v>
      </c>
      <c r="Z297" s="14" t="n">
        <f aca="false">X297+0.33*Y297</f>
        <v>169.61</v>
      </c>
      <c r="AC297" s="49" t="n">
        <f aca="false">IF(T297&gt;0,S297/T297,0)</f>
        <v>242.756097560976</v>
      </c>
      <c r="AD297" s="50" t="n">
        <f aca="false">EXP((((AC297-AC$315)/AC$316+2)/4-1.9)^3)</f>
        <v>0.137781009871999</v>
      </c>
      <c r="AE297" s="51" t="n">
        <f aca="false">S297/U297</f>
        <v>20.324091030922</v>
      </c>
      <c r="AF297" s="50" t="n">
        <f aca="false">EXP((((AE297-AE$315)/AE$316+2)/4-1.9)^3)</f>
        <v>0.0529465963028881</v>
      </c>
      <c r="AG297" s="50" t="n">
        <f aca="false">V297/U297</f>
        <v>0.58166906220112</v>
      </c>
      <c r="AH297" s="50" t="n">
        <f aca="false">EXP((((AG297-AG$315)/AG$316+2)/4-1.9)^3)</f>
        <v>0.0789388227355139</v>
      </c>
      <c r="AI297" s="50" t="n">
        <f aca="false">W297/U297</f>
        <v>0.089848287487247</v>
      </c>
      <c r="AJ297" s="50" t="n">
        <f aca="false">EXP((((AI297-AI$315)/AI$316+2)/4-1.9)^3)</f>
        <v>0.0622171784264967</v>
      </c>
      <c r="AK297" s="50" t="n">
        <f aca="false">Z297/U297</f>
        <v>0.346344728197999</v>
      </c>
      <c r="AL297" s="50" t="n">
        <f aca="false">EXP((((AK297-AK$315)/AK$316+2)/4-1.9)^3)</f>
        <v>0.0995660659723322</v>
      </c>
      <c r="AM297" s="50" t="n">
        <f aca="false">0.01*AD297+0.15*AF297+0.24*AH297+0.25*AJ297+0.35*AL297</f>
        <v>0.078667534697617</v>
      </c>
      <c r="AO297" s="44" t="n">
        <f aca="false">AO331</f>
        <v>0.000423525048403737</v>
      </c>
      <c r="AP297" s="43" t="n">
        <f aca="false">AO297*$J$315</f>
        <v>3193.23444292267</v>
      </c>
      <c r="AQ297" s="44" t="n">
        <f aca="false">AQ331</f>
        <v>0.00488768329902746</v>
      </c>
      <c r="AR297" s="43" t="n">
        <f aca="false">AQ297*$J$315</f>
        <v>36851.4653746621</v>
      </c>
      <c r="AS297" s="44" t="n">
        <f aca="false">AS331</f>
        <v>0.0106143292101641</v>
      </c>
      <c r="AT297" s="43" t="n">
        <f aca="false">AS297*$J$315</f>
        <v>80028.4227583765</v>
      </c>
      <c r="AU297" s="44" t="n">
        <f aca="false">AU331</f>
        <v>0.00672227912745561</v>
      </c>
      <c r="AV297" s="43" t="n">
        <f aca="false">AU297*$J$315</f>
        <v>50683.6923238329</v>
      </c>
      <c r="AW297" s="44" t="n">
        <f aca="false">AW331</f>
        <v>0.0175213113902206</v>
      </c>
      <c r="AX297" s="43" t="n">
        <f aca="false">AW297*$J$315</f>
        <v>132104.713115079</v>
      </c>
    </row>
    <row r="298" customFormat="false" ht="13.8" hidden="false" customHeight="false" outlineLevel="0" collapsed="false">
      <c r="A298" s="13" t="s">
        <v>30</v>
      </c>
      <c r="B298" s="43"/>
      <c r="C298" s="43"/>
      <c r="D298" s="43"/>
      <c r="E298" s="43"/>
      <c r="F298" s="43"/>
      <c r="G298" s="43"/>
      <c r="H298" s="43"/>
      <c r="I298" s="89" t="n">
        <f aca="false">AO298+AQ298+AS298+AU298+AW298</f>
        <v>0.016583766376446</v>
      </c>
      <c r="J298" s="43" t="n">
        <f aca="false">AP298+AR298+AT298+AV298+AX298</f>
        <v>125035.943414069</v>
      </c>
      <c r="K298" s="89" t="n">
        <f aca="false">I298-DatosMinisterio!J298</f>
        <v>1.12013083403278E-005</v>
      </c>
      <c r="L298" s="43" t="n">
        <f aca="false">J298-DatosMinisterio!K298</f>
        <v>84.9434140686644</v>
      </c>
      <c r="M298" s="43" t="n">
        <f aca="false">M332</f>
        <v>-1.41025951908214E-006</v>
      </c>
      <c r="N298" s="43" t="n">
        <f aca="false">ROUND((N$315*M298),0)</f>
        <v>-202</v>
      </c>
      <c r="O298" s="43" t="n">
        <f aca="false">N298-DatosMinisterio!L298</f>
        <v>-3010936</v>
      </c>
      <c r="P298" s="43" t="n">
        <f aca="false">N298+J298</f>
        <v>124833.943414069</v>
      </c>
      <c r="Q298" s="43" t="n">
        <f aca="false">P298-DatosMinisterio!M298</f>
        <v>-3010851.05658593</v>
      </c>
      <c r="S298" s="14" t="n">
        <f aca="false">B298+DatosMinisterio!B298</f>
        <v>17106</v>
      </c>
      <c r="T298" s="14" t="n">
        <f aca="false">C298+DatosMinisterio!C298</f>
        <v>74</v>
      </c>
      <c r="U298" s="14" t="n">
        <f aca="false">D298+DatosMinisterio!D298</f>
        <v>725.610138405051</v>
      </c>
      <c r="V298" s="14" t="n">
        <f aca="false">E298+DatosMinisterio!E298</f>
        <v>291.534290947424</v>
      </c>
      <c r="W298" s="14" t="n">
        <f aca="false">F298+DatosMinisterio!F298</f>
        <v>41</v>
      </c>
      <c r="X298" s="14" t="n">
        <f aca="false">G298+DatosMinisterio!G298</f>
        <v>138</v>
      </c>
      <c r="Y298" s="14" t="n">
        <f aca="false">H298+DatosMinisterio!H298</f>
        <v>26</v>
      </c>
      <c r="Z298" s="14" t="n">
        <f aca="false">X298+0.33*Y298</f>
        <v>146.58</v>
      </c>
      <c r="AC298" s="49" t="n">
        <f aca="false">IF(T298&gt;0,S298/T298,0)</f>
        <v>231.162162162162</v>
      </c>
      <c r="AD298" s="50" t="n">
        <f aca="false">EXP((((AC298-AC$315)/AC$316+2)/4-1.9)^3)</f>
        <v>0.116263395821065</v>
      </c>
      <c r="AE298" s="51" t="n">
        <f aca="false">S298/U298</f>
        <v>23.5746430412347</v>
      </c>
      <c r="AF298" s="50" t="n">
        <f aca="false">EXP((((AE298-AE$315)/AE$316+2)/4-1.9)^3)</f>
        <v>0.100861785643746</v>
      </c>
      <c r="AG298" s="50" t="n">
        <f aca="false">V298/U298</f>
        <v>0.40177813886151</v>
      </c>
      <c r="AH298" s="50" t="n">
        <f aca="false">EXP((((AG298-AG$315)/AG$316+2)/4-1.9)^3)</f>
        <v>0.00414184892618785</v>
      </c>
      <c r="AI298" s="50" t="n">
        <f aca="false">W298/U298</f>
        <v>0.0565041719098927</v>
      </c>
      <c r="AJ298" s="50" t="n">
        <f aca="false">EXP((((AI298-AI$315)/AI$316+2)/4-1.9)^3)</f>
        <v>0.029973954118992</v>
      </c>
      <c r="AK298" s="50" t="n">
        <f aca="false">Z298/U298</f>
        <v>0.202009305330538</v>
      </c>
      <c r="AL298" s="50" t="n">
        <f aca="false">EXP((((AK298-AK$315)/AK$316+2)/4-1.9)^3)</f>
        <v>0.033862020739534</v>
      </c>
      <c r="AM298" s="50" t="n">
        <f aca="false">0.01*AD298+0.15*AF298+0.24*AH298+0.25*AJ298+0.35*AL298</f>
        <v>0.0366311413356425</v>
      </c>
      <c r="AO298" s="44" t="n">
        <f aca="false">AO332</f>
        <v>0.000273192487106166</v>
      </c>
      <c r="AP298" s="43" t="n">
        <f aca="false">AO298*$J$315</f>
        <v>2059.77819414239</v>
      </c>
      <c r="AQ298" s="44" t="n">
        <f aca="false">AQ332</f>
        <v>0.00754089949855753</v>
      </c>
      <c r="AR298" s="43" t="n">
        <f aca="false">AQ298*$J$315</f>
        <v>56855.8107723947</v>
      </c>
      <c r="AS298" s="44" t="n">
        <f aca="false">AS332</f>
        <v>0.00036031311452223</v>
      </c>
      <c r="AT298" s="43" t="n">
        <f aca="false">AS298*$J$315</f>
        <v>2716.63801672556</v>
      </c>
      <c r="AU298" s="44" t="n">
        <f aca="false">AU332</f>
        <v>0.00276896797194049</v>
      </c>
      <c r="AV298" s="43" t="n">
        <f aca="false">AU298*$J$315</f>
        <v>20877.0742903528</v>
      </c>
      <c r="AW298" s="44" t="n">
        <f aca="false">AW332</f>
        <v>0.00564039330431962</v>
      </c>
      <c r="AX298" s="43" t="n">
        <f aca="false">AW298*$J$315</f>
        <v>42526.6421404531</v>
      </c>
    </row>
    <row r="299" customFormat="false" ht="13.8" hidden="false" customHeight="false" outlineLevel="0" collapsed="false">
      <c r="A299" s="13" t="s">
        <v>31</v>
      </c>
      <c r="B299" s="43"/>
      <c r="C299" s="43"/>
      <c r="D299" s="43"/>
      <c r="E299" s="43"/>
      <c r="F299" s="43"/>
      <c r="G299" s="43"/>
      <c r="H299" s="43"/>
      <c r="I299" s="89" t="n">
        <f aca="false">AO299+AQ299+AS299+AU299+AW299</f>
        <v>0.0137461713091462</v>
      </c>
      <c r="J299" s="43" t="n">
        <f aca="false">AP299+AR299+AT299+AV299+AX299</f>
        <v>103641.444226546</v>
      </c>
      <c r="K299" s="89" t="n">
        <f aca="false">I299-DatosMinisterio!J299</f>
        <v>8.18920720147866E-006</v>
      </c>
      <c r="L299" s="43" t="n">
        <f aca="false">J299-DatosMinisterio!K299</f>
        <v>61.4442265457474</v>
      </c>
      <c r="M299" s="43" t="n">
        <f aca="false">M333</f>
        <v>2.2640382549589E-006</v>
      </c>
      <c r="N299" s="43" t="n">
        <f aca="false">ROUND((N$315*M299),0)</f>
        <v>324</v>
      </c>
      <c r="O299" s="43" t="n">
        <f aca="false">N299-DatosMinisterio!L299</f>
        <v>-2909350</v>
      </c>
      <c r="P299" s="43" t="n">
        <f aca="false">N299+J299</f>
        <v>103965.444226546</v>
      </c>
      <c r="Q299" s="43" t="n">
        <f aca="false">P299-DatosMinisterio!M299</f>
        <v>-2909288.55577345</v>
      </c>
      <c r="S299" s="14" t="n">
        <f aca="false">B299+DatosMinisterio!B299</f>
        <v>6457</v>
      </c>
      <c r="T299" s="14" t="n">
        <f aca="false">C299+DatosMinisterio!C299</f>
        <v>42</v>
      </c>
      <c r="U299" s="14" t="n">
        <f aca="false">D299+DatosMinisterio!D299</f>
        <v>369.112571898956</v>
      </c>
      <c r="V299" s="14" t="n">
        <f aca="false">E299+DatosMinisterio!E299</f>
        <v>197.974573365231</v>
      </c>
      <c r="W299" s="14" t="n">
        <f aca="false">F299+DatosMinisterio!F299</f>
        <v>18</v>
      </c>
      <c r="X299" s="14" t="n">
        <f aca="false">G299+DatosMinisterio!G299</f>
        <v>74</v>
      </c>
      <c r="Y299" s="14" t="n">
        <f aca="false">H299+DatosMinisterio!H299</f>
        <v>6</v>
      </c>
      <c r="Z299" s="14" t="n">
        <f aca="false">X299+0.33*Y299</f>
        <v>75.98</v>
      </c>
      <c r="AC299" s="49" t="n">
        <f aca="false">IF(T299&gt;0,S299/T299,0)</f>
        <v>153.738095238095</v>
      </c>
      <c r="AD299" s="50" t="n">
        <f aca="false">EXP((((AC299-AC$315)/AC$316+2)/4-1.9)^3)</f>
        <v>0.0290125177262674</v>
      </c>
      <c r="AE299" s="51" t="n">
        <f aca="false">S299/U299</f>
        <v>17.493308252225</v>
      </c>
      <c r="AF299" s="50" t="n">
        <f aca="false">EXP((((AE299-AE$315)/AE$316+2)/4-1.9)^3)</f>
        <v>0.0276111582075844</v>
      </c>
      <c r="AG299" s="50" t="n">
        <f aca="false">V299/U299</f>
        <v>0.536352832272064</v>
      </c>
      <c r="AH299" s="50" t="n">
        <f aca="false">EXP((((AG299-AG$315)/AG$316+2)/4-1.9)^3)</f>
        <v>0.0431334374716904</v>
      </c>
      <c r="AI299" s="50" t="n">
        <f aca="false">W299/U299</f>
        <v>0.0487656107387409</v>
      </c>
      <c r="AJ299" s="50" t="n">
        <f aca="false">EXP((((AI299-AI$315)/AI$316+2)/4-1.9)^3)</f>
        <v>0.0248857643470296</v>
      </c>
      <c r="AK299" s="50" t="n">
        <f aca="false">Z299/U299</f>
        <v>0.205845061329419</v>
      </c>
      <c r="AL299" s="50" t="n">
        <f aca="false">EXP((((AK299-AK$315)/AK$316+2)/4-1.9)^3)</f>
        <v>0.0349733205566583</v>
      </c>
      <c r="AM299" s="50" t="n">
        <f aca="false">0.01*AD299+0.15*AF299+0.24*AH299+0.25*AJ299+0.35*AL299</f>
        <v>0.0332459271831938</v>
      </c>
      <c r="AO299" s="44" t="n">
        <f aca="false">AO333</f>
        <v>7.85314523615164E-005</v>
      </c>
      <c r="AP299" s="43" t="n">
        <f aca="false">AO299*$J$315</f>
        <v>592.100371580578</v>
      </c>
      <c r="AQ299" s="44" t="n">
        <f aca="false">AQ333</f>
        <v>0.00175848205192746</v>
      </c>
      <c r="AR299" s="43" t="n">
        <f aca="false">AQ299*$J$315</f>
        <v>13258.3550291533</v>
      </c>
      <c r="AS299" s="44" t="n">
        <f aca="false">AS333</f>
        <v>0.00223172323615698</v>
      </c>
      <c r="AT299" s="43" t="n">
        <f aca="false">AS299*$J$315</f>
        <v>16826.4321830001</v>
      </c>
      <c r="AU299" s="44" t="n">
        <f aca="false">AU333</f>
        <v>0.00261617936911761</v>
      </c>
      <c r="AV299" s="43" t="n">
        <f aca="false">AU299*$J$315</f>
        <v>19725.1003259819</v>
      </c>
      <c r="AW299" s="44" t="n">
        <f aca="false">AW333</f>
        <v>0.00706125519958261</v>
      </c>
      <c r="AX299" s="43" t="n">
        <f aca="false">AW299*$J$315</f>
        <v>53239.4563168298</v>
      </c>
    </row>
    <row r="300" customFormat="false" ht="13.8" hidden="false" customHeight="false" outlineLevel="0" collapsed="false">
      <c r="A300" s="13" t="s">
        <v>32</v>
      </c>
      <c r="B300" s="43"/>
      <c r="C300" s="43"/>
      <c r="D300" s="43"/>
      <c r="E300" s="43"/>
      <c r="F300" s="43"/>
      <c r="G300" s="43"/>
      <c r="H300" s="43"/>
      <c r="I300" s="89" t="n">
        <f aca="false">AO300+AQ300+AS300+AU300+AW300</f>
        <v>0.0167972131586057</v>
      </c>
      <c r="J300" s="43" t="n">
        <f aca="false">AP300+AR300+AT300+AV300+AX300</f>
        <v>126645.2593662</v>
      </c>
      <c r="K300" s="89" t="n">
        <f aca="false">I300-DatosMinisterio!J300</f>
        <v>4.00354076746448E-006</v>
      </c>
      <c r="L300" s="43" t="n">
        <f aca="false">J300-DatosMinisterio!K300</f>
        <v>30.2593661996216</v>
      </c>
      <c r="M300" s="43" t="n">
        <f aca="false">M334</f>
        <v>-3.01109464885106E-006</v>
      </c>
      <c r="N300" s="43" t="n">
        <f aca="false">ROUND((N$315*M300),0)</f>
        <v>-431</v>
      </c>
      <c r="O300" s="43" t="n">
        <f aca="false">N300-DatosMinisterio!L300</f>
        <v>-3000761</v>
      </c>
      <c r="P300" s="43" t="n">
        <f aca="false">N300+J300</f>
        <v>126214.2593662</v>
      </c>
      <c r="Q300" s="43" t="n">
        <f aca="false">P300-DatosMinisterio!M300</f>
        <v>-3000730.7406338</v>
      </c>
      <c r="S300" s="14" t="n">
        <f aca="false">B300+DatosMinisterio!B300</f>
        <v>7982</v>
      </c>
      <c r="T300" s="14" t="n">
        <f aca="false">C300+DatosMinisterio!C300</f>
        <v>38</v>
      </c>
      <c r="U300" s="14" t="n">
        <f aca="false">D300+DatosMinisterio!D300</f>
        <v>313.839393939394</v>
      </c>
      <c r="V300" s="14" t="n">
        <f aca="false">E300+DatosMinisterio!E300</f>
        <v>163.112121212121</v>
      </c>
      <c r="W300" s="14" t="n">
        <f aca="false">F300+DatosMinisterio!F300</f>
        <v>12</v>
      </c>
      <c r="X300" s="14" t="n">
        <f aca="false">G300+DatosMinisterio!G300</f>
        <v>66</v>
      </c>
      <c r="Y300" s="14" t="n">
        <f aca="false">H300+DatosMinisterio!H300</f>
        <v>3</v>
      </c>
      <c r="Z300" s="14" t="n">
        <f aca="false">X300+0.33*Y300</f>
        <v>66.99</v>
      </c>
      <c r="AC300" s="49" t="n">
        <f aca="false">IF(T300&gt;0,S300/T300,0)</f>
        <v>210.052631578947</v>
      </c>
      <c r="AD300" s="50" t="n">
        <f aca="false">EXP((((AC300-AC$315)/AC$316+2)/4-1.9)^3)</f>
        <v>0.083286390257438</v>
      </c>
      <c r="AE300" s="51" t="n">
        <f aca="false">S300/U300</f>
        <v>25.4333909449921</v>
      </c>
      <c r="AF300" s="50" t="n">
        <f aca="false">EXP((((AE300-AE$315)/AE$316+2)/4-1.9)^3)</f>
        <v>0.139202447791308</v>
      </c>
      <c r="AG300" s="50" t="n">
        <f aca="false">V300/U300</f>
        <v>0.519731188505991</v>
      </c>
      <c r="AH300" s="50" t="n">
        <f aca="false">EXP((((AG300-AG$315)/AG$316+2)/4-1.9)^3)</f>
        <v>0.033805683671383</v>
      </c>
      <c r="AI300" s="50" t="n">
        <f aca="false">W300/U300</f>
        <v>0.0382361176822733</v>
      </c>
      <c r="AJ300" s="50" t="n">
        <f aca="false">EXP((((AI300-AI$315)/AI$316+2)/4-1.9)^3)</f>
        <v>0.0191206037656897</v>
      </c>
      <c r="AK300" s="50" t="n">
        <f aca="false">Z300/U300</f>
        <v>0.213453126961291</v>
      </c>
      <c r="AL300" s="50" t="n">
        <f aca="false">EXP((((AK300-AK$315)/AK$316+2)/4-1.9)^3)</f>
        <v>0.0372639146402254</v>
      </c>
      <c r="AM300" s="50" t="n">
        <f aca="false">0.01*AD300+0.15*AF300+0.24*AH300+0.25*AJ300+0.35*AL300</f>
        <v>0.0476491162179039</v>
      </c>
      <c r="AO300" s="44" t="n">
        <f aca="false">AO334</f>
        <v>0.000234781751969583</v>
      </c>
      <c r="AP300" s="43" t="n">
        <f aca="false">AO300*$J$315</f>
        <v>1770.17434927323</v>
      </c>
      <c r="AQ300" s="44" t="n">
        <f aca="false">AQ334</f>
        <v>0.00862487783045684</v>
      </c>
      <c r="AR300" s="43" t="n">
        <f aca="false">AQ300*$J$315</f>
        <v>65028.6377583044</v>
      </c>
      <c r="AS300" s="44" t="n">
        <f aca="false">AS334</f>
        <v>0.00294321121511997</v>
      </c>
      <c r="AT300" s="43" t="n">
        <f aca="false">AS300*$J$315</f>
        <v>22190.8089269802</v>
      </c>
      <c r="AU300" s="44" t="n">
        <f aca="false">AU334</f>
        <v>0.00220542687725608</v>
      </c>
      <c r="AV300" s="43" t="n">
        <f aca="false">AU300*$J$315</f>
        <v>16628.1666039457</v>
      </c>
      <c r="AW300" s="44" t="n">
        <f aca="false">AW334</f>
        <v>0.00278891548380318</v>
      </c>
      <c r="AX300" s="43" t="n">
        <f aca="false">AW300*$J$315</f>
        <v>21027.471727696</v>
      </c>
    </row>
    <row r="301" customFormat="false" ht="13.8" hidden="false" customHeight="false" outlineLevel="0" collapsed="false">
      <c r="A301" s="13" t="s">
        <v>33</v>
      </c>
      <c r="B301" s="43"/>
      <c r="C301" s="43"/>
      <c r="D301" s="43"/>
      <c r="E301" s="43"/>
      <c r="F301" s="43"/>
      <c r="G301" s="43"/>
      <c r="H301" s="43"/>
      <c r="I301" s="89" t="n">
        <f aca="false">AO301+AQ301+AS301+AU301+AW301</f>
        <v>0.0338263902561208</v>
      </c>
      <c r="J301" s="43" t="n">
        <f aca="false">AP301+AR301+AT301+AV301+AX301</f>
        <v>255039.447732074</v>
      </c>
      <c r="K301" s="89" t="n">
        <f aca="false">I301-DatosMinisterio!J301</f>
        <v>1.86585362260336E-005</v>
      </c>
      <c r="L301" s="43" t="n">
        <f aca="false">J301-DatosMinisterio!K301</f>
        <v>140.447732073662</v>
      </c>
      <c r="M301" s="43" t="n">
        <f aca="false">M335</f>
        <v>7.72974676945563E-006</v>
      </c>
      <c r="N301" s="43" t="n">
        <f aca="false">ROUND((N$315*M301),0)</f>
        <v>1107</v>
      </c>
      <c r="O301" s="43" t="n">
        <f aca="false">N301-DatosMinisterio!L301</f>
        <v>-3008535</v>
      </c>
      <c r="P301" s="43" t="n">
        <f aca="false">N301+J301</f>
        <v>256146.447732074</v>
      </c>
      <c r="Q301" s="43" t="n">
        <f aca="false">P301-DatosMinisterio!M301</f>
        <v>-3008394.55226793</v>
      </c>
      <c r="S301" s="14" t="n">
        <f aca="false">B301+DatosMinisterio!B301</f>
        <v>9702</v>
      </c>
      <c r="T301" s="14" t="n">
        <f aca="false">C301+DatosMinisterio!C301</f>
        <v>41</v>
      </c>
      <c r="U301" s="14" t="n">
        <f aca="false">D301+DatosMinisterio!D301</f>
        <v>439.086124541735</v>
      </c>
      <c r="V301" s="14" t="n">
        <f aca="false">E301+DatosMinisterio!E301</f>
        <v>312.919196642049</v>
      </c>
      <c r="W301" s="14" t="n">
        <f aca="false">F301+DatosMinisterio!F301</f>
        <v>20</v>
      </c>
      <c r="X301" s="14" t="n">
        <f aca="false">G301+DatosMinisterio!G301</f>
        <v>75</v>
      </c>
      <c r="Y301" s="14" t="n">
        <f aca="false">H301+DatosMinisterio!H301</f>
        <v>13</v>
      </c>
      <c r="Z301" s="14" t="n">
        <f aca="false">X301+0.33*Y301</f>
        <v>79.29</v>
      </c>
      <c r="AC301" s="49" t="n">
        <f aca="false">IF(T301&gt;0,S301/T301,0)</f>
        <v>236.634146341463</v>
      </c>
      <c r="AD301" s="50" t="n">
        <f aca="false">EXP((((AC301-AC$315)/AC$316+2)/4-1.9)^3)</f>
        <v>0.126110912208941</v>
      </c>
      <c r="AE301" s="51" t="n">
        <f aca="false">S301/U301</f>
        <v>22.0958929415631</v>
      </c>
      <c r="AF301" s="50" t="n">
        <f aca="false">EXP((((AE301-AE$315)/AE$316+2)/4-1.9)^3)</f>
        <v>0.0762277766202764</v>
      </c>
      <c r="AG301" s="50" t="n">
        <f aca="false">V301/U301</f>
        <v>0.712660180206414</v>
      </c>
      <c r="AH301" s="50" t="n">
        <f aca="false">EXP((((AG301-AG$315)/AG$316+2)/4-1.9)^3)</f>
        <v>0.290380524072791</v>
      </c>
      <c r="AI301" s="50" t="n">
        <f aca="false">W301/U301</f>
        <v>0.0455491505701156</v>
      </c>
      <c r="AJ301" s="50" t="n">
        <f aca="false">EXP((((AI301-AI$315)/AI$316+2)/4-1.9)^3)</f>
        <v>0.0229904198434294</v>
      </c>
      <c r="AK301" s="50" t="n">
        <f aca="false">Z301/U301</f>
        <v>0.180579607435223</v>
      </c>
      <c r="AL301" s="50" t="n">
        <f aca="false">EXP((((AK301-AK$315)/AK$316+2)/4-1.9)^3)</f>
        <v>0.0281646183725547</v>
      </c>
      <c r="AM301" s="50" t="n">
        <f aca="false">0.01*AD301+0.15*AF301+0.24*AH301+0.25*AJ301+0.35*AL301</f>
        <v>0.0979918227838523</v>
      </c>
      <c r="AO301" s="44" t="n">
        <f aca="false">AO335</f>
        <v>0.00042890806629471</v>
      </c>
      <c r="AP301" s="43" t="n">
        <f aca="false">AO301*$J$315</f>
        <v>3233.8205622115</v>
      </c>
      <c r="AQ301" s="44" t="n">
        <f aca="false">AQ335</f>
        <v>0.00623349258786938</v>
      </c>
      <c r="AR301" s="43" t="n">
        <f aca="false">AQ301*$J$315</f>
        <v>46998.4084915627</v>
      </c>
      <c r="AS301" s="44" t="n">
        <f aca="false">AS335</f>
        <v>0.0189209521374985</v>
      </c>
      <c r="AT301" s="43" t="n">
        <f aca="false">AS301*$J$315</f>
        <v>142657.52707206</v>
      </c>
      <c r="AU301" s="44" t="n">
        <f aca="false">AU335</f>
        <v>0.00289996539970055</v>
      </c>
      <c r="AV301" s="43" t="n">
        <f aca="false">AU301*$J$315</f>
        <v>21864.7502255408</v>
      </c>
      <c r="AW301" s="44" t="n">
        <f aca="false">AW335</f>
        <v>0.00534307206475763</v>
      </c>
      <c r="AX301" s="43" t="n">
        <f aca="false">AW301*$J$315</f>
        <v>40284.9413806985</v>
      </c>
    </row>
    <row r="302" customFormat="false" ht="13.8" hidden="false" customHeight="false" outlineLevel="0" collapsed="false">
      <c r="A302" s="13" t="s">
        <v>34</v>
      </c>
      <c r="B302" s="43"/>
      <c r="C302" s="43"/>
      <c r="D302" s="43"/>
      <c r="E302" s="43"/>
      <c r="F302" s="43"/>
      <c r="G302" s="43"/>
      <c r="H302" s="43"/>
      <c r="I302" s="89" t="n">
        <f aca="false">AO302+AQ302+AS302+AU302+AW302</f>
        <v>0.0349703858880031</v>
      </c>
      <c r="J302" s="43" t="n">
        <f aca="false">AP302+AR302+AT302+AV302+AX302</f>
        <v>263664.784693956</v>
      </c>
      <c r="K302" s="89" t="n">
        <f aca="false">I302-DatosMinisterio!J302</f>
        <v>0.000186908777526335</v>
      </c>
      <c r="L302" s="43" t="n">
        <f aca="false">J302-DatosMinisterio!K302</f>
        <v>1408.78469395585</v>
      </c>
      <c r="M302" s="43" t="n">
        <f aca="false">M336</f>
        <v>1.37214439694479E-005</v>
      </c>
      <c r="N302" s="43" t="n">
        <f aca="false">ROUND((N$315*M302),0)</f>
        <v>1966</v>
      </c>
      <c r="O302" s="43" t="n">
        <f aca="false">N302-DatosMinisterio!L302</f>
        <v>-3136724</v>
      </c>
      <c r="P302" s="43" t="n">
        <f aca="false">N302+J302</f>
        <v>265630.784693956</v>
      </c>
      <c r="Q302" s="43" t="n">
        <f aca="false">P302-DatosMinisterio!M302</f>
        <v>-3135315.21530604</v>
      </c>
      <c r="S302" s="14" t="n">
        <f aca="false">B302+DatosMinisterio!B302</f>
        <v>6983</v>
      </c>
      <c r="T302" s="14" t="n">
        <f aca="false">C302+DatosMinisterio!C302</f>
        <v>48</v>
      </c>
      <c r="U302" s="14" t="n">
        <f aca="false">D302+DatosMinisterio!D302</f>
        <v>367.848484848485</v>
      </c>
      <c r="V302" s="14" t="n">
        <f aca="false">E302+DatosMinisterio!E302</f>
        <v>221.416666666667</v>
      </c>
      <c r="W302" s="14" t="n">
        <f aca="false">F302+DatosMinisterio!F302</f>
        <v>56</v>
      </c>
      <c r="X302" s="14" t="n">
        <f aca="false">G302+DatosMinisterio!G302</f>
        <v>171</v>
      </c>
      <c r="Y302" s="14" t="n">
        <f aca="false">H302+DatosMinisterio!H302</f>
        <v>22</v>
      </c>
      <c r="Z302" s="14" t="n">
        <f aca="false">X302+0.33*Y302</f>
        <v>178.26</v>
      </c>
      <c r="AC302" s="49" t="n">
        <f aca="false">IF(T302&gt;0,S302/T302,0)</f>
        <v>145.479166666667</v>
      </c>
      <c r="AD302" s="50" t="n">
        <f aca="false">EXP((((AC302-AC$315)/AC$316+2)/4-1.9)^3)</f>
        <v>0.0243292908317309</v>
      </c>
      <c r="AE302" s="51" t="n">
        <f aca="false">S302/U302</f>
        <v>18.9833594200511</v>
      </c>
      <c r="AF302" s="50" t="n">
        <f aca="false">EXP((((AE302-AE$315)/AE$316+2)/4-1.9)^3)</f>
        <v>0.0393201422831627</v>
      </c>
      <c r="AG302" s="50" t="n">
        <f aca="false">V302/U302</f>
        <v>0.601923552187166</v>
      </c>
      <c r="AH302" s="50" t="n">
        <f aca="false">EXP((((AG302-AG$315)/AG$316+2)/4-1.9)^3)</f>
        <v>0.100648273192304</v>
      </c>
      <c r="AI302" s="50" t="n">
        <f aca="false">W302/U302</f>
        <v>0.152236592800066</v>
      </c>
      <c r="AJ302" s="50" t="n">
        <f aca="false">EXP((((AI302-AI$315)/AI$316+2)/4-1.9)^3)</f>
        <v>0.18324316655198</v>
      </c>
      <c r="AK302" s="50" t="n">
        <f aca="false">Z302/U302</f>
        <v>0.484601697009638</v>
      </c>
      <c r="AL302" s="50" t="n">
        <f aca="false">EXP((((AK302-AK$315)/AK$316+2)/4-1.9)^3)</f>
        <v>0.219645922286432</v>
      </c>
      <c r="AM302" s="50" t="n">
        <f aca="false">0.01*AD302+0.15*AF302+0.24*AH302+0.25*AJ302+0.35*AL302</f>
        <v>0.152983764255191</v>
      </c>
      <c r="AO302" s="44" t="n">
        <f aca="false">AO336</f>
        <v>9.47346977659925E-005</v>
      </c>
      <c r="AP302" s="43" t="n">
        <f aca="false">AO302*$J$315</f>
        <v>714.267316623645</v>
      </c>
      <c r="AQ302" s="44" t="n">
        <f aca="false">AQ336</f>
        <v>0.000809538124457918</v>
      </c>
      <c r="AR302" s="43" t="n">
        <f aca="false">AQ302*$J$315</f>
        <v>6103.64140591226</v>
      </c>
      <c r="AS302" s="44" t="n">
        <f aca="false">AS336</f>
        <v>0.00874423883310306</v>
      </c>
      <c r="AT302" s="43" t="n">
        <f aca="false">AS302*$J$315</f>
        <v>65928.579016155</v>
      </c>
      <c r="AU302" s="44" t="n">
        <f aca="false">AU336</f>
        <v>0.011187563618386</v>
      </c>
      <c r="AV302" s="43" t="n">
        <f aca="false">AU302*$J$315</f>
        <v>84350.4147234362</v>
      </c>
      <c r="AW302" s="44" t="n">
        <f aca="false">AW336</f>
        <v>0.0141343106142902</v>
      </c>
      <c r="AX302" s="43" t="n">
        <f aca="false">AW302*$J$315</f>
        <v>106567.882231829</v>
      </c>
    </row>
    <row r="303" customFormat="false" ht="13.8" hidden="false" customHeight="false" outlineLevel="0" collapsed="false">
      <c r="A303" s="13" t="s">
        <v>35</v>
      </c>
      <c r="B303" s="43"/>
      <c r="C303" s="43"/>
      <c r="D303" s="43"/>
      <c r="E303" s="43"/>
      <c r="F303" s="43"/>
      <c r="G303" s="43"/>
      <c r="H303" s="43"/>
      <c r="I303" s="89" t="n">
        <f aca="false">AO303+AQ303+AS303+AU303+AW303</f>
        <v>0.00935902118619184</v>
      </c>
      <c r="J303" s="43" t="n">
        <f aca="false">AP303+AR303+AT303+AV303+AX303</f>
        <v>70563.828317662</v>
      </c>
      <c r="K303" s="89" t="n">
        <f aca="false">I303-DatosMinisterio!J303</f>
        <v>1.58955537605393E-006</v>
      </c>
      <c r="L303" s="43" t="n">
        <f aca="false">J303-DatosMinisterio!K303</f>
        <v>11.8283176620171</v>
      </c>
      <c r="M303" s="43" t="n">
        <f aca="false">M337</f>
        <v>2.25641523053143E-006</v>
      </c>
      <c r="N303" s="43" t="n">
        <f aca="false">ROUND((N$315*M303),0)</f>
        <v>323</v>
      </c>
      <c r="O303" s="43" t="n">
        <f aca="false">N303-DatosMinisterio!L303</f>
        <v>-1473474</v>
      </c>
      <c r="P303" s="43" t="n">
        <f aca="false">N303+J303</f>
        <v>70886.828317662</v>
      </c>
      <c r="Q303" s="43" t="n">
        <f aca="false">P303-DatosMinisterio!M303</f>
        <v>-1473462.17168234</v>
      </c>
      <c r="S303" s="14" t="n">
        <f aca="false">B303+DatosMinisterio!B303</f>
        <v>3715</v>
      </c>
      <c r="T303" s="14" t="n">
        <f aca="false">C303+DatosMinisterio!C303</f>
        <v>54</v>
      </c>
      <c r="U303" s="14" t="n">
        <f aca="false">D303+DatosMinisterio!D303</f>
        <v>256.976306818757</v>
      </c>
      <c r="V303" s="14" t="n">
        <f aca="false">E303+DatosMinisterio!E303</f>
        <v>80.9545454545455</v>
      </c>
      <c r="W303" s="14" t="n">
        <f aca="false">F303+DatosMinisterio!F303</f>
        <v>7</v>
      </c>
      <c r="X303" s="14" t="n">
        <f aca="false">G303+DatosMinisterio!G303</f>
        <v>46</v>
      </c>
      <c r="Y303" s="14" t="n">
        <f aca="false">H303+DatosMinisterio!H303</f>
        <v>13</v>
      </c>
      <c r="Z303" s="14" t="n">
        <f aca="false">X303+0.33*Y303</f>
        <v>50.29</v>
      </c>
      <c r="AC303" s="49" t="n">
        <f aca="false">IF(T303&gt;0,S303/T303,0)</f>
        <v>68.7962962962963</v>
      </c>
      <c r="AD303" s="50" t="n">
        <f aca="false">EXP((((AC303-AC$315)/AC$316+2)/4-1.9)^3)</f>
        <v>0.00356374670027833</v>
      </c>
      <c r="AE303" s="51" t="n">
        <f aca="false">S303/U303</f>
        <v>14.4565856906806</v>
      </c>
      <c r="AF303" s="50" t="n">
        <f aca="false">EXP((((AE303-AE$315)/AE$316+2)/4-1.9)^3)</f>
        <v>0.0124275209117506</v>
      </c>
      <c r="AG303" s="50" t="n">
        <f aca="false">V303/U303</f>
        <v>0.315027274135596</v>
      </c>
      <c r="AH303" s="50" t="n">
        <f aca="false">EXP((((AG303-AG$315)/AG$316+2)/4-1.9)^3)</f>
        <v>0.000559727832495273</v>
      </c>
      <c r="AI303" s="50" t="n">
        <f aca="false">W303/U303</f>
        <v>0.02723986536602</v>
      </c>
      <c r="AJ303" s="50" t="n">
        <f aca="false">EXP((((AI303-AI$315)/AI$316+2)/4-1.9)^3)</f>
        <v>0.0143317611360256</v>
      </c>
      <c r="AK303" s="50" t="n">
        <f aca="false">Z303/U303</f>
        <v>0.195698975608164</v>
      </c>
      <c r="AL303" s="50" t="n">
        <f aca="false">EXP((((AK303-AK$315)/AK$316+2)/4-1.9)^3)</f>
        <v>0.032095645983095</v>
      </c>
      <c r="AM303" s="50" t="n">
        <f aca="false">0.01*AD303+0.15*AF303+0.24*AH303+0.25*AJ303+0.35*AL303</f>
        <v>0.0168505166616539</v>
      </c>
      <c r="AO303" s="44" t="n">
        <f aca="false">AO337</f>
        <v>1.09862085539372E-005</v>
      </c>
      <c r="AP303" s="43" t="n">
        <f aca="false">AO303*$J$315</f>
        <v>82.8322661995694</v>
      </c>
      <c r="AQ303" s="44" t="n">
        <f aca="false">AQ337</f>
        <v>0.00130654655836661</v>
      </c>
      <c r="AR303" s="43" t="n">
        <f aca="false">AQ303*$J$315</f>
        <v>9850.91551770783</v>
      </c>
      <c r="AS303" s="44" t="n">
        <f aca="false">AS337</f>
        <v>0.000472543991933831</v>
      </c>
      <c r="AT303" s="43" t="n">
        <f aca="false">AS303*$J$315</f>
        <v>3562.82056167984</v>
      </c>
      <c r="AU303" s="44" t="n">
        <f aca="false">AU337</f>
        <v>0.0022056588967219</v>
      </c>
      <c r="AV303" s="43" t="n">
        <f aca="false">AU303*$J$315</f>
        <v>16629.9159515993</v>
      </c>
      <c r="AW303" s="44" t="n">
        <f aca="false">AW337</f>
        <v>0.00536328553061557</v>
      </c>
      <c r="AX303" s="43" t="n">
        <f aca="false">AW303*$J$315</f>
        <v>40437.3440204755</v>
      </c>
    </row>
    <row r="304" customFormat="false" ht="13.8" hidden="false" customHeight="false" outlineLevel="0" collapsed="false">
      <c r="A304" s="13" t="s">
        <v>36</v>
      </c>
      <c r="B304" s="43"/>
      <c r="C304" s="43"/>
      <c r="D304" s="43"/>
      <c r="E304" s="43"/>
      <c r="F304" s="43"/>
      <c r="G304" s="43"/>
      <c r="H304" s="43"/>
      <c r="I304" s="89" t="n">
        <f aca="false">AO304+AQ304+AS304+AU304+AW304</f>
        <v>0.101033270117786</v>
      </c>
      <c r="J304" s="43" t="n">
        <f aca="false">AP304+AR304+AT304+AV304+AX304</f>
        <v>761756.404342992</v>
      </c>
      <c r="K304" s="89" t="n">
        <f aca="false">I304-DatosMinisterio!J304</f>
        <v>0.000297651868755494</v>
      </c>
      <c r="L304" s="43" t="n">
        <f aca="false">J304-DatosMinisterio!K304</f>
        <v>2244.40434299246</v>
      </c>
      <c r="M304" s="43" t="n">
        <f aca="false">M338</f>
        <v>2.5925906077829E-005</v>
      </c>
      <c r="N304" s="43" t="n">
        <f aca="false">ROUND((N$315*M304),0)</f>
        <v>3714</v>
      </c>
      <c r="O304" s="43" t="n">
        <f aca="false">N304-DatosMinisterio!L304</f>
        <v>-8126389</v>
      </c>
      <c r="P304" s="43" t="n">
        <f aca="false">N304+J304</f>
        <v>765470.404342992</v>
      </c>
      <c r="Q304" s="43" t="n">
        <f aca="false">P304-DatosMinisterio!M304</f>
        <v>-8124144.59565701</v>
      </c>
      <c r="S304" s="14" t="n">
        <f aca="false">B304+DatosMinisterio!B304</f>
        <v>6853</v>
      </c>
      <c r="T304" s="14" t="n">
        <f aca="false">C304+DatosMinisterio!C304</f>
        <v>25</v>
      </c>
      <c r="U304" s="14" t="n">
        <f aca="false">D304+DatosMinisterio!D304</f>
        <v>295.374242424242</v>
      </c>
      <c r="V304" s="14" t="n">
        <f aca="false">E304+DatosMinisterio!E304</f>
        <v>249.578787878788</v>
      </c>
      <c r="W304" s="14" t="n">
        <f aca="false">F304+DatosMinisterio!F304</f>
        <v>35</v>
      </c>
      <c r="X304" s="14" t="n">
        <f aca="false">G304+DatosMinisterio!G304</f>
        <v>154</v>
      </c>
      <c r="Y304" s="14" t="n">
        <f aca="false">H304+DatosMinisterio!H304</f>
        <v>39</v>
      </c>
      <c r="Z304" s="14" t="n">
        <f aca="false">X304+0.33*Y304</f>
        <v>166.87</v>
      </c>
      <c r="AC304" s="49" t="n">
        <f aca="false">IF(T304&gt;0,S304/T304,0)</f>
        <v>274.12</v>
      </c>
      <c r="AD304" s="50" t="n">
        <f aca="false">EXP((((AC304-AC$315)/AC$316+2)/4-1.9)^3)</f>
        <v>0.20846355235496</v>
      </c>
      <c r="AE304" s="51" t="n">
        <f aca="false">S304/U304</f>
        <v>23.201075164019</v>
      </c>
      <c r="AF304" s="50" t="n">
        <f aca="false">EXP((((AE304-AE$315)/AE$316+2)/4-1.9)^3)</f>
        <v>0.0941635197868717</v>
      </c>
      <c r="AG304" s="50" t="n">
        <f aca="false">V304/U304</f>
        <v>0.84495786034153</v>
      </c>
      <c r="AH304" s="50" t="n">
        <f aca="false">EXP((((AG304-AG$315)/AG$316+2)/4-1.9)^3)</f>
        <v>0.622684933742827</v>
      </c>
      <c r="AI304" s="50" t="n">
        <f aca="false">W304/U304</f>
        <v>0.118493744453621</v>
      </c>
      <c r="AJ304" s="50" t="n">
        <f aca="false">EXP((((AI304-AI$315)/AI$316+2)/4-1.9)^3)</f>
        <v>0.106755412530295</v>
      </c>
      <c r="AK304" s="50" t="n">
        <f aca="false">Z304/U304</f>
        <v>0.564944318199306</v>
      </c>
      <c r="AL304" s="50" t="n">
        <f aca="false">EXP((((AK304-AK$315)/AK$316+2)/4-1.9)^3)</f>
        <v>0.315908615537407</v>
      </c>
      <c r="AM304" s="50" t="n">
        <f aca="false">0.01*AD304+0.15*AF304+0.24*AH304+0.25*AJ304+0.35*AL304</f>
        <v>0.302910416160525</v>
      </c>
      <c r="AO304" s="44" t="n">
        <f aca="false">AO338</f>
        <v>0.000763308789561868</v>
      </c>
      <c r="AP304" s="43" t="n">
        <f aca="false">AO304*$J$315</f>
        <v>5755.08798499924</v>
      </c>
      <c r="AQ304" s="44" t="n">
        <f aca="false">AQ338</f>
        <v>0.00493847298447074</v>
      </c>
      <c r="AR304" s="43" t="n">
        <f aca="false">AQ304*$J$315</f>
        <v>37234.4022836217</v>
      </c>
      <c r="AS304" s="44" t="n">
        <f aca="false">AS338</f>
        <v>0.0595359267285975</v>
      </c>
      <c r="AT304" s="43" t="n">
        <f aca="false">AS304*$J$315</f>
        <v>448880.58578261</v>
      </c>
      <c r="AU304" s="44" t="n">
        <f aca="false">AU338</f>
        <v>0.015057168430634</v>
      </c>
      <c r="AV304" s="43" t="n">
        <f aca="false">AU304*$J$315</f>
        <v>113525.915472546</v>
      </c>
      <c r="AW304" s="44" t="n">
        <f aca="false">AW338</f>
        <v>0.0207383931845214</v>
      </c>
      <c r="AX304" s="43" t="n">
        <f aca="false">AW304*$J$315</f>
        <v>156360.412819215</v>
      </c>
    </row>
    <row r="305" customFormat="false" ht="13.8" hidden="false" customHeight="false" outlineLevel="0" collapsed="false">
      <c r="A305" s="13" t="s">
        <v>37</v>
      </c>
      <c r="B305" s="43"/>
      <c r="C305" s="43"/>
      <c r="D305" s="43"/>
      <c r="E305" s="43"/>
      <c r="F305" s="43"/>
      <c r="G305" s="43"/>
      <c r="H305" s="43"/>
      <c r="I305" s="89" t="n">
        <f aca="false">AO305+AQ305+AS305+AU305+AW305</f>
        <v>0.00749907959822866</v>
      </c>
      <c r="J305" s="43" t="n">
        <f aca="false">AP305+AR305+AT305+AV305+AX305</f>
        <v>56540.5029845011</v>
      </c>
      <c r="K305" s="89" t="n">
        <f aca="false">I305-DatosMinisterio!J305</f>
        <v>-8.55103320106677E-006</v>
      </c>
      <c r="L305" s="43" t="n">
        <f aca="false">J305-DatosMinisterio!K305</f>
        <v>-64.4970154988623</v>
      </c>
      <c r="M305" s="43" t="n">
        <f aca="false">M339</f>
        <v>-6.02218929770212E-007</v>
      </c>
      <c r="N305" s="43" t="n">
        <f aca="false">ROUND((N$315*M305),0)</f>
        <v>-86</v>
      </c>
      <c r="O305" s="43" t="n">
        <f aca="false">N305-DatosMinisterio!L305</f>
        <v>-1395800</v>
      </c>
      <c r="P305" s="43" t="n">
        <f aca="false">N305+J305</f>
        <v>56454.5029845011</v>
      </c>
      <c r="Q305" s="43" t="n">
        <f aca="false">P305-DatosMinisterio!M305</f>
        <v>-1395864.4970155</v>
      </c>
      <c r="S305" s="14" t="n">
        <f aca="false">B305+DatosMinisterio!B305</f>
        <v>2966</v>
      </c>
      <c r="T305" s="14" t="n">
        <f aca="false">C305+DatosMinisterio!C305</f>
        <v>38</v>
      </c>
      <c r="U305" s="14" t="n">
        <f aca="false">D305+DatosMinisterio!D305</f>
        <v>172.494607087827</v>
      </c>
      <c r="V305" s="14" t="n">
        <f aca="false">E305+DatosMinisterio!E305</f>
        <v>70.4772727272727</v>
      </c>
      <c r="W305" s="14" t="n">
        <f aca="false">F305+DatosMinisterio!F305</f>
        <v>0</v>
      </c>
      <c r="X305" s="14" t="n">
        <f aca="false">G305+DatosMinisterio!G305</f>
        <v>12</v>
      </c>
      <c r="Y305" s="14" t="n">
        <f aca="false">H305+DatosMinisterio!H305</f>
        <v>1</v>
      </c>
      <c r="Z305" s="14" t="n">
        <f aca="false">X305+0.33*Y305</f>
        <v>12.33</v>
      </c>
      <c r="AC305" s="49" t="n">
        <f aca="false">IF(T305&gt;0,S305/T305,0)</f>
        <v>78.0526315789474</v>
      </c>
      <c r="AD305" s="50" t="n">
        <f aca="false">EXP((((AC305-AC$315)/AC$316+2)/4-1.9)^3)</f>
        <v>0.00462464794053728</v>
      </c>
      <c r="AE305" s="51" t="n">
        <f aca="false">S305/U305</f>
        <v>17.1947404621748</v>
      </c>
      <c r="AF305" s="50" t="n">
        <f aca="false">EXP((((AE305-AE$315)/AE$316+2)/4-1.9)^3)</f>
        <v>0.0256468972827025</v>
      </c>
      <c r="AG305" s="50" t="n">
        <f aca="false">V305/U305</f>
        <v>0.408576673306596</v>
      </c>
      <c r="AH305" s="50" t="n">
        <f aca="false">EXP((((AG305-AG$315)/AG$316+2)/4-1.9)^3)</f>
        <v>0.00476281621467267</v>
      </c>
      <c r="AI305" s="50" t="n">
        <f aca="false">W305/U305</f>
        <v>0</v>
      </c>
      <c r="AJ305" s="50" t="n">
        <f aca="false">EXP((((AI305-AI$315)/AI$316+2)/4-1.9)^3)</f>
        <v>0.00661125146968685</v>
      </c>
      <c r="AK305" s="50" t="n">
        <f aca="false">Z305/U305</f>
        <v>0.0714804955828102</v>
      </c>
      <c r="AL305" s="50" t="n">
        <f aca="false">EXP((((AK305-AK$315)/AK$316+2)/4-1.9)^3)</f>
        <v>0.00993376609135648</v>
      </c>
      <c r="AM305" s="50" t="n">
        <f aca="false">0.01*AD305+0.15*AF305+0.24*AH305+0.25*AJ305+0.35*AL305</f>
        <v>0.0101659879627287</v>
      </c>
      <c r="AO305" s="44" t="n">
        <f aca="false">AO339</f>
        <v>2.16246421821668E-005</v>
      </c>
      <c r="AP305" s="43" t="n">
        <f aca="false">AO305*$J$315</f>
        <v>163.042428050554</v>
      </c>
      <c r="AQ305" s="44" t="n">
        <f aca="false">AQ339</f>
        <v>0.00534865929246195</v>
      </c>
      <c r="AR305" s="43" t="n">
        <f aca="false">AQ305*$J$315</f>
        <v>40327.0671723444</v>
      </c>
      <c r="AS305" s="44" t="n">
        <f aca="false">AS339</f>
        <v>0.000313583482347479</v>
      </c>
      <c r="AT305" s="43" t="n">
        <f aca="false">AS305*$J$315</f>
        <v>2364.31252493251</v>
      </c>
      <c r="AU305" s="44" t="n">
        <f aca="false">AU339</f>
        <v>0.000563484697708308</v>
      </c>
      <c r="AV305" s="43" t="n">
        <f aca="false">AU305*$J$315</f>
        <v>4248.48247243872</v>
      </c>
      <c r="AW305" s="44" t="n">
        <f aca="false">AW339</f>
        <v>0.00125172748352876</v>
      </c>
      <c r="AX305" s="43" t="n">
        <f aca="false">AW305*$J$315</f>
        <v>9437.59838673496</v>
      </c>
    </row>
    <row r="306" customFormat="false" ht="13.8" hidden="false" customHeight="false" outlineLevel="0" collapsed="false">
      <c r="A306" s="13" t="s">
        <v>38</v>
      </c>
      <c r="B306" s="43"/>
      <c r="C306" s="43"/>
      <c r="D306" s="43"/>
      <c r="E306" s="43"/>
      <c r="F306" s="43"/>
      <c r="G306" s="43"/>
      <c r="H306" s="43"/>
      <c r="I306" s="89" t="n">
        <f aca="false">AO306+AQ306+AS306+AU306+AW306</f>
        <v>0.0782022891619499</v>
      </c>
      <c r="J306" s="43" t="n">
        <f aca="false">AP306+AR306+AT306+AV306+AX306</f>
        <v>589618.593300498</v>
      </c>
      <c r="K306" s="89" t="n">
        <f aca="false">I306-DatosMinisterio!J306</f>
        <v>3.10643760818297E-005</v>
      </c>
      <c r="L306" s="43" t="n">
        <f aca="false">J306-DatosMinisterio!K306</f>
        <v>234.593300498324</v>
      </c>
      <c r="M306" s="43" t="n">
        <f aca="false">M340</f>
        <v>2.14206986411936E-006</v>
      </c>
      <c r="N306" s="43" t="n">
        <f aca="false">ROUND((N$315*M306),0)</f>
        <v>307</v>
      </c>
      <c r="O306" s="43" t="n">
        <f aca="false">N306-DatosMinisterio!L306</f>
        <v>-5267417</v>
      </c>
      <c r="P306" s="43" t="n">
        <f aca="false">N306+J306</f>
        <v>589925.593300498</v>
      </c>
      <c r="Q306" s="43" t="n">
        <f aca="false">P306-DatosMinisterio!M306</f>
        <v>-5267182.4066995</v>
      </c>
      <c r="S306" s="14" t="n">
        <f aca="false">B306+DatosMinisterio!B306</f>
        <v>8874</v>
      </c>
      <c r="T306" s="14" t="n">
        <f aca="false">C306+DatosMinisterio!C306</f>
        <v>72</v>
      </c>
      <c r="U306" s="14" t="n">
        <f aca="false">D306+DatosMinisterio!D306</f>
        <v>300.727272727273</v>
      </c>
      <c r="V306" s="14" t="n">
        <f aca="false">E306+DatosMinisterio!E306</f>
        <v>229.204545454545</v>
      </c>
      <c r="W306" s="14" t="n">
        <f aca="false">F306+DatosMinisterio!F306</f>
        <v>15</v>
      </c>
      <c r="X306" s="14" t="n">
        <f aca="false">G306+DatosMinisterio!G306</f>
        <v>73</v>
      </c>
      <c r="Y306" s="14" t="n">
        <f aca="false">H306+DatosMinisterio!H306</f>
        <v>10</v>
      </c>
      <c r="Z306" s="14" t="n">
        <f aca="false">X306+0.33*Y306</f>
        <v>76.3</v>
      </c>
      <c r="AC306" s="49" t="n">
        <f aca="false">IF(T306&gt;0,S306/T306,0)</f>
        <v>123.25</v>
      </c>
      <c r="AD306" s="50" t="n">
        <f aca="false">EXP((((AC306-AC$315)/AC$316+2)/4-1.9)^3)</f>
        <v>0.0147178818877749</v>
      </c>
      <c r="AE306" s="51" t="n">
        <f aca="false">S306/U306</f>
        <v>29.5084643288996</v>
      </c>
      <c r="AF306" s="50" t="n">
        <f aca="false">EXP((((AE306-AE$315)/AE$316+2)/4-1.9)^3)</f>
        <v>0.253080861096366</v>
      </c>
      <c r="AG306" s="50" t="n">
        <f aca="false">V306/U306</f>
        <v>0.762167472793226</v>
      </c>
      <c r="AH306" s="50" t="n">
        <f aca="false">EXP((((AG306-AG$315)/AG$316+2)/4-1.9)^3)</f>
        <v>0.408947835785812</v>
      </c>
      <c r="AI306" s="50" t="n">
        <f aca="false">W306/U306</f>
        <v>0.0498790810157194</v>
      </c>
      <c r="AJ306" s="50" t="n">
        <f aca="false">EXP((((AI306-AI$315)/AI$316+2)/4-1.9)^3)</f>
        <v>0.0255710028461565</v>
      </c>
      <c r="AK306" s="50" t="n">
        <f aca="false">Z306/U306</f>
        <v>0.253718258766626</v>
      </c>
      <c r="AL306" s="50" t="n">
        <f aca="false">EXP((((AK306-AK$315)/AK$316+2)/4-1.9)^3)</f>
        <v>0.0514438424419029</v>
      </c>
      <c r="AM306" s="50" t="n">
        <f aca="false">0.01*AD306+0.15*AF306+0.24*AH306+0.25*AJ306+0.35*AL306</f>
        <v>0.160654884138133</v>
      </c>
      <c r="AO306" s="44" t="n">
        <f aca="false">AO340</f>
        <v>5.88414444923515E-005</v>
      </c>
      <c r="AP306" s="43" t="n">
        <f aca="false">AO306*$J$315</f>
        <v>443.644426539758</v>
      </c>
      <c r="AQ306" s="44" t="n">
        <f aca="false">AQ340</f>
        <v>0.0253185254433314</v>
      </c>
      <c r="AR306" s="43" t="n">
        <f aca="false">AQ306*$J$315</f>
        <v>190893.048225543</v>
      </c>
      <c r="AS306" s="44" t="n">
        <f aca="false">AS340</f>
        <v>0.0379921173260834</v>
      </c>
      <c r="AT306" s="43" t="n">
        <f aca="false">AS306*$J$315</f>
        <v>286447.609326661</v>
      </c>
      <c r="AU306" s="44" t="n">
        <f aca="false">AU340</f>
        <v>0.00275768487933044</v>
      </c>
      <c r="AV306" s="43" t="n">
        <f aca="false">AU306*$J$315</f>
        <v>20792.0036196077</v>
      </c>
      <c r="AW306" s="44" t="n">
        <f aca="false">AW340</f>
        <v>0.0120751200687123</v>
      </c>
      <c r="AX306" s="43" t="n">
        <f aca="false">AW306*$J$315</f>
        <v>91042.2877021475</v>
      </c>
    </row>
    <row r="307" customFormat="false" ht="13.8" hidden="false" customHeight="false" outlineLevel="0" collapsed="false">
      <c r="A307" s="13" t="s">
        <v>39</v>
      </c>
      <c r="B307" s="43"/>
      <c r="C307" s="43"/>
      <c r="D307" s="43"/>
      <c r="E307" s="43"/>
      <c r="F307" s="43"/>
      <c r="G307" s="43"/>
      <c r="H307" s="43"/>
      <c r="I307" s="89" t="n">
        <f aca="false">AO307+AQ307+AS307+AU307+AW307</f>
        <v>0.00989255429354867</v>
      </c>
      <c r="J307" s="43" t="n">
        <f aca="false">AP307+AR307+AT307+AV307+AX307</f>
        <v>74586.4860123429</v>
      </c>
      <c r="K307" s="89" t="n">
        <f aca="false">I307-DatosMinisterio!J307</f>
        <v>1.36504144559874E-005</v>
      </c>
      <c r="L307" s="43" t="n">
        <f aca="false">J307-DatosMinisterio!K307</f>
        <v>102.486012342852</v>
      </c>
      <c r="M307" s="43" t="n">
        <f aca="false">M341</f>
        <v>3.67429777404104E-006</v>
      </c>
      <c r="N307" s="43" t="n">
        <f aca="false">ROUND((N$315*M307),0)</f>
        <v>526</v>
      </c>
      <c r="O307" s="43" t="n">
        <f aca="false">N307-DatosMinisterio!L307</f>
        <v>-1864064</v>
      </c>
      <c r="P307" s="43" t="n">
        <f aca="false">N307+J307</f>
        <v>75112.4860123429</v>
      </c>
      <c r="Q307" s="43" t="n">
        <f aca="false">P307-DatosMinisterio!M307</f>
        <v>-1863961.51398766</v>
      </c>
      <c r="S307" s="14" t="n">
        <f aca="false">B307+DatosMinisterio!B307</f>
        <v>17362</v>
      </c>
      <c r="T307" s="14" t="n">
        <f aca="false">C307+DatosMinisterio!C307</f>
        <v>185</v>
      </c>
      <c r="U307" s="14" t="n">
        <f aca="false">D307+DatosMinisterio!D307</f>
        <v>423.4718798151</v>
      </c>
      <c r="V307" s="14" t="n">
        <f aca="false">E307+DatosMinisterio!E307</f>
        <v>200.062788906009</v>
      </c>
      <c r="W307" s="14" t="n">
        <f aca="false">F307+DatosMinisterio!F307</f>
        <v>20</v>
      </c>
      <c r="X307" s="14" t="n">
        <f aca="false">G307+DatosMinisterio!G307</f>
        <v>31</v>
      </c>
      <c r="Y307" s="14" t="n">
        <f aca="false">H307+DatosMinisterio!H307</f>
        <v>2</v>
      </c>
      <c r="Z307" s="14" t="n">
        <f aca="false">X307+0.33*Y307</f>
        <v>31.66</v>
      </c>
      <c r="AC307" s="49" t="n">
        <f aca="false">IF(T307&gt;0,S307/T307,0)</f>
        <v>93.8486486486486</v>
      </c>
      <c r="AD307" s="50" t="n">
        <f aca="false">EXP((((AC307-AC$315)/AC$316+2)/4-1.9)^3)</f>
        <v>0.00708038228964856</v>
      </c>
      <c r="AE307" s="51" t="n">
        <f aca="false">S307/U307</f>
        <v>40.9991804121226</v>
      </c>
      <c r="AF307" s="50" t="n">
        <f aca="false">EXP((((AE307-AE$315)/AE$316+2)/4-1.9)^3)</f>
        <v>0.698458975386573</v>
      </c>
      <c r="AG307" s="50" t="n">
        <f aca="false">V307/U307</f>
        <v>0.472434649009899</v>
      </c>
      <c r="AH307" s="50" t="n">
        <f aca="false">EXP((((AG307-AG$315)/AG$316+2)/4-1.9)^3)</f>
        <v>0.0157853770160962</v>
      </c>
      <c r="AI307" s="50" t="n">
        <f aca="false">W307/U307</f>
        <v>0.0472286377285136</v>
      </c>
      <c r="AJ307" s="50" t="n">
        <f aca="false">EXP((((AI307-AI$315)/AI$316+2)/4-1.9)^3)</f>
        <v>0.0239646916998484</v>
      </c>
      <c r="AK307" s="50" t="n">
        <f aca="false">Z307/U307</f>
        <v>0.074762933524237</v>
      </c>
      <c r="AL307" s="50" t="n">
        <f aca="false">EXP((((AK307-AK$315)/AK$316+2)/4-1.9)^3)</f>
        <v>0.010277138932561</v>
      </c>
      <c r="AM307" s="50" t="n">
        <f aca="false">0.01*AD307+0.15*AF307+0.24*AH307+0.25*AJ307+0.35*AL307</f>
        <v>0.118216312166104</v>
      </c>
      <c r="AO307" s="44" t="n">
        <f aca="false">AO341</f>
        <v>2.68373528310905E-005</v>
      </c>
      <c r="AP307" s="43" t="n">
        <f aca="false">AO307*$J$315</f>
        <v>202.344488809107</v>
      </c>
      <c r="AQ307" s="44" t="n">
        <f aca="false">AQ341</f>
        <v>0.00141000484068818</v>
      </c>
      <c r="AR307" s="43" t="n">
        <f aca="false">AQ307*$J$315</f>
        <v>10630.9556871382</v>
      </c>
      <c r="AS307" s="44" t="n">
        <f aca="false">AS341</f>
        <v>0.00354119056772265</v>
      </c>
      <c r="AT307" s="43" t="n">
        <f aca="false">AS307*$J$315</f>
        <v>26699.3693346452</v>
      </c>
      <c r="AU307" s="44" t="n">
        <f aca="false">AU341</f>
        <v>0.00308874987046533</v>
      </c>
      <c r="AV307" s="43" t="n">
        <f aca="false">AU307*$J$315</f>
        <v>23288.1207596027</v>
      </c>
      <c r="AW307" s="44" t="n">
        <f aca="false">AW341</f>
        <v>0.00182577166184142</v>
      </c>
      <c r="AX307" s="43" t="n">
        <f aca="false">AW307*$J$315</f>
        <v>13765.6957421476</v>
      </c>
    </row>
    <row r="308" customFormat="false" ht="13.8" hidden="false" customHeight="false" outlineLevel="0" collapsed="false">
      <c r="A308" s="13" t="s">
        <v>40</v>
      </c>
      <c r="B308" s="43"/>
      <c r="C308" s="43"/>
      <c r="D308" s="43"/>
      <c r="E308" s="43"/>
      <c r="F308" s="43"/>
      <c r="G308" s="43"/>
      <c r="H308" s="43"/>
      <c r="I308" s="89" t="n">
        <f aca="false">AO308+AQ308+AS308+AU308+AW308</f>
        <v>0.0100172283059656</v>
      </c>
      <c r="J308" s="43" t="n">
        <f aca="false">AP308+AR308+AT308+AV308+AX308</f>
        <v>75526.4855521286</v>
      </c>
      <c r="K308" s="89" t="n">
        <f aca="false">I308-DatosMinisterio!J308</f>
        <v>-8.20315325146363E-006</v>
      </c>
      <c r="L308" s="43" t="n">
        <f aca="false">J308-DatosMinisterio!K308</f>
        <v>-61.5144478714356</v>
      </c>
      <c r="M308" s="43" t="n">
        <f aca="false">M342</f>
        <v>-1.32640625037996E-006</v>
      </c>
      <c r="N308" s="43" t="n">
        <f aca="false">ROUND((N$315*M308),0)</f>
        <v>-190</v>
      </c>
      <c r="O308" s="43" t="n">
        <f aca="false">N308-DatosMinisterio!L308</f>
        <v>-3728103</v>
      </c>
      <c r="P308" s="43" t="n">
        <f aca="false">N308+J308</f>
        <v>75336.4855521286</v>
      </c>
      <c r="Q308" s="43" t="n">
        <f aca="false">P308-DatosMinisterio!M308</f>
        <v>-3728164.51444787</v>
      </c>
      <c r="S308" s="14" t="n">
        <f aca="false">B308+DatosMinisterio!B308</f>
        <v>5847</v>
      </c>
      <c r="T308" s="14" t="n">
        <f aca="false">C308+DatosMinisterio!C308</f>
        <v>34</v>
      </c>
      <c r="U308" s="14" t="n">
        <f aca="false">D308+DatosMinisterio!D308</f>
        <v>292.355265946175</v>
      </c>
      <c r="V308" s="14" t="n">
        <f aca="false">E308+DatosMinisterio!E308</f>
        <v>165.833333333333</v>
      </c>
      <c r="W308" s="14" t="n">
        <f aca="false">F308+DatosMinisterio!F308</f>
        <v>6</v>
      </c>
      <c r="X308" s="14" t="n">
        <f aca="false">G308+DatosMinisterio!G308</f>
        <v>17</v>
      </c>
      <c r="Y308" s="14" t="n">
        <f aca="false">H308+DatosMinisterio!H308</f>
        <v>6</v>
      </c>
      <c r="Z308" s="14" t="n">
        <f aca="false">X308+0.33*Y308</f>
        <v>18.98</v>
      </c>
      <c r="AC308" s="49" t="n">
        <f aca="false">IF(T308&gt;0,S308/T308,0)</f>
        <v>171.970588235294</v>
      </c>
      <c r="AD308" s="50" t="n">
        <f aca="false">EXP((((AC308-AC$315)/AC$316+2)/4-1.9)^3)</f>
        <v>0.0419507828408791</v>
      </c>
      <c r="AE308" s="51" t="n">
        <f aca="false">S308/U308</f>
        <v>19.9996397570498</v>
      </c>
      <c r="AF308" s="50" t="n">
        <f aca="false">EXP((((AE308-AE$315)/AE$316+2)/4-1.9)^3)</f>
        <v>0.0493544730180012</v>
      </c>
      <c r="AG308" s="50" t="n">
        <f aca="false">V308/U308</f>
        <v>0.567232243266192</v>
      </c>
      <c r="AH308" s="50" t="n">
        <f aca="false">EXP((((AG308-AG$315)/AG$316+2)/4-1.9)^3)</f>
        <v>0.0657212216464714</v>
      </c>
      <c r="AI308" s="50" t="n">
        <f aca="false">W308/U308</f>
        <v>0.0205229756357618</v>
      </c>
      <c r="AJ308" s="50" t="n">
        <f aca="false">EXP((((AI308-AI$315)/AI$316+2)/4-1.9)^3)</f>
        <v>0.0119373862585062</v>
      </c>
      <c r="AK308" s="50" t="n">
        <f aca="false">Z308/U308</f>
        <v>0.0649210129277931</v>
      </c>
      <c r="AL308" s="50" t="n">
        <f aca="false">EXP((((AK308-AK$315)/AK$316+2)/4-1.9)^3)</f>
        <v>0.0092769055443267</v>
      </c>
      <c r="AM308" s="50" t="n">
        <f aca="false">0.01*AD308+0.15*AF308+0.24*AH308+0.25*AJ308+0.35*AL308</f>
        <v>0.029827035481403</v>
      </c>
      <c r="AO308" s="44" t="n">
        <f aca="false">AO342</f>
        <v>0.000136117708866807</v>
      </c>
      <c r="AP308" s="43" t="n">
        <f aca="false">AO308*$J$315</f>
        <v>1026.281108717</v>
      </c>
      <c r="AQ308" s="44" t="n">
        <f aca="false">AQ342</f>
        <v>0.00315775572403093</v>
      </c>
      <c r="AR308" s="43" t="n">
        <f aca="false">AQ308*$J$315</f>
        <v>23808.4013644913</v>
      </c>
      <c r="AS308" s="44" t="n">
        <f aca="false">AS342</f>
        <v>0.00465075142054029</v>
      </c>
      <c r="AT308" s="43" t="n">
        <f aca="false">AS308*$J$315</f>
        <v>35065.0798046393</v>
      </c>
      <c r="AU308" s="44" t="n">
        <f aca="false">AU342</f>
        <v>0.000782862403219444</v>
      </c>
      <c r="AV308" s="43" t="n">
        <f aca="false">AU308*$J$315</f>
        <v>5902.51556419511</v>
      </c>
      <c r="AW308" s="44" t="n">
        <f aca="false">AW342</f>
        <v>0.00128974104930817</v>
      </c>
      <c r="AX308" s="43" t="n">
        <f aca="false">AW308*$J$315</f>
        <v>9724.20771008578</v>
      </c>
    </row>
    <row r="309" customFormat="false" ht="13.8" hidden="false" customHeight="false" outlineLevel="0" collapsed="false">
      <c r="A309" s="13" t="s">
        <v>41</v>
      </c>
      <c r="B309" s="43"/>
      <c r="C309" s="43"/>
      <c r="D309" s="43"/>
      <c r="E309" s="43"/>
      <c r="F309" s="43"/>
      <c r="G309" s="43"/>
      <c r="H309" s="43"/>
      <c r="I309" s="89" t="n">
        <f aca="false">AO309+AQ309+AS309+AU309+AW309</f>
        <v>0.0121171931105729</v>
      </c>
      <c r="J309" s="43" t="n">
        <f aca="false">AP309+AR309+AT309+AV309+AX309</f>
        <v>91359.5040908693</v>
      </c>
      <c r="K309" s="89" t="n">
        <f aca="false">I309-DatosMinisterio!J309</f>
        <v>-6.71880031725969E-006</v>
      </c>
      <c r="L309" s="43" t="n">
        <f aca="false">J309-DatosMinisterio!K309</f>
        <v>-50.4959091307392</v>
      </c>
      <c r="M309" s="43" t="n">
        <f aca="false">M343</f>
        <v>-4.52045348549032E-006</v>
      </c>
      <c r="N309" s="43" t="n">
        <f aca="false">ROUND((N$315*M309),0)</f>
        <v>-648</v>
      </c>
      <c r="O309" s="43" t="n">
        <f aca="false">N309-DatosMinisterio!L309</f>
        <v>-1679045</v>
      </c>
      <c r="P309" s="43" t="n">
        <f aca="false">N309+J309</f>
        <v>90711.5040908693</v>
      </c>
      <c r="Q309" s="43" t="n">
        <f aca="false">P309-DatosMinisterio!M309</f>
        <v>-1679095.49590913</v>
      </c>
      <c r="S309" s="14" t="n">
        <f aca="false">B309+DatosMinisterio!B309</f>
        <v>6581</v>
      </c>
      <c r="T309" s="14" t="n">
        <f aca="false">C309+DatosMinisterio!C309</f>
        <v>58</v>
      </c>
      <c r="U309" s="14" t="n">
        <f aca="false">D309+DatosMinisterio!D309</f>
        <v>388.041402562851</v>
      </c>
      <c r="V309" s="14" t="n">
        <f aca="false">E309+DatosMinisterio!E309</f>
        <v>219.335409099792</v>
      </c>
      <c r="W309" s="14" t="n">
        <f aca="false">F309+DatosMinisterio!F309</f>
        <v>0</v>
      </c>
      <c r="X309" s="14" t="n">
        <f aca="false">G309+DatosMinisterio!G309</f>
        <v>6</v>
      </c>
      <c r="Y309" s="14" t="n">
        <f aca="false">H309+DatosMinisterio!H309</f>
        <v>3</v>
      </c>
      <c r="Z309" s="14" t="n">
        <f aca="false">X309+0.33*Y309</f>
        <v>6.99</v>
      </c>
      <c r="AC309" s="49" t="n">
        <f aca="false">IF(T309&gt;0,S309/T309,0)</f>
        <v>113.465517241379</v>
      </c>
      <c r="AD309" s="50" t="n">
        <f aca="false">EXP((((AC309-AC$315)/AC$316+2)/4-1.9)^3)</f>
        <v>0.0116369058098751</v>
      </c>
      <c r="AE309" s="51" t="n">
        <f aca="false">S309/U309</f>
        <v>16.9595304947752</v>
      </c>
      <c r="AF309" s="50" t="n">
        <f aca="false">EXP((((AE309-AE$315)/AE$316+2)/4-1.9)^3)</f>
        <v>0.0241812696456046</v>
      </c>
      <c r="AG309" s="50" t="n">
        <f aca="false">V309/U309</f>
        <v>0.565237131015334</v>
      </c>
      <c r="AH309" s="50" t="n">
        <f aca="false">EXP((((AG309-AG$315)/AG$316+2)/4-1.9)^3)</f>
        <v>0.0640346575485839</v>
      </c>
      <c r="AI309" s="50" t="n">
        <f aca="false">W309/U309</f>
        <v>0</v>
      </c>
      <c r="AJ309" s="50" t="n">
        <f aca="false">EXP((((AI309-AI$315)/AI$316+2)/4-1.9)^3)</f>
        <v>0.00661125146968685</v>
      </c>
      <c r="AK309" s="50" t="n">
        <f aca="false">Z309/U309</f>
        <v>0.0180135417350674</v>
      </c>
      <c r="AL309" s="50" t="n">
        <f aca="false">EXP((((AK309-AK$315)/AK$316+2)/4-1.9)^3)</f>
        <v>0.00557611510262087</v>
      </c>
      <c r="AM309" s="50" t="n">
        <f aca="false">0.01*AD309+0.15*AF309+0.24*AH309+0.25*AJ309+0.35*AL309</f>
        <v>0.0227163304699386</v>
      </c>
      <c r="AO309" s="44" t="n">
        <f aca="false">AO343</f>
        <v>5.03544332516418E-005</v>
      </c>
      <c r="AP309" s="43" t="n">
        <f aca="false">AO309*$J$315</f>
        <v>379.65525585564</v>
      </c>
      <c r="AQ309" s="44" t="n">
        <f aca="false">AQ343</f>
        <v>0.00747005395532017</v>
      </c>
      <c r="AR309" s="43" t="n">
        <f aca="false">AQ309*$J$315</f>
        <v>56321.6595347153</v>
      </c>
      <c r="AS309" s="44" t="n">
        <f aca="false">AS343</f>
        <v>0.00317370103611954</v>
      </c>
      <c r="AT309" s="43" t="n">
        <f aca="false">AS309*$J$315</f>
        <v>23928.623580288</v>
      </c>
      <c r="AU309" s="44" t="n">
        <f aca="false">AU343</f>
        <v>0.000499885628742625</v>
      </c>
      <c r="AV309" s="43" t="n">
        <f aca="false">AU309*$J$315</f>
        <v>3768.96717971999</v>
      </c>
      <c r="AW309" s="44" t="n">
        <f aca="false">AW343</f>
        <v>0.000923198057138963</v>
      </c>
      <c r="AX309" s="43" t="n">
        <f aca="false">AW309*$J$315</f>
        <v>6960.5985402903</v>
      </c>
    </row>
    <row r="310" customFormat="false" ht="13.8" hidden="false" customHeight="false" outlineLevel="0" collapsed="false">
      <c r="A310" s="13" t="s">
        <v>42</v>
      </c>
      <c r="B310" s="43"/>
      <c r="C310" s="43"/>
      <c r="D310" s="43"/>
      <c r="E310" s="43"/>
      <c r="F310" s="43"/>
      <c r="G310" s="43"/>
      <c r="H310" s="43"/>
      <c r="I310" s="89" t="n">
        <f aca="false">AO310+AQ310+AS310+AU310+AW310</f>
        <v>0.0411613144394359</v>
      </c>
      <c r="J310" s="43" t="n">
        <f aca="false">AP310+AR310+AT310+AV310+AX310</f>
        <v>310342.274865123</v>
      </c>
      <c r="K310" s="89" t="n">
        <f aca="false">I310-DatosMinisterio!J310</f>
        <v>2.42029532614152E-006</v>
      </c>
      <c r="L310" s="43" t="n">
        <f aca="false">J310-DatosMinisterio!K310</f>
        <v>18.2748651232105</v>
      </c>
      <c r="M310" s="43" t="n">
        <f aca="false">M344</f>
        <v>-4.05544899541459E-006</v>
      </c>
      <c r="N310" s="43" t="n">
        <f aca="false">ROUND((N$315*M310),0)</f>
        <v>-581</v>
      </c>
      <c r="O310" s="43" t="n">
        <f aca="false">N310-DatosMinisterio!L310</f>
        <v>-2163604</v>
      </c>
      <c r="P310" s="43" t="n">
        <f aca="false">N310+J310</f>
        <v>309761.274865123</v>
      </c>
      <c r="Q310" s="43" t="n">
        <f aca="false">P310-DatosMinisterio!M310</f>
        <v>-2163585.72513488</v>
      </c>
      <c r="S310" s="14" t="n">
        <f aca="false">B310+DatosMinisterio!B310</f>
        <v>10165</v>
      </c>
      <c r="T310" s="14" t="n">
        <f aca="false">C310+DatosMinisterio!C310</f>
        <v>63</v>
      </c>
      <c r="U310" s="14" t="n">
        <f aca="false">D310+DatosMinisterio!D310</f>
        <v>332.727272727273</v>
      </c>
      <c r="V310" s="14" t="n">
        <f aca="false">E310+DatosMinisterio!E310</f>
        <v>148.909090909091</v>
      </c>
      <c r="W310" s="14" t="n">
        <f aca="false">F310+DatosMinisterio!F310</f>
        <v>4</v>
      </c>
      <c r="X310" s="14" t="n">
        <f aca="false">G310+DatosMinisterio!G310</f>
        <v>20</v>
      </c>
      <c r="Y310" s="14" t="n">
        <f aca="false">H310+DatosMinisterio!H310</f>
        <v>0</v>
      </c>
      <c r="Z310" s="14" t="n">
        <f aca="false">X310+0.33*Y310</f>
        <v>20</v>
      </c>
      <c r="AC310" s="49" t="n">
        <f aca="false">IF(T310&gt;0,S310/T310,0)</f>
        <v>161.349206349206</v>
      </c>
      <c r="AD310" s="50" t="n">
        <f aca="false">EXP((((AC310-AC$315)/AC$316+2)/4-1.9)^3)</f>
        <v>0.0339524302144578</v>
      </c>
      <c r="AE310" s="51" t="n">
        <f aca="false">S310/U310</f>
        <v>30.5505464480874</v>
      </c>
      <c r="AF310" s="50" t="n">
        <f aca="false">EXP((((AE310-AE$315)/AE$316+2)/4-1.9)^3)</f>
        <v>0.288361972353024</v>
      </c>
      <c r="AG310" s="50" t="n">
        <f aca="false">V310/U310</f>
        <v>0.447540983606557</v>
      </c>
      <c r="AH310" s="50" t="n">
        <f aca="false">EXP((((AG310-AG$315)/AG$316+2)/4-1.9)^3)</f>
        <v>0.0101348140602265</v>
      </c>
      <c r="AI310" s="50" t="n">
        <f aca="false">W310/U310</f>
        <v>0.0120218579234973</v>
      </c>
      <c r="AJ310" s="50" t="n">
        <f aca="false">EXP((((AI310-AI$315)/AI$316+2)/4-1.9)^3)</f>
        <v>0.00940166433127211</v>
      </c>
      <c r="AK310" s="50" t="n">
        <f aca="false">Z310/U310</f>
        <v>0.0601092896174863</v>
      </c>
      <c r="AL310" s="50" t="n">
        <f aca="false">EXP((((AK310-AK$315)/AK$316+2)/4-1.9)^3)</f>
        <v>0.00881907212739151</v>
      </c>
      <c r="AM310" s="50" t="n">
        <f aca="false">0.01*AD310+0.15*AF310+0.24*AH310+0.25*AJ310+0.35*AL310</f>
        <v>0.0514632668569575</v>
      </c>
      <c r="AO310" s="44" t="n">
        <f aca="false">AO344</f>
        <v>0.000357853030661383</v>
      </c>
      <c r="AP310" s="43" t="n">
        <f aca="false">AO310*$J$315</f>
        <v>2698.08982330338</v>
      </c>
      <c r="AQ310" s="44" t="n">
        <f aca="false">AQ344</f>
        <v>0.0383996039135702</v>
      </c>
      <c r="AR310" s="43" t="n">
        <f aca="false">AQ310*$J$315</f>
        <v>289519.919243385</v>
      </c>
      <c r="AS310" s="44" t="n">
        <f aca="false">AS344</f>
        <v>0.000537464837803215</v>
      </c>
      <c r="AT310" s="43" t="n">
        <f aca="false">AS310*$J$315</f>
        <v>4052.30160152655</v>
      </c>
      <c r="AU310" s="44" t="n">
        <f aca="false">AU344</f>
        <v>0.000555893601979895</v>
      </c>
      <c r="AV310" s="43" t="n">
        <f aca="false">AU310*$J$315</f>
        <v>4191.24819921013</v>
      </c>
      <c r="AW310" s="44" t="n">
        <f aca="false">AW344</f>
        <v>0.00131049905542124</v>
      </c>
      <c r="AX310" s="43" t="n">
        <f aca="false">AW310*$J$315</f>
        <v>9880.71599769824</v>
      </c>
    </row>
    <row r="311" customFormat="false" ht="13.8" hidden="false" customHeight="false" outlineLevel="0" collapsed="false">
      <c r="A311" s="13" t="s">
        <v>43</v>
      </c>
      <c r="B311" s="43"/>
      <c r="C311" s="43"/>
      <c r="D311" s="43"/>
      <c r="E311" s="43"/>
      <c r="F311" s="43"/>
      <c r="G311" s="43"/>
      <c r="H311" s="43"/>
      <c r="I311" s="89" t="n">
        <f aca="false">AO311+AQ311+AS311+AU311+AW311</f>
        <v>0.0152747910440748</v>
      </c>
      <c r="J311" s="43" t="n">
        <f aca="false">AP311+AR311+AT311+AV311+AX311</f>
        <v>115166.715768578</v>
      </c>
      <c r="K311" s="89" t="n">
        <f aca="false">I311-DatosMinisterio!J311</f>
        <v>5.56435819680789E-005</v>
      </c>
      <c r="L311" s="43" t="n">
        <f aca="false">J311-DatosMinisterio!K311</f>
        <v>419.715768577793</v>
      </c>
      <c r="M311" s="43" t="n">
        <f aca="false">M345</f>
        <v>-3.59806752976633E-006</v>
      </c>
      <c r="N311" s="43" t="n">
        <f aca="false">ROUND((N$315*M311),0)</f>
        <v>-515</v>
      </c>
      <c r="O311" s="43" t="n">
        <f aca="false">N311-DatosMinisterio!L311</f>
        <v>-2007111</v>
      </c>
      <c r="P311" s="43" t="n">
        <f aca="false">N311+J311</f>
        <v>114651.715768578</v>
      </c>
      <c r="Q311" s="43" t="n">
        <f aca="false">P311-DatosMinisterio!M311</f>
        <v>-2006691.28423142</v>
      </c>
      <c r="S311" s="14" t="n">
        <f aca="false">B311+DatosMinisterio!B311</f>
        <v>4411</v>
      </c>
      <c r="T311" s="14" t="n">
        <f aca="false">C311+DatosMinisterio!C311</f>
        <v>32</v>
      </c>
      <c r="U311" s="14" t="n">
        <f aca="false">D311+DatosMinisterio!D311</f>
        <v>288.307954545455</v>
      </c>
      <c r="V311" s="14" t="n">
        <f aca="false">E311+DatosMinisterio!E311</f>
        <v>159.215909090909</v>
      </c>
      <c r="W311" s="14" t="n">
        <f aca="false">F311+DatosMinisterio!F311</f>
        <v>33</v>
      </c>
      <c r="X311" s="14" t="n">
        <f aca="false">G311+DatosMinisterio!G311</f>
        <v>44</v>
      </c>
      <c r="Y311" s="14" t="n">
        <f aca="false">H311+DatosMinisterio!H311</f>
        <v>1</v>
      </c>
      <c r="Z311" s="14" t="n">
        <f aca="false">X311+0.33*Y311</f>
        <v>44.33</v>
      </c>
      <c r="AC311" s="49" t="n">
        <f aca="false">IF(T311&gt;0,S311/T311,0)</f>
        <v>137.84375</v>
      </c>
      <c r="AD311" s="50" t="n">
        <f aca="false">EXP((((AC311-AC$315)/AC$316+2)/4-1.9)^3)</f>
        <v>0.0205697054928261</v>
      </c>
      <c r="AE311" s="51" t="n">
        <f aca="false">S311/U311</f>
        <v>15.2996125512886</v>
      </c>
      <c r="AF311" s="50" t="n">
        <f aca="false">EXP((((AE311-AE$315)/AE$316+2)/4-1.9)^3)</f>
        <v>0.0156785496384449</v>
      </c>
      <c r="AG311" s="50" t="n">
        <f aca="false">V311/U311</f>
        <v>0.552242512149649</v>
      </c>
      <c r="AH311" s="50" t="n">
        <f aca="false">EXP((((AG311-AG$315)/AG$316+2)/4-1.9)^3)</f>
        <v>0.0538410965013733</v>
      </c>
      <c r="AI311" s="50" t="n">
        <f aca="false">W311/U311</f>
        <v>0.114460941780214</v>
      </c>
      <c r="AJ311" s="50" t="n">
        <f aca="false">EXP((((AI311-AI$315)/AI$316+2)/4-1.9)^3)</f>
        <v>0.0994039439070083</v>
      </c>
      <c r="AK311" s="50" t="n">
        <f aca="false">Z311/U311</f>
        <v>0.153759198458088</v>
      </c>
      <c r="AL311" s="50" t="n">
        <f aca="false">EXP((((AK311-AK$315)/AK$316+2)/4-1.9)^3)</f>
        <v>0.0221587487947037</v>
      </c>
      <c r="AM311" s="50" t="n">
        <f aca="false">0.01*AD311+0.15*AF311+0.24*AH311+0.25*AJ311+0.35*AL311</f>
        <v>0.0480858907159229</v>
      </c>
      <c r="AO311" s="44" t="n">
        <f aca="false">AO345</f>
        <v>9.99210203615596E-005</v>
      </c>
      <c r="AP311" s="43" t="n">
        <f aca="false">AO311*$J$315</f>
        <v>753.370420458216</v>
      </c>
      <c r="AQ311" s="44" t="n">
        <f aca="false">AQ345</f>
        <v>0.00035471783257729</v>
      </c>
      <c r="AR311" s="43" t="n">
        <f aca="false">AQ311*$J$315</f>
        <v>2674.45149885186</v>
      </c>
      <c r="AS311" s="44" t="n">
        <f aca="false">AS345</f>
        <v>0.00717092950383084</v>
      </c>
      <c r="AT311" s="43" t="n">
        <f aca="false">AS311*$J$315</f>
        <v>54066.3631719237</v>
      </c>
      <c r="AU311" s="44" t="n">
        <f aca="false">AU345</f>
        <v>0.00539440490725154</v>
      </c>
      <c r="AV311" s="43" t="n">
        <f aca="false">AU311*$J$315</f>
        <v>40671.9735086032</v>
      </c>
      <c r="AW311" s="44" t="n">
        <f aca="false">AW345</f>
        <v>0.00225481778005356</v>
      </c>
      <c r="AX311" s="43" t="n">
        <f aca="false">AW311*$J$315</f>
        <v>17000.5571687408</v>
      </c>
    </row>
    <row r="312" customFormat="false" ht="13.8" hidden="false" customHeight="false" outlineLevel="0" collapsed="false">
      <c r="A312" s="13" t="s">
        <v>44</v>
      </c>
      <c r="B312" s="43"/>
      <c r="C312" s="43"/>
      <c r="D312" s="43"/>
      <c r="E312" s="43"/>
      <c r="F312" s="43"/>
      <c r="G312" s="43"/>
      <c r="H312" s="43"/>
      <c r="I312" s="89" t="n">
        <f aca="false">AO312+AQ312+AS312+AU312+AW312</f>
        <v>0.0176080302926764</v>
      </c>
      <c r="J312" s="43" t="n">
        <f aca="false">AP312+AR312+AT312+AV312+AX312</f>
        <v>132758.54406845</v>
      </c>
      <c r="K312" s="89" t="n">
        <f aca="false">I312-DatosMinisterio!J312</f>
        <v>-5.51939184453842E-006</v>
      </c>
      <c r="L312" s="43" t="n">
        <f aca="false">J312-DatosMinisterio!K312</f>
        <v>-41.4559315500374</v>
      </c>
      <c r="M312" s="43" t="n">
        <f aca="false">M346</f>
        <v>7.08941271754806E-006</v>
      </c>
      <c r="N312" s="43" t="n">
        <f aca="false">ROUND((N$315*M312),0)</f>
        <v>1016</v>
      </c>
      <c r="O312" s="43" t="n">
        <f aca="false">N312-DatosMinisterio!L312</f>
        <v>-1212955</v>
      </c>
      <c r="P312" s="43" t="n">
        <f aca="false">N312+J312</f>
        <v>133774.54406845</v>
      </c>
      <c r="Q312" s="43" t="n">
        <f aca="false">P312-DatosMinisterio!M312</f>
        <v>-1212996.45593155</v>
      </c>
      <c r="S312" s="14" t="n">
        <f aca="false">B312+DatosMinisterio!B312</f>
        <v>5248</v>
      </c>
      <c r="T312" s="14" t="n">
        <f aca="false">C312+DatosMinisterio!C312</f>
        <v>23</v>
      </c>
      <c r="U312" s="14" t="n">
        <f aca="false">D312+DatosMinisterio!D312</f>
        <v>248.966666666667</v>
      </c>
      <c r="V312" s="14" t="n">
        <f aca="false">E312+DatosMinisterio!E312</f>
        <v>158.512121212121</v>
      </c>
      <c r="W312" s="14" t="n">
        <f aca="false">F312+DatosMinisterio!F312</f>
        <v>7</v>
      </c>
      <c r="X312" s="14" t="n">
        <f aca="false">G312+DatosMinisterio!G312</f>
        <v>28</v>
      </c>
      <c r="Y312" s="14" t="n">
        <f aca="false">H312+DatosMinisterio!H312</f>
        <v>5</v>
      </c>
      <c r="Z312" s="14" t="n">
        <f aca="false">X312+0.33*Y312</f>
        <v>29.65</v>
      </c>
      <c r="AC312" s="49" t="n">
        <f aca="false">IF(T312&gt;0,S312/T312,0)</f>
        <v>228.173913043478</v>
      </c>
      <c r="AD312" s="50" t="n">
        <f aca="false">EXP((((AC312-AC$315)/AC$316+2)/4-1.9)^3)</f>
        <v>0.11111583674223</v>
      </c>
      <c r="AE312" s="51" t="n">
        <f aca="false">S312/U312</f>
        <v>21.0791270585085</v>
      </c>
      <c r="AF312" s="50" t="n">
        <f aca="false">EXP((((AE312-AE$315)/AE$316+2)/4-1.9)^3)</f>
        <v>0.0620862161965374</v>
      </c>
      <c r="AG312" s="50" t="n">
        <f aca="false">V312/U312</f>
        <v>0.636680095911584</v>
      </c>
      <c r="AH312" s="50" t="n">
        <f aca="false">EXP((((AG312-AG$315)/AG$316+2)/4-1.9)^3)</f>
        <v>0.147161514109607</v>
      </c>
      <c r="AI312" s="50" t="n">
        <f aca="false">W312/U312</f>
        <v>0.028116213683224</v>
      </c>
      <c r="AJ312" s="50" t="n">
        <f aca="false">EXP((((AI312-AI$315)/AI$316+2)/4-1.9)^3)</f>
        <v>0.014672141409792</v>
      </c>
      <c r="AK312" s="50" t="n">
        <f aca="false">Z312/U312</f>
        <v>0.119092247958227</v>
      </c>
      <c r="AL312" s="50" t="n">
        <f aca="false">EXP((((AK312-AK$315)/AK$316+2)/4-1.9)^3)</f>
        <v>0.0160006615946934</v>
      </c>
      <c r="AM312" s="50" t="n">
        <f aca="false">0.01*AD312+0.15*AF312+0.24*AH312+0.25*AJ312+0.35*AL312</f>
        <v>0.0550111210937993</v>
      </c>
      <c r="AO312" s="44" t="n">
        <f aca="false">AO346</f>
        <v>0.000340311846248347</v>
      </c>
      <c r="AP312" s="43" t="n">
        <f aca="false">AO312*$J$315</f>
        <v>2565.83527437297</v>
      </c>
      <c r="AQ312" s="44" t="n">
        <f aca="false">AQ346</f>
        <v>0.00382546532820206</v>
      </c>
      <c r="AR312" s="43" t="n">
        <f aca="false">AQ312*$J$315</f>
        <v>28842.7040909666</v>
      </c>
      <c r="AS312" s="44" t="n">
        <f aca="false">AS346</f>
        <v>0.0108397320618351</v>
      </c>
      <c r="AT312" s="43" t="n">
        <f aca="false">AS312*$J$315</f>
        <v>81727.8833976036</v>
      </c>
      <c r="AU312" s="44" t="n">
        <f aca="false">AU346</f>
        <v>0.000962703144983087</v>
      </c>
      <c r="AV312" s="43" t="n">
        <f aca="false">AU312*$J$315</f>
        <v>7258.45343140004</v>
      </c>
      <c r="AW312" s="44" t="n">
        <f aca="false">AW346</f>
        <v>0.00163981791140776</v>
      </c>
      <c r="AX312" s="43" t="n">
        <f aca="false">AW312*$J$315</f>
        <v>12363.6678741067</v>
      </c>
    </row>
    <row r="313" customFormat="false" ht="13.8" hidden="false" customHeight="false" outlineLevel="0" collapsed="false">
      <c r="A313" s="13" t="s">
        <v>45</v>
      </c>
      <c r="B313" s="43"/>
      <c r="C313" s="43"/>
      <c r="D313" s="43"/>
      <c r="E313" s="43"/>
      <c r="F313" s="43"/>
      <c r="G313" s="43"/>
      <c r="H313" s="43"/>
      <c r="I313" s="89" t="n">
        <f aca="false">AO313+AQ313+AS313+AU313+AW313</f>
        <v>0.00676738650427319</v>
      </c>
      <c r="J313" s="43" t="n">
        <f aca="false">AP313+AR313+AT313+AV313+AX313</f>
        <v>51023.7865634219</v>
      </c>
      <c r="K313" s="89" t="n">
        <f aca="false">I313-DatosMinisterio!J313</f>
        <v>2.1589593652855E-007</v>
      </c>
      <c r="L313" s="43" t="n">
        <f aca="false">J313-DatosMinisterio!K313</f>
        <v>1.78656342187605</v>
      </c>
      <c r="M313" s="43" t="n">
        <f aca="false">M347</f>
        <v>-4.48233836335297E-006</v>
      </c>
      <c r="N313" s="43" t="n">
        <f aca="false">ROUND((N$315*M313),0)</f>
        <v>-642</v>
      </c>
      <c r="O313" s="43" t="n">
        <f aca="false">N313-DatosMinisterio!L313</f>
        <v>-749603</v>
      </c>
      <c r="P313" s="43" t="n">
        <f aca="false">N313+J313</f>
        <v>50381.7865634219</v>
      </c>
      <c r="Q313" s="43" t="n">
        <f aca="false">P313-DatosMinisterio!M313</f>
        <v>-749601.213436578</v>
      </c>
      <c r="S313" s="14" t="n">
        <f aca="false">B313+DatosMinisterio!B313</f>
        <v>5110</v>
      </c>
      <c r="T313" s="14" t="n">
        <f aca="false">C313+DatosMinisterio!C313</f>
        <v>37</v>
      </c>
      <c r="U313" s="14" t="n">
        <f aca="false">D313+DatosMinisterio!D313</f>
        <v>307.910462842243</v>
      </c>
      <c r="V313" s="14" t="n">
        <f aca="false">E313+DatosMinisterio!E313</f>
        <v>155.451371933152</v>
      </c>
      <c r="W313" s="14" t="n">
        <f aca="false">F313+DatosMinisterio!F313</f>
        <v>23</v>
      </c>
      <c r="X313" s="14" t="n">
        <f aca="false">G313+DatosMinisterio!G313</f>
        <v>39</v>
      </c>
      <c r="Y313" s="14" t="n">
        <f aca="false">H313+DatosMinisterio!H313</f>
        <v>11</v>
      </c>
      <c r="Z313" s="14" t="n">
        <f aca="false">X313+0.33*Y313</f>
        <v>42.63</v>
      </c>
      <c r="AC313" s="49" t="n">
        <f aca="false">IF(T313&gt;0,S313/T313,0)</f>
        <v>138.108108108108</v>
      </c>
      <c r="AD313" s="50" t="n">
        <f aca="false">EXP((((AC313-AC$315)/AC$316+2)/4-1.9)^3)</f>
        <v>0.0206913141986393</v>
      </c>
      <c r="AE313" s="51" t="n">
        <f aca="false">S313/U313</f>
        <v>16.5957335545889</v>
      </c>
      <c r="AF313" s="50" t="n">
        <f aca="false">EXP((((AE313-AE$315)/AE$316+2)/4-1.9)^3)</f>
        <v>0.0220503590761724</v>
      </c>
      <c r="AG313" s="50" t="n">
        <f aca="false">V313/U313</f>
        <v>0.504859011604283</v>
      </c>
      <c r="AH313" s="50" t="n">
        <f aca="false">EXP((((AG313-AG$315)/AG$316+2)/4-1.9)^3)</f>
        <v>0.0269021937788355</v>
      </c>
      <c r="AI313" s="50" t="n">
        <f aca="false">W313/U313</f>
        <v>0.0746970394824939</v>
      </c>
      <c r="AJ313" s="50" t="n">
        <f aca="false">EXP((((AI313-AI$315)/AI$316+2)/4-1.9)^3)</f>
        <v>0.0452792146595404</v>
      </c>
      <c r="AK313" s="50" t="n">
        <f aca="false">Z313/U313</f>
        <v>0.138449338832118</v>
      </c>
      <c r="AL313" s="50" t="n">
        <f aca="false">EXP((((AK313-AK$315)/AK$316+2)/4-1.9)^3)</f>
        <v>0.019233069821864</v>
      </c>
      <c r="AM313" s="50" t="n">
        <f aca="false">0.01*AD313+0.15*AF313+0.24*AH313+0.25*AJ313+0.35*AL313</f>
        <v>0.0280223716128702</v>
      </c>
      <c r="AO313" s="44" t="n">
        <f aca="false">AO347</f>
        <v>8.63843414514549E-005</v>
      </c>
      <c r="AP313" s="43" t="n">
        <f aca="false">AO313*$J$315</f>
        <v>651.308477483535</v>
      </c>
      <c r="AQ313" s="44" t="n">
        <f aca="false">AQ347</f>
        <v>0.000894400852889246</v>
      </c>
      <c r="AR313" s="43" t="n">
        <f aca="false">AQ313*$J$315</f>
        <v>6743.47744009408</v>
      </c>
      <c r="AS313" s="44" t="n">
        <f aca="false">AS347</f>
        <v>0.00144225331029842</v>
      </c>
      <c r="AT313" s="43" t="n">
        <f aca="false">AS313*$J$315</f>
        <v>10874.0981512713</v>
      </c>
      <c r="AU313" s="44" t="n">
        <f aca="false">AU347</f>
        <v>0.00215995264065843</v>
      </c>
      <c r="AV313" s="43" t="n">
        <f aca="false">AU313*$J$315</f>
        <v>16285.3063667141</v>
      </c>
      <c r="AW313" s="44" t="n">
        <f aca="false">AW347</f>
        <v>0.00218439535897563</v>
      </c>
      <c r="AX313" s="43" t="n">
        <f aca="false">AW313*$J$315</f>
        <v>16469.5961278589</v>
      </c>
    </row>
    <row r="314" customFormat="false" ht="13.8" hidden="false" customHeight="false" outlineLevel="0" collapsed="false">
      <c r="A314" s="16" t="s">
        <v>46</v>
      </c>
      <c r="B314" s="52"/>
      <c r="C314" s="52"/>
      <c r="D314" s="52"/>
      <c r="E314" s="52"/>
      <c r="F314" s="52"/>
      <c r="G314" s="52"/>
      <c r="H314" s="52"/>
      <c r="I314" s="90" t="n">
        <f aca="false">AO314+AQ314+AS314+AU314+AW314</f>
        <v>0.00952570585938467</v>
      </c>
      <c r="J314" s="52" t="n">
        <f aca="false">AP314+AR314+AT314+AV314+AX314</f>
        <v>71820.5739140623</v>
      </c>
      <c r="K314" s="89" t="n">
        <f aca="false">I314-DatosMinisterio!J314</f>
        <v>4.41366482583326E-006</v>
      </c>
      <c r="L314" s="43" t="n">
        <f aca="false">J314-DatosMinisterio!K314</f>
        <v>30.5739140623336</v>
      </c>
      <c r="M314" s="43" t="n">
        <f aca="false">M348</f>
        <v>-8.28622755266102E-006</v>
      </c>
      <c r="N314" s="43" t="n">
        <f aca="false">ROUND((N$315*M314),0)</f>
        <v>-1187</v>
      </c>
      <c r="O314" s="43" t="n">
        <f aca="false">N314-DatosMinisterio!L314</f>
        <v>-913877</v>
      </c>
      <c r="P314" s="43" t="n">
        <f aca="false">N314+J314</f>
        <v>70633.5739140623</v>
      </c>
      <c r="Q314" s="43" t="n">
        <f aca="false">P314-DatosMinisterio!M314</f>
        <v>-913846.426085938</v>
      </c>
      <c r="S314" s="17" t="n">
        <f aca="false">B314+DatosMinisterio!B314</f>
        <v>6206</v>
      </c>
      <c r="T314" s="17" t="n">
        <f aca="false">C314+DatosMinisterio!C314</f>
        <v>29</v>
      </c>
      <c r="U314" s="17" t="n">
        <f aca="false">D314+DatosMinisterio!D314</f>
        <v>321.477011494253</v>
      </c>
      <c r="V314" s="17" t="n">
        <f aca="false">E314+DatosMinisterio!E314</f>
        <v>159.189393939394</v>
      </c>
      <c r="W314" s="17" t="n">
        <f aca="false">F314+DatosMinisterio!F314</f>
        <v>12</v>
      </c>
      <c r="X314" s="17" t="n">
        <f aca="false">G314+DatosMinisterio!G314</f>
        <v>47</v>
      </c>
      <c r="Y314" s="17" t="n">
        <f aca="false">H314+DatosMinisterio!H314</f>
        <v>9</v>
      </c>
      <c r="Z314" s="17" t="n">
        <f aca="false">X314+0.33*Y314</f>
        <v>49.97</v>
      </c>
      <c r="AC314" s="49" t="n">
        <f aca="false">IF(T314&gt;0,S314/T314,0)</f>
        <v>214</v>
      </c>
      <c r="AD314" s="50" t="n">
        <f aca="false">EXP((((AC314-AC$315)/AC$316+2)/4-1.9)^3)</f>
        <v>0.088864157203659</v>
      </c>
      <c r="AE314" s="51" t="n">
        <f aca="false">S314/U314</f>
        <v>19.3046462985144</v>
      </c>
      <c r="AF314" s="50" t="n">
        <f aca="false">EXP((((AE314-AE$315)/AE$316+2)/4-1.9)^3)</f>
        <v>0.0423000128780018</v>
      </c>
      <c r="AG314" s="50" t="n">
        <f aca="false">V314/U314</f>
        <v>0.49518126723733</v>
      </c>
      <c r="AH314" s="50" t="n">
        <f aca="false">EXP((((AG314-AG$315)/AG$316+2)/4-1.9)^3)</f>
        <v>0.0230619960345286</v>
      </c>
      <c r="AI314" s="50" t="n">
        <f aca="false">W314/U314</f>
        <v>0.0373277079571661</v>
      </c>
      <c r="AJ314" s="50" t="n">
        <f aca="false">EXP((((AI314-AI$315)/AI$316+2)/4-1.9)^3)</f>
        <v>0.0186801446154094</v>
      </c>
      <c r="AK314" s="50" t="n">
        <f aca="false">Z314/U314</f>
        <v>0.155438797218299</v>
      </c>
      <c r="AL314" s="50" t="n">
        <f aca="false">EXP((((AK314-AK$315)/AK$316+2)/4-1.9)^3)</f>
        <v>0.0225009571419772</v>
      </c>
      <c r="AM314" s="50" t="n">
        <f aca="false">0.01*AD314+0.15*AF314+0.24*AH314+0.25*AJ314+0.35*AL314</f>
        <v>0.0253138937055681</v>
      </c>
      <c r="AO314" s="44" t="n">
        <f aca="false">AO348</f>
        <v>0.000229153611545434</v>
      </c>
      <c r="AP314" s="43" t="n">
        <f aca="false">AO314*$J$315</f>
        <v>1727.74008967104</v>
      </c>
      <c r="AQ314" s="44" t="n">
        <f aca="false">AQ348</f>
        <v>0.00244266806221085</v>
      </c>
      <c r="AR314" s="43" t="n">
        <f aca="false">AQ314*$J$315</f>
        <v>18416.8842392606</v>
      </c>
      <c r="AS314" s="44" t="n">
        <f aca="false">AS348</f>
        <v>0.00171421162119481</v>
      </c>
      <c r="AT314" s="43" t="n">
        <f aca="false">AS314*$J$315</f>
        <v>12924.571077646</v>
      </c>
      <c r="AU314" s="44" t="n">
        <f aca="false">AU348</f>
        <v>0.00243212334307435</v>
      </c>
      <c r="AV314" s="43" t="n">
        <f aca="false">AU314*$J$315</f>
        <v>18337.3806527206</v>
      </c>
      <c r="AW314" s="44" t="n">
        <f aca="false">AW348</f>
        <v>0.00270754922135922</v>
      </c>
      <c r="AX314" s="43" t="n">
        <f aca="false">AW314*$J$315</f>
        <v>20413.997854764</v>
      </c>
    </row>
    <row r="315" customFormat="false" ht="13.8" hidden="false" customHeight="false" outlineLevel="0" collapsed="false">
      <c r="A315" s="19" t="s">
        <v>49</v>
      </c>
      <c r="B315" s="59"/>
      <c r="C315" s="59"/>
      <c r="D315" s="59"/>
      <c r="E315" s="59"/>
      <c r="F315" s="59"/>
      <c r="G315" s="59"/>
      <c r="H315" s="59"/>
      <c r="I315" s="59" t="n">
        <f aca="false">SUM(I288:I314)</f>
        <v>1</v>
      </c>
      <c r="J315" s="59" t="n">
        <f aca="false">DatosMinisterio!K315</f>
        <v>7539659</v>
      </c>
      <c r="K315" s="91" t="n">
        <f aca="false">I315-DatosMinisterio!J315</f>
        <v>0</v>
      </c>
      <c r="L315" s="59" t="n">
        <f aca="false">J315-DatosMinisterio!K315</f>
        <v>0</v>
      </c>
      <c r="M315" s="59"/>
      <c r="N315" s="59" t="n">
        <f aca="false">DatosMinisterio!L315</f>
        <v>143253508</v>
      </c>
      <c r="O315" s="59"/>
      <c r="P315" s="59" t="n">
        <f aca="false">DatosMinisterio!M315</f>
        <v>150793167</v>
      </c>
      <c r="Q315" s="59"/>
      <c r="S315" s="20"/>
      <c r="T315" s="20"/>
      <c r="U315" s="20"/>
      <c r="V315" s="20"/>
      <c r="W315" s="20"/>
      <c r="X315" s="20"/>
      <c r="Y315" s="20"/>
      <c r="Z315" s="20"/>
      <c r="AB315" s="62" t="s">
        <v>207</v>
      </c>
      <c r="AC315" s="62" t="n">
        <f aca="false">AVERAGE(AC290:AC314)</f>
        <v>194.959226475095</v>
      </c>
      <c r="AD315" s="20"/>
      <c r="AE315" s="62" t="n">
        <f aca="false">AVERAGE(AE290:AE314)</f>
        <v>21.2500510653209</v>
      </c>
      <c r="AF315" s="20"/>
      <c r="AG315" s="64" t="n">
        <f aca="false">AVERAGE(AG290:AG314)</f>
        <v>0.565568613679757</v>
      </c>
      <c r="AH315" s="20"/>
      <c r="AI315" s="64" t="n">
        <f aca="false">AVERAGE(AI290:AI314)</f>
        <v>0.0914929238510092</v>
      </c>
      <c r="AJ315" s="20"/>
      <c r="AK315" s="64" t="n">
        <f aca="false">AVERAGE(AK290:AK314)</f>
        <v>0.283339088314679</v>
      </c>
      <c r="AL315" s="20"/>
      <c r="AM315" s="64" t="n">
        <f aca="false">SUM(AM290:AM314)</f>
        <v>2.85034685982279</v>
      </c>
      <c r="AO315" s="60" t="n">
        <f aca="false">SUM(AO288:AO314)</f>
        <v>0.0097970192833925</v>
      </c>
      <c r="AP315" s="59" t="n">
        <f aca="false">SUM(AP288:AP314)</f>
        <v>73866.1846132038</v>
      </c>
      <c r="AQ315" s="60" t="n">
        <f aca="false">SUM(AQ288:AQ314)</f>
        <v>0.147810936084899</v>
      </c>
      <c r="AR315" s="59" t="n">
        <f aca="false">SUM(AR288:AR314)</f>
        <v>1114444.05455093</v>
      </c>
      <c r="AS315" s="60" t="n">
        <f aca="false">SUM(AS288:AS314)</f>
        <v>0.238252234320882</v>
      </c>
      <c r="AT315" s="59" t="n">
        <f aca="false">SUM(AT288:AT314)</f>
        <v>1796340.60276755</v>
      </c>
      <c r="AU315" s="60" t="n">
        <f aca="false">SUM(AU288:AU314)</f>
        <v>0.253873235142462</v>
      </c>
      <c r="AV315" s="59" t="n">
        <f aca="false">SUM(AV288:AV314)</f>
        <v>1914117.62220098</v>
      </c>
      <c r="AW315" s="60" t="n">
        <f aca="false">SUM(AW288:AW314)</f>
        <v>0.350266575168365</v>
      </c>
      <c r="AX315" s="59" t="n">
        <f aca="false">SUM(AX288:AX314)</f>
        <v>2640890.53586734</v>
      </c>
    </row>
    <row r="316" customFormat="false" ht="13.8" hidden="false" customHeight="false" outlineLevel="0" collapsed="false">
      <c r="A316" s="23" t="s">
        <v>50</v>
      </c>
      <c r="S316" s="22"/>
      <c r="T316" s="22"/>
      <c r="U316" s="22"/>
      <c r="V316" s="22"/>
      <c r="W316" s="22"/>
      <c r="X316" s="22"/>
      <c r="Y316" s="22"/>
      <c r="Z316" s="22"/>
      <c r="AB316" s="62" t="s">
        <v>208</v>
      </c>
      <c r="AC316" s="62" t="n">
        <f aca="false">_xlfn.STDEV.P(AC290:AC314)</f>
        <v>83.0665421481783</v>
      </c>
      <c r="AD316" s="20"/>
      <c r="AE316" s="62" t="n">
        <f aca="false">_xlfn.STDEV.P(AE290:AE314)</f>
        <v>7.16211853541581</v>
      </c>
      <c r="AF316" s="20"/>
      <c r="AG316" s="64" t="n">
        <f aca="false">_xlfn.STDEV.P(AG290:AG314)</f>
        <v>0.11257360220011</v>
      </c>
      <c r="AH316" s="20"/>
      <c r="AI316" s="64" t="n">
        <f aca="false">_xlfn.STDEV.P(AI290:AI314)</f>
        <v>0.0732794212357052</v>
      </c>
      <c r="AJ316" s="20"/>
      <c r="AK316" s="64" t="n">
        <f aca="false">_xlfn.STDEV.P(AK290:AK314)</f>
        <v>0.200224555744995</v>
      </c>
      <c r="AL316" s="20"/>
      <c r="AM316" s="64"/>
    </row>
    <row r="317" customFormat="false" ht="13.8" hidden="false" customHeight="false" outlineLevel="0" collapsed="false">
      <c r="A317" s="23" t="s">
        <v>149</v>
      </c>
      <c r="S317" s="22"/>
      <c r="T317" s="22"/>
      <c r="U317" s="22"/>
      <c r="V317" s="22"/>
      <c r="W317" s="22"/>
      <c r="X317" s="22"/>
      <c r="Y317" s="22"/>
      <c r="Z317" s="22"/>
    </row>
    <row r="318" customFormat="false" ht="13.8" hidden="false" customHeight="false" outlineLevel="0" collapsed="false">
      <c r="S318" s="22"/>
      <c r="T318" s="22"/>
      <c r="U318" s="22"/>
      <c r="V318" s="22"/>
      <c r="W318" s="22"/>
      <c r="X318" s="22"/>
      <c r="Y318" s="22"/>
      <c r="Z318" s="22"/>
    </row>
    <row r="319" customFormat="false" ht="13.8" hidden="false" customHeight="false" outlineLevel="0" collapsed="false">
      <c r="A319" s="6" t="s">
        <v>150</v>
      </c>
      <c r="B319" s="6"/>
      <c r="C319" s="6"/>
      <c r="D319" s="6"/>
      <c r="E319" s="6"/>
      <c r="F319" s="6"/>
      <c r="G319" s="6"/>
      <c r="H319" s="6"/>
      <c r="I319" s="6"/>
      <c r="J319" s="6"/>
      <c r="S319" s="24"/>
      <c r="T319" s="24"/>
      <c r="U319" s="24"/>
      <c r="V319" s="24"/>
      <c r="W319" s="24"/>
      <c r="X319" s="24"/>
      <c r="Y319" s="24"/>
      <c r="Z319" s="24"/>
    </row>
    <row r="320" customFormat="false" ht="13.8" hidden="false" customHeight="false" outlineLevel="0" collapsed="false">
      <c r="A320" s="6" t="s">
        <v>151</v>
      </c>
      <c r="B320" s="6"/>
      <c r="C320" s="6"/>
      <c r="D320" s="6"/>
      <c r="E320" s="6"/>
      <c r="F320" s="6"/>
      <c r="G320" s="6"/>
      <c r="H320" s="6"/>
      <c r="I320" s="6"/>
      <c r="J320" s="6"/>
      <c r="S320" s="24"/>
      <c r="T320" s="24"/>
      <c r="U320" s="24"/>
      <c r="V320" s="24"/>
      <c r="W320" s="24"/>
      <c r="X320" s="24"/>
      <c r="Y320" s="24"/>
      <c r="Z320" s="24"/>
    </row>
    <row r="321" customFormat="false" ht="13.8" hidden="false" customHeight="false" outlineLevel="0" collapsed="false">
      <c r="A321" s="29"/>
      <c r="B321" s="29"/>
      <c r="C321" s="29"/>
      <c r="D321" s="29"/>
      <c r="E321" s="29"/>
      <c r="F321" s="29"/>
      <c r="G321" s="29"/>
      <c r="H321" s="29"/>
      <c r="S321" s="73"/>
      <c r="T321" s="73"/>
      <c r="U321" s="73"/>
      <c r="V321" s="73"/>
      <c r="W321" s="73"/>
      <c r="X321" s="73"/>
      <c r="Y321" s="73"/>
      <c r="Z321" s="73"/>
    </row>
    <row r="322" customFormat="false" ht="15.8" hidden="false" customHeight="true" outlineLevel="0" collapsed="false">
      <c r="A322" s="7" t="s">
        <v>8</v>
      </c>
      <c r="B322" s="85" t="s">
        <v>188</v>
      </c>
      <c r="C322" s="85"/>
      <c r="D322" s="85"/>
      <c r="E322" s="85"/>
      <c r="F322" s="85"/>
      <c r="G322" s="85"/>
      <c r="H322" s="85"/>
      <c r="I322" s="37" t="s">
        <v>10</v>
      </c>
      <c r="J322" s="37" t="s">
        <v>11</v>
      </c>
      <c r="K322" s="37" t="s">
        <v>189</v>
      </c>
      <c r="L322" s="37" t="s">
        <v>190</v>
      </c>
      <c r="M322" s="37" t="s">
        <v>191</v>
      </c>
      <c r="N322" s="37" t="s">
        <v>12</v>
      </c>
      <c r="O322" s="37" t="s">
        <v>192</v>
      </c>
      <c r="P322" s="37" t="s">
        <v>193</v>
      </c>
      <c r="Q322" s="37" t="s">
        <v>194</v>
      </c>
      <c r="S322" s="8" t="s">
        <v>188</v>
      </c>
      <c r="T322" s="8"/>
      <c r="U322" s="8"/>
      <c r="V322" s="8"/>
      <c r="W322" s="8"/>
      <c r="X322" s="8"/>
      <c r="Y322" s="8"/>
      <c r="Z322" s="8"/>
      <c r="AC322" s="9" t="s">
        <v>196</v>
      </c>
      <c r="AD322" s="9"/>
      <c r="AE322" s="9" t="s">
        <v>197</v>
      </c>
      <c r="AF322" s="9"/>
      <c r="AG322" s="9" t="s">
        <v>198</v>
      </c>
      <c r="AH322" s="9"/>
      <c r="AI322" s="9" t="s">
        <v>199</v>
      </c>
      <c r="AJ322" s="9"/>
      <c r="AK322" s="9" t="s">
        <v>200</v>
      </c>
      <c r="AL322" s="9"/>
      <c r="AM322" s="39" t="s">
        <v>201</v>
      </c>
      <c r="AO322" s="9" t="s">
        <v>196</v>
      </c>
      <c r="AP322" s="9"/>
      <c r="AQ322" s="9" t="s">
        <v>197</v>
      </c>
      <c r="AR322" s="9"/>
      <c r="AS322" s="9" t="s">
        <v>198</v>
      </c>
      <c r="AT322" s="9"/>
      <c r="AU322" s="9" t="s">
        <v>199</v>
      </c>
      <c r="AV322" s="9"/>
      <c r="AW322" s="39" t="s">
        <v>200</v>
      </c>
      <c r="AX322" s="39"/>
    </row>
    <row r="323" customFormat="false" ht="55.8" hidden="false" customHeight="false" outlineLevel="0" collapsed="false">
      <c r="A323" s="7"/>
      <c r="B323" s="84" t="s">
        <v>152</v>
      </c>
      <c r="C323" s="84" t="s">
        <v>153</v>
      </c>
      <c r="D323" s="84" t="s">
        <v>154</v>
      </c>
      <c r="E323" s="84" t="s">
        <v>155</v>
      </c>
      <c r="F323" s="84" t="s">
        <v>156</v>
      </c>
      <c r="G323" s="84" t="s">
        <v>157</v>
      </c>
      <c r="H323" s="84" t="s">
        <v>158</v>
      </c>
      <c r="I323" s="37"/>
      <c r="J323" s="37"/>
      <c r="K323" s="37"/>
      <c r="L323" s="37"/>
      <c r="M323" s="37"/>
      <c r="N323" s="37"/>
      <c r="O323" s="37"/>
      <c r="P323" s="37"/>
      <c r="Q323" s="37"/>
      <c r="S323" s="9" t="s">
        <v>152</v>
      </c>
      <c r="T323" s="9" t="s">
        <v>153</v>
      </c>
      <c r="U323" s="9" t="s">
        <v>154</v>
      </c>
      <c r="V323" s="9" t="s">
        <v>155</v>
      </c>
      <c r="W323" s="9" t="s">
        <v>156</v>
      </c>
      <c r="X323" s="9" t="s">
        <v>157</v>
      </c>
      <c r="Y323" s="9" t="s">
        <v>158</v>
      </c>
      <c r="Z323" s="7" t="s">
        <v>21</v>
      </c>
      <c r="AC323" s="9" t="s">
        <v>202</v>
      </c>
      <c r="AD323" s="9" t="s">
        <v>203</v>
      </c>
      <c r="AE323" s="9" t="s">
        <v>202</v>
      </c>
      <c r="AF323" s="9" t="s">
        <v>203</v>
      </c>
      <c r="AG323" s="9" t="s">
        <v>202</v>
      </c>
      <c r="AH323" s="9" t="s">
        <v>203</v>
      </c>
      <c r="AI323" s="9" t="s">
        <v>202</v>
      </c>
      <c r="AJ323" s="9" t="s">
        <v>203</v>
      </c>
      <c r="AK323" s="9" t="s">
        <v>202</v>
      </c>
      <c r="AL323" s="9" t="s">
        <v>203</v>
      </c>
      <c r="AM323" s="40" t="s">
        <v>204</v>
      </c>
      <c r="AO323" s="9" t="s">
        <v>205</v>
      </c>
      <c r="AP323" s="9" t="s">
        <v>206</v>
      </c>
      <c r="AQ323" s="9" t="s">
        <v>205</v>
      </c>
      <c r="AR323" s="9" t="s">
        <v>206</v>
      </c>
      <c r="AS323" s="9" t="s">
        <v>205</v>
      </c>
      <c r="AT323" s="9" t="s">
        <v>206</v>
      </c>
      <c r="AU323" s="9" t="s">
        <v>205</v>
      </c>
      <c r="AV323" s="9" t="s">
        <v>206</v>
      </c>
      <c r="AW323" s="9" t="s">
        <v>205</v>
      </c>
      <c r="AX323" s="40" t="s">
        <v>206</v>
      </c>
    </row>
    <row r="324" customFormat="false" ht="13.8" hidden="false" customHeight="false" outlineLevel="0" collapsed="false">
      <c r="A324" s="10" t="s">
        <v>22</v>
      </c>
      <c r="B324" s="42"/>
      <c r="C324" s="42"/>
      <c r="D324" s="42"/>
      <c r="E324" s="42"/>
      <c r="F324" s="42"/>
      <c r="G324" s="42"/>
      <c r="H324" s="42"/>
      <c r="I324" s="88" t="n">
        <f aca="false">AO324+AQ324+AS324+AU324+AW324</f>
        <v>0.156780764048648</v>
      </c>
      <c r="J324" s="42" t="n">
        <f aca="false">AP324+AR324+AT324+AV324+AX324</f>
        <v>1131170.86089954</v>
      </c>
      <c r="K324" s="88" t="n">
        <f aca="false">I324-DatosMinisterio!J324</f>
        <v>0.00100150740431737</v>
      </c>
      <c r="L324" s="42" t="n">
        <f aca="false">J324-DatosMinisterio!K324</f>
        <v>7225.86089953734</v>
      </c>
      <c r="M324" s="43" t="n">
        <f aca="false">P358/P$383</f>
        <v>8.5919108322026E-005</v>
      </c>
      <c r="N324" s="43" t="n">
        <f aca="false">ROUND(N$349*M324,0)</f>
        <v>11778</v>
      </c>
      <c r="O324" s="43" t="n">
        <f aca="false">N324-DatosMinisterio!L324</f>
        <v>-28027589</v>
      </c>
      <c r="P324" s="43" t="n">
        <f aca="false">N324+J324</f>
        <v>1142948.86089954</v>
      </c>
      <c r="Q324" s="43" t="n">
        <f aca="false">P324-DatosMinisterio!M324</f>
        <v>-28020363.1391005</v>
      </c>
      <c r="S324" s="11" t="n">
        <f aca="false">B324+DatosMinisterio!B324</f>
        <v>24465</v>
      </c>
      <c r="T324" s="11" t="n">
        <f aca="false">C324+DatosMinisterio!C324</f>
        <v>65</v>
      </c>
      <c r="U324" s="11" t="n">
        <f aca="false">D324+DatosMinisterio!D324</f>
        <v>1752.68333333333</v>
      </c>
      <c r="V324" s="11" t="n">
        <f aca="false">E324+DatosMinisterio!E324</f>
        <v>965.425757575758</v>
      </c>
      <c r="W324" s="11" t="n">
        <f aca="false">F324+DatosMinisterio!F324</f>
        <v>485</v>
      </c>
      <c r="X324" s="11" t="n">
        <f aca="false">G324+DatosMinisterio!G324</f>
        <v>1329</v>
      </c>
      <c r="Y324" s="11" t="n">
        <f aca="false">H324+DatosMinisterio!H324</f>
        <v>209</v>
      </c>
      <c r="Z324" s="11" t="n">
        <f aca="false">X324+0.33*Y324</f>
        <v>1397.97</v>
      </c>
      <c r="AC324" s="45" t="n">
        <f aca="false">IF(T324&gt;0,S324/T324,0)</f>
        <v>376.384615384615</v>
      </c>
      <c r="AD324" s="46" t="n">
        <f aca="false">EXP((((AC324-AC$349)/AC$350+2)/4-1.9)^3)</f>
        <v>0.546469989457648</v>
      </c>
      <c r="AE324" s="47" t="n">
        <f aca="false">S324/U324</f>
        <v>13.9585968182121</v>
      </c>
      <c r="AF324" s="46" t="n">
        <f aca="false">EXP((((AE324-AE$349)/AE$350+2)/4-1.9)^3)</f>
        <v>0.0084124876345977</v>
      </c>
      <c r="AG324" s="46" t="n">
        <f aca="false">V324/U324</f>
        <v>0.550827259673696</v>
      </c>
      <c r="AH324" s="46" t="n">
        <f aca="false">EXP((((AG324-AG$349)/AG$350+2)/4-1.9)^3)</f>
        <v>0.0680528313062015</v>
      </c>
      <c r="AI324" s="46" t="n">
        <f aca="false">W324/U324</f>
        <v>0.276718555357975</v>
      </c>
      <c r="AJ324" s="46" t="n">
        <f aca="false">EXP((((AI324-AI$349)/AI$350+2)/4-1.9)^3)</f>
        <v>0.647278770630711</v>
      </c>
      <c r="AK324" s="46" t="n">
        <f aca="false">Z324/U324</f>
        <v>0.797616987286163</v>
      </c>
      <c r="AL324" s="46" t="n">
        <f aca="false">EXP((((AK324-AK$349)/AK$350+2)/4-1.9)^3)</f>
        <v>0.735041436274427</v>
      </c>
      <c r="AM324" s="46" t="n">
        <f aca="false">0.01*AD324+0.15*AF324+0.24*AH324+0.25*AJ324+0.35*AL324</f>
        <v>0.442143447906982</v>
      </c>
      <c r="AO324" s="48" t="n">
        <f aca="false">0.01*AD324/$AM$349</f>
        <v>0.00193774176418083</v>
      </c>
      <c r="AP324" s="42" t="n">
        <f aca="false">AO324*$J$349</f>
        <v>13980.7777624382</v>
      </c>
      <c r="AQ324" s="48" t="n">
        <f aca="false">0.15*AF324/$AM$349</f>
        <v>0.000447450791755092</v>
      </c>
      <c r="AR324" s="42" t="n">
        <f aca="false">AQ324*$J$349</f>
        <v>3228.35075075111</v>
      </c>
      <c r="AS324" s="48" t="n">
        <f aca="false">0.24*AH324/$AM$349</f>
        <v>0.00579144615895139</v>
      </c>
      <c r="AT324" s="42" t="n">
        <f aca="false">AS324*$J$349</f>
        <v>41785.1971651419</v>
      </c>
      <c r="AU324" s="48" t="n">
        <f aca="false">0.25*AJ324/$AM$349</f>
        <v>0.0573800543083601</v>
      </c>
      <c r="AV324" s="42" t="n">
        <f aca="false">AU324*$J$349</f>
        <v>413996.231134003</v>
      </c>
      <c r="AW324" s="48" t="n">
        <f aca="false">0.35*AL324/$AM$349</f>
        <v>0.091224071025401</v>
      </c>
      <c r="AX324" s="42" t="n">
        <f aca="false">AW324*$J$349</f>
        <v>658180.304087203</v>
      </c>
    </row>
    <row r="325" customFormat="false" ht="13.8" hidden="false" customHeight="false" outlineLevel="0" collapsed="false">
      <c r="A325" s="13" t="s">
        <v>23</v>
      </c>
      <c r="B325" s="43"/>
      <c r="C325" s="43"/>
      <c r="D325" s="43"/>
      <c r="E325" s="43"/>
      <c r="F325" s="43" t="n">
        <v>-20</v>
      </c>
      <c r="G325" s="43"/>
      <c r="H325" s="43"/>
      <c r="I325" s="89" t="n">
        <f aca="false">AO325+AQ325+AS325+AU325+AW325</f>
        <v>0.115485426800909</v>
      </c>
      <c r="J325" s="43" t="n">
        <f aca="false">AP325+AR325+AT325+AV325+AX325</f>
        <v>833225.622087156</v>
      </c>
      <c r="K325" s="89" t="n">
        <f aca="false">I325-DatosMinisterio!J325</f>
        <v>-0.00356998357070014</v>
      </c>
      <c r="L325" s="43" t="n">
        <f aca="false">J325-DatosMinisterio!K325</f>
        <v>-25757.3779128445</v>
      </c>
      <c r="M325" s="43" t="n">
        <f aca="false">P359/P$383</f>
        <v>-0.000283332571920243</v>
      </c>
      <c r="N325" s="43" t="n">
        <f aca="false">ROUND(N$349*M325,0)</f>
        <v>-38841</v>
      </c>
      <c r="O325" s="43" t="n">
        <f aca="false">N325-DatosMinisterio!L325</f>
        <v>-17571581</v>
      </c>
      <c r="P325" s="43" t="n">
        <f aca="false">N325+J325</f>
        <v>794384.622087155</v>
      </c>
      <c r="Q325" s="43" t="n">
        <f aca="false">P325-DatosMinisterio!M325</f>
        <v>-17597338.3779128</v>
      </c>
      <c r="S325" s="14" t="n">
        <f aca="false">B325+DatosMinisterio!B325</f>
        <v>18406</v>
      </c>
      <c r="T325" s="14" t="n">
        <f aca="false">C325+DatosMinisterio!C325</f>
        <v>41</v>
      </c>
      <c r="U325" s="14" t="n">
        <f aca="false">D325+DatosMinisterio!D325</f>
        <v>1654.90909090909</v>
      </c>
      <c r="V325" s="14" t="n">
        <f aca="false">E325+DatosMinisterio!E325</f>
        <v>974.875</v>
      </c>
      <c r="W325" s="14" t="n">
        <f aca="false">F325+DatosMinisterio!F325</f>
        <v>361</v>
      </c>
      <c r="X325" s="14" t="n">
        <f aca="false">G325+DatosMinisterio!G325</f>
        <v>1030</v>
      </c>
      <c r="Y325" s="14" t="n">
        <f aca="false">H325+DatosMinisterio!H325</f>
        <v>215</v>
      </c>
      <c r="Z325" s="14" t="n">
        <f aca="false">X325+0.33*Y325</f>
        <v>1100.95</v>
      </c>
      <c r="AC325" s="49" t="n">
        <f aca="false">IF(T325&gt;0,S325/T325,0)</f>
        <v>448.926829268293</v>
      </c>
      <c r="AD325" s="50" t="n">
        <f aca="false">EXP((((AC325-AC$349)/AC$350+2)/4-1.9)^3)</f>
        <v>0.780104586445976</v>
      </c>
      <c r="AE325" s="51" t="n">
        <f aca="false">S325/U325</f>
        <v>11.1220610854757</v>
      </c>
      <c r="AF325" s="50" t="n">
        <f aca="false">EXP((((AE325-AE$349)/AE$350+2)/4-1.9)^3)</f>
        <v>0.00242331033768664</v>
      </c>
      <c r="AG325" s="50" t="n">
        <f aca="false">V325/U325</f>
        <v>0.589080696550209</v>
      </c>
      <c r="AH325" s="50" t="n">
        <f aca="false">EXP((((AG325-AG$349)/AG$350+2)/4-1.9)^3)</f>
        <v>0.105974931909133</v>
      </c>
      <c r="AI325" s="50" t="n">
        <f aca="false">W325/U325</f>
        <v>0.218138870577895</v>
      </c>
      <c r="AJ325" s="50" t="n">
        <f aca="false">EXP((((AI325-AI$349)/AI$350+2)/4-1.9)^3)</f>
        <v>0.406043797032026</v>
      </c>
      <c r="AK325" s="50" t="n">
        <f aca="false">Z325/U325</f>
        <v>0.665263128982642</v>
      </c>
      <c r="AL325" s="50" t="n">
        <f aca="false">EXP((((AK325-AK$349)/AK$350+2)/4-1.9)^3)</f>
        <v>0.544501164638813</v>
      </c>
      <c r="AM325" s="50" t="n">
        <f aca="false">0.01*AD325+0.15*AF325+0.24*AH325+0.25*AJ325+0.35*AL325</f>
        <v>0.325684882954896</v>
      </c>
      <c r="AO325" s="44" t="n">
        <f aca="false">0.01*AD325/$AM$349</f>
        <v>0.00276619259382502</v>
      </c>
      <c r="AP325" s="43" t="n">
        <f aca="false">AO325*$J$349</f>
        <v>19958.0380715586</v>
      </c>
      <c r="AQ325" s="44" t="n">
        <f aca="false">0.15*AF325/$AM$349</f>
        <v>0.000128893161733371</v>
      </c>
      <c r="AR325" s="43" t="n">
        <f aca="false">AQ325*$J$349</f>
        <v>929.962228508848</v>
      </c>
      <c r="AS325" s="44" t="n">
        <f aca="false">0.24*AH325/$AM$349</f>
        <v>0.0090187006267049</v>
      </c>
      <c r="AT325" s="43" t="n">
        <f aca="false">AS325*$J$349</f>
        <v>65069.7897411665</v>
      </c>
      <c r="AU325" s="44" t="n">
        <f aca="false">0.25*AJ325/$AM$349</f>
        <v>0.0359950243734519</v>
      </c>
      <c r="AV325" s="43" t="n">
        <f aca="false">AU325*$J$349</f>
        <v>259703.560929089</v>
      </c>
      <c r="AW325" s="44" t="n">
        <f aca="false">0.35*AL325/$AM$349</f>
        <v>0.0675766160451937</v>
      </c>
      <c r="AX325" s="43" t="n">
        <f aca="false">AW325*$J$349</f>
        <v>487564.271116832</v>
      </c>
    </row>
    <row r="326" customFormat="false" ht="13.8" hidden="false" customHeight="false" outlineLevel="0" collapsed="false">
      <c r="A326" s="13" t="s">
        <v>24</v>
      </c>
      <c r="B326" s="43"/>
      <c r="C326" s="43"/>
      <c r="D326" s="43"/>
      <c r="E326" s="43"/>
      <c r="F326" s="43"/>
      <c r="G326" s="43"/>
      <c r="H326" s="43"/>
      <c r="I326" s="89" t="n">
        <f aca="false">AO326+AQ326+AS326+AU326+AW326</f>
        <v>0.0768905298566203</v>
      </c>
      <c r="J326" s="43" t="n">
        <f aca="false">AP326+AR326+AT326+AV326+AX326</f>
        <v>554764.019557568</v>
      </c>
      <c r="K326" s="89" t="n">
        <f aca="false">I326-DatosMinisterio!J326</f>
        <v>0.000456275315550592</v>
      </c>
      <c r="L326" s="43" t="n">
        <f aca="false">J326-DatosMinisterio!K326</f>
        <v>3292.01955756755</v>
      </c>
      <c r="M326" s="43" t="n">
        <f aca="false">P360/P$383</f>
        <v>2.56286081251576E-005</v>
      </c>
      <c r="N326" s="43" t="n">
        <f aca="false">ROUND(N$349*M326,0)</f>
        <v>3513</v>
      </c>
      <c r="O326" s="43" t="n">
        <f aca="false">N326-DatosMinisterio!L326</f>
        <v>-10252715</v>
      </c>
      <c r="P326" s="43" t="n">
        <f aca="false">N326+J326</f>
        <v>558277.019557568</v>
      </c>
      <c r="Q326" s="43" t="n">
        <f aca="false">P326-DatosMinisterio!M326</f>
        <v>-10249422.9804424</v>
      </c>
      <c r="S326" s="14" t="n">
        <f aca="false">B326+DatosMinisterio!B326</f>
        <v>21029</v>
      </c>
      <c r="T326" s="14" t="n">
        <f aca="false">C326+DatosMinisterio!C326</f>
        <v>97</v>
      </c>
      <c r="U326" s="14" t="n">
        <f aca="false">D326+DatosMinisterio!D326</f>
        <v>1255.3678030303</v>
      </c>
      <c r="V326" s="14" t="n">
        <f aca="false">E326+DatosMinisterio!E326</f>
        <v>839.39053030303</v>
      </c>
      <c r="W326" s="14" t="n">
        <f aca="false">F326+DatosMinisterio!F326</f>
        <v>222</v>
      </c>
      <c r="X326" s="14" t="n">
        <f aca="false">G326+DatosMinisterio!G326</f>
        <v>555</v>
      </c>
      <c r="Y326" s="14" t="n">
        <f aca="false">H326+DatosMinisterio!H326</f>
        <v>129</v>
      </c>
      <c r="Z326" s="14" t="n">
        <f aca="false">X326+0.33*Y326</f>
        <v>597.57</v>
      </c>
      <c r="AC326" s="49" t="n">
        <f aca="false">IF(T326&gt;0,S326/T326,0)</f>
        <v>216.79381443299</v>
      </c>
      <c r="AD326" s="50" t="n">
        <f aca="false">EXP((((AC326-AC$349)/AC$350+2)/4-1.9)^3)</f>
        <v>0.0989270920485739</v>
      </c>
      <c r="AE326" s="51" t="n">
        <f aca="false">S326/U326</f>
        <v>16.7512660028707</v>
      </c>
      <c r="AF326" s="50" t="n">
        <f aca="false">EXP((((AE326-AE$349)/AE$350+2)/4-1.9)^3)</f>
        <v>0.0239208681770889</v>
      </c>
      <c r="AG326" s="50" t="n">
        <f aca="false">V326/U326</f>
        <v>0.668641117190394</v>
      </c>
      <c r="AH326" s="50" t="n">
        <f aca="false">EXP((((AG326-AG$349)/AG$350+2)/4-1.9)^3)</f>
        <v>0.226549949239217</v>
      </c>
      <c r="AI326" s="50" t="n">
        <f aca="false">W326/U326</f>
        <v>0.176840603577788</v>
      </c>
      <c r="AJ326" s="50" t="n">
        <f aca="false">EXP((((AI326-AI$349)/AI$350+2)/4-1.9)^3)</f>
        <v>0.252100979422112</v>
      </c>
      <c r="AK326" s="50" t="n">
        <f aca="false">Z326/U326</f>
        <v>0.476011889549454</v>
      </c>
      <c r="AL326" s="50" t="n">
        <f aca="false">EXP((((AK326-AK$349)/AK$350+2)/4-1.9)^3)</f>
        <v>0.271049427115645</v>
      </c>
      <c r="AM326" s="50" t="n">
        <f aca="false">0.01*AD326+0.15*AF326+0.24*AH326+0.25*AJ326+0.35*AL326</f>
        <v>0.216841933310465</v>
      </c>
      <c r="AO326" s="44" t="n">
        <f aca="false">0.01*AD326/$AM$349</f>
        <v>0.000350788079070423</v>
      </c>
      <c r="AP326" s="43" t="n">
        <f aca="false">AO326*$J$349</f>
        <v>2530.93072867192</v>
      </c>
      <c r="AQ326" s="44" t="n">
        <f aca="false">0.15*AF326/$AM$349</f>
        <v>0.00127232417689247</v>
      </c>
      <c r="AR326" s="43" t="n">
        <f aca="false">AQ326*$J$349</f>
        <v>9179.79985141651</v>
      </c>
      <c r="AS326" s="44" t="n">
        <f aca="false">0.24*AH326/$AM$349</f>
        <v>0.019279900749883</v>
      </c>
      <c r="AT326" s="43" t="n">
        <f aca="false">AS326*$J$349</f>
        <v>139104.194711895</v>
      </c>
      <c r="AU326" s="44" t="n">
        <f aca="false">0.25*AJ326/$AM$349</f>
        <v>0.022348281060317</v>
      </c>
      <c r="AV326" s="43" t="n">
        <f aca="false">AU326*$J$349</f>
        <v>161242.512625971</v>
      </c>
      <c r="AW326" s="44" t="n">
        <f aca="false">0.35*AL326/$AM$349</f>
        <v>0.0336392357904574</v>
      </c>
      <c r="AX326" s="43" t="n">
        <f aca="false">AW326*$J$349</f>
        <v>242706.581639613</v>
      </c>
    </row>
    <row r="327" customFormat="false" ht="13.8" hidden="false" customHeight="false" outlineLevel="0" collapsed="false">
      <c r="A327" s="13" t="s">
        <v>25</v>
      </c>
      <c r="B327" s="43"/>
      <c r="C327" s="43"/>
      <c r="D327" s="43"/>
      <c r="E327" s="43"/>
      <c r="F327" s="43"/>
      <c r="G327" s="43"/>
      <c r="H327" s="43"/>
      <c r="I327" s="89" t="n">
        <f aca="false">AO327+AQ327+AS327+AU327+AW327</f>
        <v>0.0570276645121301</v>
      </c>
      <c r="J327" s="43" t="n">
        <f aca="false">AP327+AR327+AT327+AV327+AX327</f>
        <v>411453.744040051</v>
      </c>
      <c r="K327" s="89" t="n">
        <f aca="false">I327-DatosMinisterio!J327</f>
        <v>0.000454296722730653</v>
      </c>
      <c r="L327" s="43" t="n">
        <f aca="false">J327-DatosMinisterio!K327</f>
        <v>3277.74404005066</v>
      </c>
      <c r="M327" s="43" t="n">
        <f aca="false">P361/P$383</f>
        <v>2.9485858485458E-005</v>
      </c>
      <c r="N327" s="43" t="n">
        <f aca="false">ROUND(N$349*M327,0)</f>
        <v>4042</v>
      </c>
      <c r="O327" s="43" t="n">
        <f aca="false">N327-DatosMinisterio!L327</f>
        <v>-7758532</v>
      </c>
      <c r="P327" s="43" t="n">
        <f aca="false">N327+J327</f>
        <v>415495.744040051</v>
      </c>
      <c r="Q327" s="43" t="n">
        <f aca="false">P327-DatosMinisterio!M327</f>
        <v>-7755254.25595995</v>
      </c>
      <c r="S327" s="14" t="n">
        <f aca="false">B327+DatosMinisterio!B327</f>
        <v>12917</v>
      </c>
      <c r="T327" s="14" t="n">
        <f aca="false">C327+DatosMinisterio!C327</f>
        <v>54</v>
      </c>
      <c r="U327" s="14" t="n">
        <f aca="false">D327+DatosMinisterio!D327</f>
        <v>540.736742424242</v>
      </c>
      <c r="V327" s="14" t="n">
        <f aca="false">E327+DatosMinisterio!E327</f>
        <v>347.736742424242</v>
      </c>
      <c r="W327" s="14" t="n">
        <f aca="false">F327+DatosMinisterio!F327</f>
        <v>96</v>
      </c>
      <c r="X327" s="14" t="n">
        <f aca="false">G327+DatosMinisterio!G327</f>
        <v>124</v>
      </c>
      <c r="Y327" s="14" t="n">
        <f aca="false">H327+DatosMinisterio!H327</f>
        <v>56</v>
      </c>
      <c r="Z327" s="14" t="n">
        <f aca="false">X327+0.33*Y327</f>
        <v>142.48</v>
      </c>
      <c r="AC327" s="49" t="n">
        <f aca="false">IF(T327&gt;0,S327/T327,0)</f>
        <v>239.203703703704</v>
      </c>
      <c r="AD327" s="50" t="n">
        <f aca="false">EXP((((AC327-AC$349)/AC$350+2)/4-1.9)^3)</f>
        <v>0.138165028312854</v>
      </c>
      <c r="AE327" s="51" t="n">
        <f aca="false">S327/U327</f>
        <v>23.887779369477</v>
      </c>
      <c r="AF327" s="50" t="n">
        <f aca="false">EXP((((AE327-AE$349)/AE$350+2)/4-1.9)^3)</f>
        <v>0.169073954850923</v>
      </c>
      <c r="AG327" s="50" t="n">
        <f aca="false">V327/U327</f>
        <v>0.643079552658585</v>
      </c>
      <c r="AH327" s="50" t="n">
        <f aca="false">EXP((((AG327-AG$349)/AG$350+2)/4-1.9)^3)</f>
        <v>0.181531206579004</v>
      </c>
      <c r="AI327" s="50" t="n">
        <f aca="false">W327/U327</f>
        <v>0.177535559299357</v>
      </c>
      <c r="AJ327" s="50" t="n">
        <f aca="false">EXP((((AI327-AI$349)/AI$350+2)/4-1.9)^3)</f>
        <v>0.254420334538639</v>
      </c>
      <c r="AK327" s="50" t="n">
        <f aca="false">Z327/U327</f>
        <v>0.263492359260129</v>
      </c>
      <c r="AL327" s="50" t="n">
        <f aca="false">EXP((((AK327-AK$349)/AK$350+2)/4-1.9)^3)</f>
        <v>0.0768873941393984</v>
      </c>
      <c r="AM327" s="50" t="n">
        <f aca="false">0.01*AD327+0.15*AF327+0.24*AH327+0.25*AJ327+0.35*AL327</f>
        <v>0.160825904673177</v>
      </c>
      <c r="AO327" s="44" t="n">
        <f aca="false">0.01*AD327/$AM$349</f>
        <v>0.000489922870195955</v>
      </c>
      <c r="AP327" s="43" t="n">
        <f aca="false">AO327*$J$349</f>
        <v>3534.78615962076</v>
      </c>
      <c r="AQ327" s="44" t="n">
        <f aca="false">0.15*AF327/$AM$349</f>
        <v>0.00899285422448388</v>
      </c>
      <c r="AR327" s="43" t="n">
        <f aca="false">AQ327*$J$349</f>
        <v>64883.3083368378</v>
      </c>
      <c r="AS327" s="44" t="n">
        <f aca="false">0.24*AH327/$AM$349</f>
        <v>0.0154487063784513</v>
      </c>
      <c r="AT327" s="43" t="n">
        <f aca="false">AS327*$J$349</f>
        <v>111462.18478993</v>
      </c>
      <c r="AU327" s="44" t="n">
        <f aca="false">0.25*AJ327/$AM$349</f>
        <v>0.0225538875603061</v>
      </c>
      <c r="AV327" s="43" t="n">
        <f aca="false">AU327*$J$349</f>
        <v>162725.960439295</v>
      </c>
      <c r="AW327" s="44" t="n">
        <f aca="false">0.35*AL327/$AM$349</f>
        <v>0.00954229347869285</v>
      </c>
      <c r="AX327" s="43" t="n">
        <f aca="false">AW327*$J$349</f>
        <v>68847.5043143667</v>
      </c>
    </row>
    <row r="328" customFormat="false" ht="13.8" hidden="false" customHeight="false" outlineLevel="0" collapsed="false">
      <c r="A328" s="13" t="s">
        <v>26</v>
      </c>
      <c r="B328" s="43"/>
      <c r="C328" s="43"/>
      <c r="D328" s="43"/>
      <c r="E328" s="43"/>
      <c r="F328" s="43"/>
      <c r="G328" s="43"/>
      <c r="H328" s="43"/>
      <c r="I328" s="89" t="n">
        <f aca="false">AO328+AQ328+AS328+AU328+AW328</f>
        <v>0.0520292832893898</v>
      </c>
      <c r="J328" s="43" t="n">
        <f aca="false">AP328+AR328+AT328+AV328+AX328</f>
        <v>375390.498493698</v>
      </c>
      <c r="K328" s="89" t="n">
        <f aca="false">I328-DatosMinisterio!J328</f>
        <v>0.000414761568277418</v>
      </c>
      <c r="L328" s="43" t="n">
        <f aca="false">J328-DatosMinisterio!K328</f>
        <v>2992.49849369819</v>
      </c>
      <c r="M328" s="43" t="n">
        <f aca="false">P362/P$383</f>
        <v>5.49010219266464E-005</v>
      </c>
      <c r="N328" s="43" t="n">
        <f aca="false">ROUND(N$349*M328,0)</f>
        <v>7526</v>
      </c>
      <c r="O328" s="43" t="n">
        <f aca="false">N328-DatosMinisterio!L328</f>
        <v>-7041300</v>
      </c>
      <c r="P328" s="43" t="n">
        <f aca="false">N328+J328</f>
        <v>382916.498493698</v>
      </c>
      <c r="Q328" s="43" t="n">
        <f aca="false">P328-DatosMinisterio!M328</f>
        <v>-7038307.5015063</v>
      </c>
      <c r="S328" s="14" t="n">
        <f aca="false">B328+DatosMinisterio!B328</f>
        <v>10387</v>
      </c>
      <c r="T328" s="14" t="n">
        <f aca="false">C328+DatosMinisterio!C328</f>
        <v>63</v>
      </c>
      <c r="U328" s="14" t="n">
        <f aca="false">D328+DatosMinisterio!D328</f>
        <v>436.850378787879</v>
      </c>
      <c r="V328" s="14" t="n">
        <f aca="false">E328+DatosMinisterio!E328</f>
        <v>230.787878787879</v>
      </c>
      <c r="W328" s="14" t="n">
        <f aca="false">F328+DatosMinisterio!F328</f>
        <v>75</v>
      </c>
      <c r="X328" s="14" t="n">
        <f aca="false">G328+DatosMinisterio!G328</f>
        <v>155</v>
      </c>
      <c r="Y328" s="14" t="n">
        <f aca="false">H328+DatosMinisterio!H328</f>
        <v>4</v>
      </c>
      <c r="Z328" s="14" t="n">
        <f aca="false">X328+0.33*Y328</f>
        <v>156.32</v>
      </c>
      <c r="AC328" s="49" t="n">
        <f aca="false">IF(T328&gt;0,S328/T328,0)</f>
        <v>164.873015873016</v>
      </c>
      <c r="AD328" s="50" t="n">
        <f aca="false">EXP((((AC328-AC$349)/AC$350+2)/4-1.9)^3)</f>
        <v>0.0396656494724836</v>
      </c>
      <c r="AE328" s="51" t="n">
        <f aca="false">S328/U328</f>
        <v>23.777019557178</v>
      </c>
      <c r="AF328" s="50" t="n">
        <f aca="false">EXP((((AE328-AE$349)/AE$350+2)/4-1.9)^3)</f>
        <v>0.165175887348474</v>
      </c>
      <c r="AG328" s="50" t="n">
        <f aca="false">V328/U328</f>
        <v>0.528299596370368</v>
      </c>
      <c r="AH328" s="50" t="n">
        <f aca="false">EXP((((AG328-AG$349)/AG$350+2)/4-1.9)^3)</f>
        <v>0.0511131011668193</v>
      </c>
      <c r="AI328" s="50" t="n">
        <f aca="false">W328/U328</f>
        <v>0.171683495406599</v>
      </c>
      <c r="AJ328" s="50" t="n">
        <f aca="false">EXP((((AI328-AI$349)/AI$350+2)/4-1.9)^3)</f>
        <v>0.235236282386071</v>
      </c>
      <c r="AK328" s="50" t="n">
        <f aca="false">Z328/U328</f>
        <v>0.357834186692795</v>
      </c>
      <c r="AL328" s="50" t="n">
        <f aca="false">EXP((((AK328-AK$349)/AK$350+2)/4-1.9)^3)</f>
        <v>0.144230067257998</v>
      </c>
      <c r="AM328" s="50" t="n">
        <f aca="false">0.01*AD328+0.15*AF328+0.24*AH328+0.25*AJ328+0.35*AL328</f>
        <v>0.14672977801385</v>
      </c>
      <c r="AO328" s="44" t="n">
        <f aca="false">0.01*AD328/$AM$349</f>
        <v>0.000140651430213892</v>
      </c>
      <c r="AP328" s="43" t="n">
        <f aca="false">AO328*$J$349</f>
        <v>1014.79795922178</v>
      </c>
      <c r="AQ328" s="44" t="n">
        <f aca="false">0.15*AF328/$AM$349</f>
        <v>0.00878552038150589</v>
      </c>
      <c r="AR328" s="43" t="n">
        <f aca="false">AQ328*$J$349</f>
        <v>63387.3977697593</v>
      </c>
      <c r="AS328" s="44" t="n">
        <f aca="false">0.24*AH328/$AM$349</f>
        <v>0.00434983773258078</v>
      </c>
      <c r="AT328" s="43" t="n">
        <f aca="false">AS328*$J$349</f>
        <v>31384.0139930043</v>
      </c>
      <c r="AU328" s="44" t="n">
        <f aca="false">0.25*AJ328/$AM$349</f>
        <v>0.0208532571606776</v>
      </c>
      <c r="AV328" s="43" t="n">
        <f aca="false">AU328*$J$349</f>
        <v>150455.937615432</v>
      </c>
      <c r="AW328" s="44" t="n">
        <f aca="false">0.35*AL328/$AM$349</f>
        <v>0.0179000165844116</v>
      </c>
      <c r="AX328" s="43" t="n">
        <f aca="false">AW328*$J$349</f>
        <v>129148.351156281</v>
      </c>
    </row>
    <row r="329" customFormat="false" ht="13.8" hidden="false" customHeight="false" outlineLevel="0" collapsed="false">
      <c r="A329" s="13" t="s">
        <v>27</v>
      </c>
      <c r="B329" s="43"/>
      <c r="C329" s="43"/>
      <c r="D329" s="43"/>
      <c r="E329" s="43"/>
      <c r="F329" s="43"/>
      <c r="G329" s="43"/>
      <c r="H329" s="43"/>
      <c r="I329" s="89" t="n">
        <f aca="false">AO329+AQ329+AS329+AU329+AW329</f>
        <v>0.042634675329866</v>
      </c>
      <c r="J329" s="43" t="n">
        <f aca="false">AP329+AR329+AT329+AV329+AX329</f>
        <v>307608.542984853</v>
      </c>
      <c r="K329" s="89" t="n">
        <f aca="false">I329-DatosMinisterio!J329</f>
        <v>0.000367089187968288</v>
      </c>
      <c r="L329" s="43" t="n">
        <f aca="false">J329-DatosMinisterio!K329</f>
        <v>2648.54298485315</v>
      </c>
      <c r="M329" s="43" t="n">
        <f aca="false">P363/P$383</f>
        <v>2.14893058610408E-005</v>
      </c>
      <c r="N329" s="43" t="n">
        <f aca="false">ROUND(N$349*M329,0)</f>
        <v>2946</v>
      </c>
      <c r="O329" s="43" t="n">
        <f aca="false">N329-DatosMinisterio!L329</f>
        <v>-9075909</v>
      </c>
      <c r="P329" s="43" t="n">
        <f aca="false">N329+J329</f>
        <v>310554.542984853</v>
      </c>
      <c r="Q329" s="43" t="n">
        <f aca="false">P329-DatosMinisterio!M329</f>
        <v>-9073260.45701515</v>
      </c>
      <c r="S329" s="14" t="n">
        <f aca="false">B329+DatosMinisterio!B329</f>
        <v>17596</v>
      </c>
      <c r="T329" s="14" t="n">
        <f aca="false">C329+DatosMinisterio!C329</f>
        <v>98</v>
      </c>
      <c r="U329" s="14" t="n">
        <f aca="false">D329+DatosMinisterio!D329</f>
        <v>893.031611570248</v>
      </c>
      <c r="V329" s="14" t="n">
        <f aca="false">E329+DatosMinisterio!E329</f>
        <v>514.564566115702</v>
      </c>
      <c r="W329" s="14" t="n">
        <f aca="false">F329+DatosMinisterio!F329</f>
        <v>147</v>
      </c>
      <c r="X329" s="14" t="n">
        <f aca="false">G329+DatosMinisterio!G329</f>
        <v>256</v>
      </c>
      <c r="Y329" s="14" t="n">
        <f aca="false">H329+DatosMinisterio!H329</f>
        <v>42</v>
      </c>
      <c r="Z329" s="14" t="n">
        <f aca="false">X329+0.33*Y329</f>
        <v>269.86</v>
      </c>
      <c r="AC329" s="49" t="n">
        <f aca="false">IF(T329&gt;0,S329/T329,0)</f>
        <v>179.551020408163</v>
      </c>
      <c r="AD329" s="50" t="n">
        <f aca="false">EXP((((AC329-AC$349)/AC$350+2)/4-1.9)^3)</f>
        <v>0.05243285073379</v>
      </c>
      <c r="AE329" s="51" t="n">
        <f aca="false">S329/U329</f>
        <v>19.7036698052159</v>
      </c>
      <c r="AF329" s="50" t="n">
        <f aca="false">EXP((((AE329-AE$349)/AE$350+2)/4-1.9)^3)</f>
        <v>0.0603857017699248</v>
      </c>
      <c r="AG329" s="50" t="n">
        <f aca="false">V329/U329</f>
        <v>0.576199721766764</v>
      </c>
      <c r="AH329" s="50" t="n">
        <f aca="false">EXP((((AG329-AG$349)/AG$350+2)/4-1.9)^3)</f>
        <v>0.0918333414550983</v>
      </c>
      <c r="AI329" s="50" t="n">
        <f aca="false">W329/U329</f>
        <v>0.16460783481284</v>
      </c>
      <c r="AJ329" s="50" t="n">
        <f aca="false">EXP((((AI329-AI$349)/AI$350+2)/4-1.9)^3)</f>
        <v>0.213123717696662</v>
      </c>
      <c r="AK329" s="50" t="n">
        <f aca="false">Z329/U329</f>
        <v>0.30218415171832</v>
      </c>
      <c r="AL329" s="50" t="n">
        <f aca="false">EXP((((AK329-AK$349)/AK$350+2)/4-1.9)^3)</f>
        <v>0.100950195764882</v>
      </c>
      <c r="AM329" s="50" t="n">
        <f aca="false">0.01*AD329+0.15*AF329+0.24*AH329+0.25*AJ329+0.35*AL329</f>
        <v>0.120235683663925</v>
      </c>
      <c r="AO329" s="44" t="n">
        <f aca="false">0.01*AD329/$AM$349</f>
        <v>0.000185922972243654</v>
      </c>
      <c r="AP329" s="43" t="n">
        <f aca="false">AO329*$J$349</f>
        <v>1341.43145589338</v>
      </c>
      <c r="AQ329" s="44" t="n">
        <f aca="false">0.15*AF329/$AM$349</f>
        <v>0.00321184781972423</v>
      </c>
      <c r="AR329" s="43" t="n">
        <f aca="false">AQ329*$J$349</f>
        <v>23173.433841593</v>
      </c>
      <c r="AS329" s="44" t="n">
        <f aca="false">0.24*AH329/$AM$349</f>
        <v>0.00781522006396425</v>
      </c>
      <c r="AT329" s="43" t="n">
        <f aca="false">AS329*$J$349</f>
        <v>56386.6955332011</v>
      </c>
      <c r="AU329" s="44" t="n">
        <f aca="false">0.25*AJ329/$AM$349</f>
        <v>0.0188930195932705</v>
      </c>
      <c r="AV329" s="43" t="n">
        <f aca="false">AU329*$J$349</f>
        <v>136312.852970153</v>
      </c>
      <c r="AW329" s="44" t="n">
        <f aca="false">0.35*AL329/$AM$349</f>
        <v>0.0125286648806634</v>
      </c>
      <c r="AX329" s="43" t="n">
        <f aca="false">AW329*$J$349</f>
        <v>90394.129184013</v>
      </c>
    </row>
    <row r="330" customFormat="false" ht="13.8" hidden="false" customHeight="false" outlineLevel="0" collapsed="false">
      <c r="A330" s="13" t="s">
        <v>28</v>
      </c>
      <c r="B330" s="43"/>
      <c r="C330" s="43"/>
      <c r="D330" s="43"/>
      <c r="E330" s="43"/>
      <c r="F330" s="43"/>
      <c r="G330" s="43"/>
      <c r="H330" s="43"/>
      <c r="I330" s="89" t="n">
        <f aca="false">AO330+AQ330+AS330+AU330+AW330</f>
        <v>0.0246007371847549</v>
      </c>
      <c r="J330" s="43" t="n">
        <f aca="false">AP330+AR330+AT330+AV330+AX330</f>
        <v>177493.949776949</v>
      </c>
      <c r="K330" s="89" t="n">
        <f aca="false">I330-DatosMinisterio!J330</f>
        <v>0.000179064790425638</v>
      </c>
      <c r="L330" s="43" t="n">
        <f aca="false">J330-DatosMinisterio!K330</f>
        <v>1291.9497769491</v>
      </c>
      <c r="M330" s="43" t="n">
        <f aca="false">P364/P$383</f>
        <v>2.12911072259266E-005</v>
      </c>
      <c r="N330" s="43" t="n">
        <f aca="false">ROUND(N$349*M330,0)</f>
        <v>2919</v>
      </c>
      <c r="O330" s="43" t="n">
        <f aca="false">N330-DatosMinisterio!L330</f>
        <v>-6949657</v>
      </c>
      <c r="P330" s="43" t="n">
        <f aca="false">N330+J330</f>
        <v>180412.949776949</v>
      </c>
      <c r="Q330" s="43" t="n">
        <f aca="false">P330-DatosMinisterio!M330</f>
        <v>-6948365.05022305</v>
      </c>
      <c r="S330" s="14" t="n">
        <f aca="false">B330+DatosMinisterio!B330</f>
        <v>10809</v>
      </c>
      <c r="T330" s="14" t="n">
        <f aca="false">C330+DatosMinisterio!C330</f>
        <v>58</v>
      </c>
      <c r="U330" s="14" t="n">
        <f aca="false">D330+DatosMinisterio!D330</f>
        <v>859.281818181818</v>
      </c>
      <c r="V330" s="14" t="n">
        <f aca="false">E330+DatosMinisterio!E330</f>
        <v>385.690909090909</v>
      </c>
      <c r="W330" s="14" t="n">
        <f aca="false">F330+DatosMinisterio!F330</f>
        <v>112</v>
      </c>
      <c r="X330" s="14" t="n">
        <f aca="false">G330+DatosMinisterio!G330</f>
        <v>234</v>
      </c>
      <c r="Y330" s="14" t="n">
        <f aca="false">H330+DatosMinisterio!H330</f>
        <v>55</v>
      </c>
      <c r="Z330" s="14" t="n">
        <f aca="false">X330+0.33*Y330</f>
        <v>252.15</v>
      </c>
      <c r="AC330" s="49" t="n">
        <f aca="false">IF(T330&gt;0,S330/T330,0)</f>
        <v>186.362068965517</v>
      </c>
      <c r="AD330" s="50" t="n">
        <f aca="false">EXP((((AC330-AC$349)/AC$350+2)/4-1.9)^3)</f>
        <v>0.0593446340905919</v>
      </c>
      <c r="AE330" s="51" t="n">
        <f aca="false">S330/U330</f>
        <v>12.5791094042594</v>
      </c>
      <c r="AF330" s="50" t="n">
        <f aca="false">EXP((((AE330-AE$349)/AE$350+2)/4-1.9)^3)</f>
        <v>0.00470394094345557</v>
      </c>
      <c r="AG330" s="50" t="n">
        <f aca="false">V330/U330</f>
        <v>0.448852635922176</v>
      </c>
      <c r="AH330" s="50" t="n">
        <f aca="false">EXP((((AG330-AG$349)/AG$350+2)/4-1.9)^3)</f>
        <v>0.01585445334342</v>
      </c>
      <c r="AI330" s="50" t="n">
        <f aca="false">W330/U330</f>
        <v>0.130341405613567</v>
      </c>
      <c r="AJ330" s="50" t="n">
        <f aca="false">EXP((((AI330-AI$349)/AI$350+2)/4-1.9)^3)</f>
        <v>0.123959252736263</v>
      </c>
      <c r="AK330" s="50" t="n">
        <f aca="false">Z330/U330</f>
        <v>0.293442727013045</v>
      </c>
      <c r="AL330" s="50" t="n">
        <f aca="false">EXP((((AK330-AK$349)/AK$350+2)/4-1.9)^3)</f>
        <v>0.0950958952091788</v>
      </c>
      <c r="AM330" s="50" t="n">
        <f aca="false">0.01*AD330+0.15*AF330+0.24*AH330+0.25*AJ330+0.35*AL330</f>
        <v>0.0693774827921232</v>
      </c>
      <c r="AO330" s="44" t="n">
        <f aca="false">0.01*AD330/$AM$349</f>
        <v>0.000210431639752985</v>
      </c>
      <c r="AP330" s="43" t="n">
        <f aca="false">AO330*$J$349</f>
        <v>1518.26112434319</v>
      </c>
      <c r="AQ330" s="44" t="n">
        <f aca="false">0.15*AF330/$AM$349</f>
        <v>0.00025019734838743</v>
      </c>
      <c r="AR330" s="43" t="n">
        <f aca="false">AQ330*$J$349</f>
        <v>1805.17011565508</v>
      </c>
      <c r="AS330" s="44" t="n">
        <f aca="false">0.24*AH330/$AM$349</f>
        <v>0.00134924897547439</v>
      </c>
      <c r="AT330" s="43" t="n">
        <f aca="false">AS330*$J$349</f>
        <v>9734.8111193131</v>
      </c>
      <c r="AU330" s="44" t="n">
        <f aca="false">0.25*AJ330/$AM$349</f>
        <v>0.0109887562774533</v>
      </c>
      <c r="AV330" s="43" t="n">
        <f aca="false">AU330*$J$349</f>
        <v>79283.7117104813</v>
      </c>
      <c r="AW330" s="44" t="n">
        <f aca="false">0.35*AL330/$AM$349</f>
        <v>0.0118021029436868</v>
      </c>
      <c r="AX330" s="43" t="n">
        <f aca="false">AW330*$J$349</f>
        <v>85151.9957071564</v>
      </c>
    </row>
    <row r="331" customFormat="false" ht="13.8" hidden="false" customHeight="false" outlineLevel="0" collapsed="false">
      <c r="A331" s="13" t="s">
        <v>29</v>
      </c>
      <c r="B331" s="43"/>
      <c r="C331" s="43"/>
      <c r="D331" s="43"/>
      <c r="E331" s="43"/>
      <c r="F331" s="43"/>
      <c r="G331" s="43"/>
      <c r="H331" s="43"/>
      <c r="I331" s="89" t="n">
        <f aca="false">AO331+AQ331+AS331+AU331+AW331</f>
        <v>0.0401691280752715</v>
      </c>
      <c r="J331" s="43" t="n">
        <f aca="false">AP331+AR331+AT331+AV331+AX331</f>
        <v>289819.656526163</v>
      </c>
      <c r="K331" s="89" t="n">
        <f aca="false">I331-DatosMinisterio!J331</f>
        <v>9.04584730478108E-005</v>
      </c>
      <c r="L331" s="43" t="n">
        <f aca="false">J331-DatosMinisterio!K331</f>
        <v>652.656526162871</v>
      </c>
      <c r="M331" s="43" t="n">
        <f aca="false">P365/P$383</f>
        <v>1.10457623954055E-005</v>
      </c>
      <c r="N331" s="43" t="n">
        <f aca="false">ROUND(N$349*M331,0)</f>
        <v>1514</v>
      </c>
      <c r="O331" s="43" t="n">
        <f aca="false">N331-DatosMinisterio!L331</f>
        <v>-6725366</v>
      </c>
      <c r="P331" s="43" t="n">
        <f aca="false">N331+J331</f>
        <v>291333.656526163</v>
      </c>
      <c r="Q331" s="43" t="n">
        <f aca="false">P331-DatosMinisterio!M331</f>
        <v>-6724713.34347384</v>
      </c>
      <c r="S331" s="14" t="n">
        <f aca="false">B331+DatosMinisterio!B331</f>
        <v>9395</v>
      </c>
      <c r="T331" s="14" t="n">
        <f aca="false">C331+DatosMinisterio!C331</f>
        <v>41</v>
      </c>
      <c r="U331" s="14" t="n">
        <f aca="false">D331+DatosMinisterio!D331</f>
        <v>441.895454545455</v>
      </c>
      <c r="V331" s="14" t="n">
        <f aca="false">E331+DatosMinisterio!E331</f>
        <v>267.088636363636</v>
      </c>
      <c r="W331" s="14" t="n">
        <f aca="false">F331+DatosMinisterio!F331</f>
        <v>46</v>
      </c>
      <c r="X331" s="14" t="n">
        <f aca="false">G331+DatosMinisterio!G331</f>
        <v>147</v>
      </c>
      <c r="Y331" s="14" t="n">
        <f aca="false">H331+DatosMinisterio!H331</f>
        <v>29</v>
      </c>
      <c r="Z331" s="14" t="n">
        <f aca="false">X331+0.33*Y331</f>
        <v>156.57</v>
      </c>
      <c r="AC331" s="49" t="n">
        <f aca="false">IF(T331&gt;0,S331/T331,0)</f>
        <v>229.146341463415</v>
      </c>
      <c r="AD331" s="50" t="n">
        <f aca="false">EXP((((AC331-AC$349)/AC$350+2)/4-1.9)^3)</f>
        <v>0.119439923840462</v>
      </c>
      <c r="AE331" s="51" t="n">
        <f aca="false">S331/U331</f>
        <v>21.2606848596439</v>
      </c>
      <c r="AF331" s="50" t="n">
        <f aca="false">EXP((((AE331-AE$349)/AE$350+2)/4-1.9)^3)</f>
        <v>0.0918929546500915</v>
      </c>
      <c r="AG331" s="50" t="n">
        <f aca="false">V331/U331</f>
        <v>0.604415894339466</v>
      </c>
      <c r="AH331" s="50" t="n">
        <f aca="false">EXP((((AG331-AG$349)/AG$350+2)/4-1.9)^3)</f>
        <v>0.124724487691442</v>
      </c>
      <c r="AI331" s="50" t="n">
        <f aca="false">W331/U331</f>
        <v>0.104097020068506</v>
      </c>
      <c r="AJ331" s="50" t="n">
        <f aca="false">EXP((((AI331-AI$349)/AI$350+2)/4-1.9)^3)</f>
        <v>0.0758310291250806</v>
      </c>
      <c r="AK331" s="50" t="n">
        <f aca="false">Z331/U331</f>
        <v>0.354314574611436</v>
      </c>
      <c r="AL331" s="50" t="n">
        <f aca="false">EXP((((AK331-AK$349)/AK$350+2)/4-1.9)^3)</f>
        <v>0.141178635692472</v>
      </c>
      <c r="AM331" s="50" t="n">
        <f aca="false">0.01*AD331+0.15*AF331+0.24*AH331+0.25*AJ331+0.35*AL331</f>
        <v>0.1132824992555</v>
      </c>
      <c r="AO331" s="44" t="n">
        <f aca="false">0.01*AD331/$AM$349</f>
        <v>0.000423525048403737</v>
      </c>
      <c r="AP331" s="43" t="n">
        <f aca="false">AO331*$J$349</f>
        <v>3055.72687135723</v>
      </c>
      <c r="AQ331" s="44" t="n">
        <f aca="false">0.15*AF331/$AM$349</f>
        <v>0.00488768329902746</v>
      </c>
      <c r="AR331" s="43" t="n">
        <f aca="false">AQ331*$J$349</f>
        <v>35264.5616872336</v>
      </c>
      <c r="AS331" s="44" t="n">
        <f aca="false">0.24*AH331/$AM$349</f>
        <v>0.0106143292101641</v>
      </c>
      <c r="AT331" s="43" t="n">
        <f aca="false">AS331*$J$349</f>
        <v>76582.2260363957</v>
      </c>
      <c r="AU331" s="44" t="n">
        <f aca="false">0.25*AJ331/$AM$349</f>
        <v>0.00672227912745561</v>
      </c>
      <c r="AV331" s="43" t="n">
        <f aca="false">AU331*$J$349</f>
        <v>48501.1430704053</v>
      </c>
      <c r="AW331" s="44" t="n">
        <f aca="false">0.35*AL331/$AM$349</f>
        <v>0.0175213113902206</v>
      </c>
      <c r="AX331" s="43" t="n">
        <f aca="false">AW331*$J$349</f>
        <v>126415.998860771</v>
      </c>
    </row>
    <row r="332" customFormat="false" ht="13.8" hidden="false" customHeight="false" outlineLevel="0" collapsed="false">
      <c r="A332" s="13" t="s">
        <v>30</v>
      </c>
      <c r="B332" s="43"/>
      <c r="C332" s="43"/>
      <c r="D332" s="43"/>
      <c r="E332" s="43"/>
      <c r="F332" s="43"/>
      <c r="G332" s="43"/>
      <c r="H332" s="43"/>
      <c r="I332" s="89" t="n">
        <f aca="false">AO332+AQ332+AS332+AU332+AW332</f>
        <v>0.016583766376446</v>
      </c>
      <c r="J332" s="43" t="n">
        <f aca="false">AP332+AR332+AT332+AV332+AX332</f>
        <v>119651.625649562</v>
      </c>
      <c r="K332" s="89" t="n">
        <f aca="false">I332-DatosMinisterio!J332</f>
        <v>1.11747494364288E-005</v>
      </c>
      <c r="L332" s="43" t="n">
        <f aca="false">J332-DatosMinisterio!K332</f>
        <v>80.6256495624548</v>
      </c>
      <c r="M332" s="43" t="n">
        <f aca="false">P366/P$383</f>
        <v>-1.41025951908214E-006</v>
      </c>
      <c r="N332" s="43" t="n">
        <f aca="false">ROUND(N$349*M332,0)</f>
        <v>-193</v>
      </c>
      <c r="O332" s="43" t="n">
        <f aca="false">N332-DatosMinisterio!L332</f>
        <v>-2881278</v>
      </c>
      <c r="P332" s="43" t="n">
        <f aca="false">N332+J332</f>
        <v>119458.625649562</v>
      </c>
      <c r="Q332" s="43" t="n">
        <f aca="false">P332-DatosMinisterio!M332</f>
        <v>-2881197.37435044</v>
      </c>
      <c r="S332" s="14" t="n">
        <f aca="false">B332+DatosMinisterio!B332</f>
        <v>15105</v>
      </c>
      <c r="T332" s="14" t="n">
        <f aca="false">C332+DatosMinisterio!C332</f>
        <v>75</v>
      </c>
      <c r="U332" s="14" t="n">
        <f aca="false">D332+DatosMinisterio!D332</f>
        <v>654.625</v>
      </c>
      <c r="V332" s="14" t="n">
        <f aca="false">E332+DatosMinisterio!E332</f>
        <v>245.878787878788</v>
      </c>
      <c r="W332" s="14" t="n">
        <f aca="false">F332+DatosMinisterio!F332</f>
        <v>42</v>
      </c>
      <c r="X332" s="14" t="n">
        <f aca="false">G332+DatosMinisterio!G332</f>
        <v>120</v>
      </c>
      <c r="Y332" s="14" t="n">
        <f aca="false">H332+DatosMinisterio!H332</f>
        <v>25</v>
      </c>
      <c r="Z332" s="14" t="n">
        <f aca="false">X332+0.33*Y332</f>
        <v>128.25</v>
      </c>
      <c r="AC332" s="49" t="n">
        <f aca="false">IF(T332&gt;0,S332/T332,0)</f>
        <v>201.4</v>
      </c>
      <c r="AD332" s="50" t="n">
        <f aca="false">EXP((((AC332-AC$349)/AC$350+2)/4-1.9)^3)</f>
        <v>0.0770440614474383</v>
      </c>
      <c r="AE332" s="51" t="n">
        <f aca="false">S332/U332</f>
        <v>23.0742791674623</v>
      </c>
      <c r="AF332" s="50" t="n">
        <f aca="false">EXP((((AE332-AE$349)/AE$350+2)/4-1.9)^3)</f>
        <v>0.141775866652352</v>
      </c>
      <c r="AG332" s="50" t="n">
        <f aca="false">V332/U332</f>
        <v>0.375602502010751</v>
      </c>
      <c r="AH332" s="50" t="n">
        <f aca="false">EXP((((AG332-AG$349)/AG$350+2)/4-1.9)^3)</f>
        <v>0.00423388682671153</v>
      </c>
      <c r="AI332" s="50" t="n">
        <f aca="false">W332/U332</f>
        <v>0.0641588695818217</v>
      </c>
      <c r="AJ332" s="50" t="n">
        <f aca="false">EXP((((AI332-AI$349)/AI$350+2)/4-1.9)^3)</f>
        <v>0.0312354912590649</v>
      </c>
      <c r="AK332" s="50" t="n">
        <f aca="false">Z332/U332</f>
        <v>0.195913691044491</v>
      </c>
      <c r="AL332" s="50" t="n">
        <f aca="false">EXP((((AK332-AK$349)/AK$350+2)/4-1.9)^3)</f>
        <v>0.0454476844648309</v>
      </c>
      <c r="AM332" s="50" t="n">
        <f aca="false">0.01*AD332+0.15*AF332+0.24*AH332+0.25*AJ332+0.35*AL332</f>
        <v>0.046768515828195</v>
      </c>
      <c r="AO332" s="44" t="n">
        <f aca="false">0.01*AD332/$AM$349</f>
        <v>0.000273192487106166</v>
      </c>
      <c r="AP332" s="43" t="n">
        <f aca="false">AO332*$J$349</f>
        <v>1971.07969658368</v>
      </c>
      <c r="AQ332" s="44" t="n">
        <f aca="false">0.15*AF332/$AM$349</f>
        <v>0.00754089949855753</v>
      </c>
      <c r="AR332" s="43" t="n">
        <f aca="false">AQ332*$J$349</f>
        <v>54407.4767686001</v>
      </c>
      <c r="AS332" s="44" t="n">
        <f aca="false">0.24*AH332/$AM$349</f>
        <v>0.00036031311452223</v>
      </c>
      <c r="AT332" s="43" t="n">
        <f aca="false">AS332*$J$349</f>
        <v>2599.65371658117</v>
      </c>
      <c r="AU332" s="44" t="n">
        <f aca="false">0.25*AJ332/$AM$349</f>
        <v>0.00276896797194049</v>
      </c>
      <c r="AV332" s="43" t="n">
        <f aca="false">AU332*$J$349</f>
        <v>19978.062383031</v>
      </c>
      <c r="AW332" s="44" t="n">
        <f aca="false">0.35*AL332/$AM$349</f>
        <v>0.00564039330431962</v>
      </c>
      <c r="AX332" s="43" t="n">
        <f aca="false">AW332*$J$349</f>
        <v>40695.3530847665</v>
      </c>
    </row>
    <row r="333" customFormat="false" ht="13.8" hidden="false" customHeight="false" outlineLevel="0" collapsed="false">
      <c r="A333" s="13" t="s">
        <v>31</v>
      </c>
      <c r="B333" s="43"/>
      <c r="C333" s="43"/>
      <c r="D333" s="43"/>
      <c r="E333" s="43"/>
      <c r="F333" s="43"/>
      <c r="G333" s="43"/>
      <c r="H333" s="43"/>
      <c r="I333" s="89" t="n">
        <f aca="false">AO333+AQ333+AS333+AU333+AW333</f>
        <v>0.0137461713091462</v>
      </c>
      <c r="J333" s="43" t="n">
        <f aca="false">AP333+AR333+AT333+AV333+AX333</f>
        <v>99178.41980292</v>
      </c>
      <c r="K333" s="89" t="n">
        <f aca="false">I333-DatosMinisterio!J333</f>
        <v>8.23561004217703E-006</v>
      </c>
      <c r="L333" s="43" t="n">
        <f aca="false">J333-DatosMinisterio!K333</f>
        <v>59.4198029200197</v>
      </c>
      <c r="M333" s="43" t="n">
        <f aca="false">P367/P$383</f>
        <v>2.2640382549589E-006</v>
      </c>
      <c r="N333" s="43" t="n">
        <f aca="false">ROUND(N$349*M333,0)</f>
        <v>310</v>
      </c>
      <c r="O333" s="43" t="n">
        <f aca="false">N333-DatosMinisterio!L333</f>
        <v>-2784067</v>
      </c>
      <c r="P333" s="43" t="n">
        <f aca="false">N333+J333</f>
        <v>99488.41980292</v>
      </c>
      <c r="Q333" s="43" t="n">
        <f aca="false">P333-DatosMinisterio!M333</f>
        <v>-2784007.58019708</v>
      </c>
      <c r="S333" s="14" t="n">
        <f aca="false">B333+DatosMinisterio!B333</f>
        <v>6017</v>
      </c>
      <c r="T333" s="14" t="n">
        <f aca="false">C333+DatosMinisterio!C333</f>
        <v>44</v>
      </c>
      <c r="U333" s="14" t="n">
        <f aca="false">D333+DatosMinisterio!D333</f>
        <v>339.5425</v>
      </c>
      <c r="V333" s="14" t="n">
        <f aca="false">E333+DatosMinisterio!E333</f>
        <v>163.281818181818</v>
      </c>
      <c r="W333" s="14" t="n">
        <f aca="false">F333+DatosMinisterio!F333</f>
        <v>21</v>
      </c>
      <c r="X333" s="14" t="n">
        <f aca="false">G333+DatosMinisterio!G333</f>
        <v>74</v>
      </c>
      <c r="Y333" s="14" t="n">
        <f aca="false">H333+DatosMinisterio!H333</f>
        <v>6</v>
      </c>
      <c r="Z333" s="14" t="n">
        <f aca="false">X333+0.33*Y333</f>
        <v>75.98</v>
      </c>
      <c r="AC333" s="49" t="n">
        <f aca="false">IF(T333&gt;0,S333/T333,0)</f>
        <v>136.75</v>
      </c>
      <c r="AD333" s="50" t="n">
        <f aca="false">EXP((((AC333-AC$349)/AC$350+2)/4-1.9)^3)</f>
        <v>0.0221469561823857</v>
      </c>
      <c r="AE333" s="51" t="n">
        <f aca="false">S333/U333</f>
        <v>17.7209038632866</v>
      </c>
      <c r="AF333" s="50" t="n">
        <f aca="false">EXP((((AE333-AE$349)/AE$350+2)/4-1.9)^3)</f>
        <v>0.0330610846825782</v>
      </c>
      <c r="AG333" s="50" t="n">
        <f aca="false">V333/U333</f>
        <v>0.480887718567832</v>
      </c>
      <c r="AH333" s="50" t="n">
        <f aca="false">EXP((((AG333-AG$349)/AG$350+2)/4-1.9)^3)</f>
        <v>0.0262240346787269</v>
      </c>
      <c r="AI333" s="50" t="n">
        <f aca="false">W333/U333</f>
        <v>0.0618479277262787</v>
      </c>
      <c r="AJ333" s="50" t="n">
        <f aca="false">EXP((((AI333-AI$349)/AI$350+2)/4-1.9)^3)</f>
        <v>0.0295119512555978</v>
      </c>
      <c r="AK333" s="50" t="n">
        <f aca="false">Z333/U333</f>
        <v>0.223771692792508</v>
      </c>
      <c r="AL333" s="50" t="n">
        <f aca="false">EXP((((AK333-AK$349)/AK$350+2)/4-1.9)^3)</f>
        <v>0.0568963334508086</v>
      </c>
      <c r="AM333" s="50" t="n">
        <f aca="false">0.01*AD333+0.15*AF333+0.24*AH333+0.25*AJ333+0.35*AL333</f>
        <v>0.0387661051087875</v>
      </c>
      <c r="AO333" s="44" t="n">
        <f aca="false">0.01*AD333/$AM$349</f>
        <v>7.85314523615164E-005</v>
      </c>
      <c r="AP333" s="43" t="n">
        <f aca="false">AO333*$J$349</f>
        <v>566.603250816555</v>
      </c>
      <c r="AQ333" s="44" t="n">
        <f aca="false">0.15*AF333/$AM$349</f>
        <v>0.00175848205192746</v>
      </c>
      <c r="AR333" s="43" t="n">
        <f aca="false">AQ333*$J$349</f>
        <v>12687.4216274258</v>
      </c>
      <c r="AS333" s="44" t="n">
        <f aca="false">0.24*AH333/$AM$349</f>
        <v>0.00223172323615698</v>
      </c>
      <c r="AT333" s="43" t="n">
        <f aca="false">AS333*$J$349</f>
        <v>16101.8496730241</v>
      </c>
      <c r="AU333" s="44" t="n">
        <f aca="false">0.25*AJ333/$AM$349</f>
        <v>0.00261617936911761</v>
      </c>
      <c r="AV333" s="43" t="n">
        <f aca="false">AU333*$J$349</f>
        <v>18875.694905493</v>
      </c>
      <c r="AW333" s="44" t="n">
        <f aca="false">0.35*AL333/$AM$349</f>
        <v>0.00706125519958261</v>
      </c>
      <c r="AX333" s="43" t="n">
        <f aca="false">AW333*$J$349</f>
        <v>50946.8503461605</v>
      </c>
    </row>
    <row r="334" customFormat="false" ht="13.8" hidden="false" customHeight="false" outlineLevel="0" collapsed="false">
      <c r="A334" s="13" t="s">
        <v>32</v>
      </c>
      <c r="B334" s="43"/>
      <c r="C334" s="43"/>
      <c r="D334" s="43"/>
      <c r="E334" s="43"/>
      <c r="F334" s="43"/>
      <c r="G334" s="43"/>
      <c r="H334" s="43"/>
      <c r="I334" s="89" t="n">
        <f aca="false">AO334+AQ334+AS334+AU334+AW334</f>
        <v>0.0167972131586057</v>
      </c>
      <c r="J334" s="43" t="n">
        <f aca="false">AP334+AR334+AT334+AV334+AX334</f>
        <v>121191.640981142</v>
      </c>
      <c r="K334" s="89" t="n">
        <f aca="false">I334-DatosMinisterio!J334</f>
        <v>3.96965220886628E-006</v>
      </c>
      <c r="L334" s="43" t="n">
        <f aca="false">J334-DatosMinisterio!K334</f>
        <v>28.6409811424819</v>
      </c>
      <c r="M334" s="43" t="n">
        <f aca="false">P368/P$383</f>
        <v>-3.01109464885106E-006</v>
      </c>
      <c r="N334" s="43" t="n">
        <f aca="false">ROUND(N$349*M334,0)</f>
        <v>-413</v>
      </c>
      <c r="O334" s="43" t="n">
        <f aca="false">N334-DatosMinisterio!L334</f>
        <v>-2871542</v>
      </c>
      <c r="P334" s="43" t="n">
        <f aca="false">N334+J334</f>
        <v>120778.640981142</v>
      </c>
      <c r="Q334" s="43" t="n">
        <f aca="false">P334-DatosMinisterio!M334</f>
        <v>-2871513.35901886</v>
      </c>
      <c r="S334" s="14" t="n">
        <f aca="false">B334+DatosMinisterio!B334</f>
        <v>7317</v>
      </c>
      <c r="T334" s="14" t="n">
        <f aca="false">C334+DatosMinisterio!C334</f>
        <v>38</v>
      </c>
      <c r="U334" s="14" t="n">
        <f aca="false">D334+DatosMinisterio!D334</f>
        <v>308.863636363636</v>
      </c>
      <c r="V334" s="14" t="n">
        <f aca="false">E334+DatosMinisterio!E334</f>
        <v>154.363636363636</v>
      </c>
      <c r="W334" s="14" t="n">
        <f aca="false">F334+DatosMinisterio!F334</f>
        <v>17</v>
      </c>
      <c r="X334" s="14" t="n">
        <f aca="false">G334+DatosMinisterio!G334</f>
        <v>34</v>
      </c>
      <c r="Y334" s="14" t="n">
        <f aca="false">H334+DatosMinisterio!H334</f>
        <v>6</v>
      </c>
      <c r="Z334" s="14" t="n">
        <f aca="false">X334+0.33*Y334</f>
        <v>35.98</v>
      </c>
      <c r="AC334" s="49" t="n">
        <f aca="false">IF(T334&gt;0,S334/T334,0)</f>
        <v>192.552631578947</v>
      </c>
      <c r="AD334" s="50" t="n">
        <f aca="false">EXP((((AC334-AC$349)/AC$350+2)/4-1.9)^3)</f>
        <v>0.0662117026609605</v>
      </c>
      <c r="AE334" s="51" t="n">
        <f aca="false">S334/U334</f>
        <v>23.6900662251656</v>
      </c>
      <c r="AF334" s="50" t="n">
        <f aca="false">EXP((((AE334-AE$349)/AE$350+2)/4-1.9)^3)</f>
        <v>0.162155659204526</v>
      </c>
      <c r="AG334" s="50" t="n">
        <f aca="false">V334/U334</f>
        <v>0.499779249448123</v>
      </c>
      <c r="AH334" s="50" t="n">
        <f aca="false">EXP((((AG334-AG$349)/AG$350+2)/4-1.9)^3)</f>
        <v>0.0345844286252236</v>
      </c>
      <c r="AI334" s="50" t="n">
        <f aca="false">W334/U334</f>
        <v>0.0550404709345107</v>
      </c>
      <c r="AJ334" s="50" t="n">
        <f aca="false">EXP((((AI334-AI$349)/AI$350+2)/4-1.9)^3)</f>
        <v>0.0248784358089786</v>
      </c>
      <c r="AK334" s="50" t="n">
        <f aca="false">Z334/U334</f>
        <v>0.116491537895512</v>
      </c>
      <c r="AL334" s="50" t="n">
        <f aca="false">EXP((((AK334-AK$349)/AK$350+2)/4-1.9)^3)</f>
        <v>0.0224717930237061</v>
      </c>
      <c r="AM334" s="50" t="n">
        <f aca="false">0.01*AD334+0.15*AF334+0.24*AH334+0.25*AJ334+0.35*AL334</f>
        <v>0.047370465287884</v>
      </c>
      <c r="AO334" s="44" t="n">
        <f aca="false">0.01*AD334/$AM$349</f>
        <v>0.000234781751969583</v>
      </c>
      <c r="AP334" s="43" t="n">
        <f aca="false">AO334*$J$349</f>
        <v>1693.94681873426</v>
      </c>
      <c r="AQ334" s="44" t="n">
        <f aca="false">0.15*AF334/$AM$349</f>
        <v>0.00862487783045684</v>
      </c>
      <c r="AR334" s="43" t="n">
        <f aca="false">AQ334*$J$349</f>
        <v>62228.3641735787</v>
      </c>
      <c r="AS334" s="44" t="n">
        <f aca="false">0.24*AH334/$AM$349</f>
        <v>0.00294321121511997</v>
      </c>
      <c r="AT334" s="43" t="n">
        <f aca="false">AS334*$J$349</f>
        <v>21235.2247689224</v>
      </c>
      <c r="AU334" s="44" t="n">
        <f aca="false">0.25*AJ334/$AM$349</f>
        <v>0.00220542687725608</v>
      </c>
      <c r="AV334" s="43" t="n">
        <f aca="false">AU334*$J$349</f>
        <v>15912.1218379995</v>
      </c>
      <c r="AW334" s="44" t="n">
        <f aca="false">0.35*AL334/$AM$349</f>
        <v>0.00278891548380318</v>
      </c>
      <c r="AX334" s="43" t="n">
        <f aca="false">AW334*$J$349</f>
        <v>20121.9833819077</v>
      </c>
    </row>
    <row r="335" customFormat="false" ht="13.8" hidden="false" customHeight="false" outlineLevel="0" collapsed="false">
      <c r="A335" s="13" t="s">
        <v>33</v>
      </c>
      <c r="B335" s="43"/>
      <c r="C335" s="43"/>
      <c r="D335" s="43"/>
      <c r="E335" s="43"/>
      <c r="F335" s="43"/>
      <c r="G335" s="43"/>
      <c r="H335" s="43"/>
      <c r="I335" s="89" t="n">
        <f aca="false">AO335+AQ335+AS335+AU335+AW335</f>
        <v>0.0338263902561208</v>
      </c>
      <c r="J335" s="43" t="n">
        <f aca="false">AP335+AR335+AT335+AV335+AX335</f>
        <v>244056.898302058</v>
      </c>
      <c r="K335" s="89" t="n">
        <f aca="false">I335-DatosMinisterio!J335</f>
        <v>1.86969622332292E-005</v>
      </c>
      <c r="L335" s="43" t="n">
        <f aca="false">J335-DatosMinisterio!K335</f>
        <v>134.898302057874</v>
      </c>
      <c r="M335" s="43" t="n">
        <f aca="false">P369/P$383</f>
        <v>7.72974676945563E-006</v>
      </c>
      <c r="N335" s="43" t="n">
        <f aca="false">ROUND(N$349*M335,0)</f>
        <v>1060</v>
      </c>
      <c r="O335" s="43" t="n">
        <f aca="false">N335-DatosMinisterio!L335</f>
        <v>-2878980</v>
      </c>
      <c r="P335" s="43" t="n">
        <f aca="false">N335+J335</f>
        <v>245116.898302058</v>
      </c>
      <c r="Q335" s="43" t="n">
        <f aca="false">P335-DatosMinisterio!M335</f>
        <v>-2878845.10169794</v>
      </c>
      <c r="S335" s="14" t="n">
        <f aca="false">B335+DatosMinisterio!B335</f>
        <v>9430</v>
      </c>
      <c r="T335" s="14" t="n">
        <f aca="false">C335+DatosMinisterio!C335</f>
        <v>41</v>
      </c>
      <c r="U335" s="14" t="n">
        <f aca="false">D335+DatosMinisterio!D335</f>
        <v>423.859848484848</v>
      </c>
      <c r="V335" s="14" t="n">
        <f aca="false">E335+DatosMinisterio!E335</f>
        <v>282.450757575758</v>
      </c>
      <c r="W335" s="14" t="n">
        <f aca="false">F335+DatosMinisterio!F335</f>
        <v>28</v>
      </c>
      <c r="X335" s="14" t="n">
        <f aca="false">G335+DatosMinisterio!G335</f>
        <v>75</v>
      </c>
      <c r="Y335" s="14" t="n">
        <f aca="false">H335+DatosMinisterio!H335</f>
        <v>16</v>
      </c>
      <c r="Z335" s="14" t="n">
        <f aca="false">X335+0.33*Y335</f>
        <v>80.28</v>
      </c>
      <c r="AC335" s="49" t="n">
        <f aca="false">IF(T335&gt;0,S335/T335,0)</f>
        <v>230</v>
      </c>
      <c r="AD335" s="50" t="n">
        <f aca="false">EXP((((AC335-AC$349)/AC$350+2)/4-1.9)^3)</f>
        <v>0.12095800936894</v>
      </c>
      <c r="AE335" s="51" t="n">
        <f aca="false">S335/U335</f>
        <v>22.2479199992851</v>
      </c>
      <c r="AF335" s="50" t="n">
        <f aca="false">EXP((((AE335-AE$349)/AE$350+2)/4-1.9)^3)</f>
        <v>0.117195410717945</v>
      </c>
      <c r="AG335" s="50" t="n">
        <f aca="false">V335/U335</f>
        <v>0.666377715618551</v>
      </c>
      <c r="AH335" s="50" t="n">
        <f aca="false">EXP((((AG335-AG$349)/AG$350+2)/4-1.9)^3)</f>
        <v>0.2223320960993</v>
      </c>
      <c r="AI335" s="50" t="n">
        <f aca="false">W335/U335</f>
        <v>0.0660595715779409</v>
      </c>
      <c r="AJ335" s="50" t="n">
        <f aca="false">EXP((((AI335-AI$349)/AI$350+2)/4-1.9)^3)</f>
        <v>0.0327132147471022</v>
      </c>
      <c r="AK335" s="50" t="n">
        <f aca="false">Z335/U335</f>
        <v>0.189402228795611</v>
      </c>
      <c r="AL335" s="50" t="n">
        <f aca="false">EXP((((AK335-AK$349)/AK$350+2)/4-1.9)^3)</f>
        <v>0.0430520072219059</v>
      </c>
      <c r="AM335" s="50" t="n">
        <f aca="false">0.01*AD335+0.15*AF335+0.24*AH335+0.25*AJ335+0.35*AL335</f>
        <v>0.0953951009796557</v>
      </c>
      <c r="AO335" s="44" t="n">
        <f aca="false">0.01*AD335/$AM$349</f>
        <v>0.00042890806629471</v>
      </c>
      <c r="AP335" s="43" t="n">
        <f aca="false">AO335*$J$349</f>
        <v>3094.56526469534</v>
      </c>
      <c r="AQ335" s="44" t="n">
        <f aca="false">0.15*AF335/$AM$349</f>
        <v>0.00623349258786938</v>
      </c>
      <c r="AR335" s="43" t="n">
        <f aca="false">AQ335*$J$349</f>
        <v>44974.5555190888</v>
      </c>
      <c r="AS335" s="44" t="n">
        <f aca="false">0.24*AH335/$AM$349</f>
        <v>0.0189209521374985</v>
      </c>
      <c r="AT335" s="43" t="n">
        <f aca="false">AS335*$J$349</f>
        <v>136514.38585777</v>
      </c>
      <c r="AU335" s="44" t="n">
        <f aca="false">0.25*AJ335/$AM$349</f>
        <v>0.00289996539970055</v>
      </c>
      <c r="AV335" s="43" t="n">
        <f aca="false">AU335*$J$349</f>
        <v>20923.2068593585</v>
      </c>
      <c r="AW335" s="44" t="n">
        <f aca="false">0.35*AL335/$AM$349</f>
        <v>0.00534307206475763</v>
      </c>
      <c r="AX335" s="43" t="n">
        <f aca="false">AW335*$J$349</f>
        <v>38550.1848011454</v>
      </c>
    </row>
    <row r="336" customFormat="false" ht="13.8" hidden="false" customHeight="false" outlineLevel="0" collapsed="false">
      <c r="A336" s="13" t="s">
        <v>34</v>
      </c>
      <c r="B336" s="43"/>
      <c r="C336" s="43"/>
      <c r="D336" s="43"/>
      <c r="E336" s="43"/>
      <c r="F336" s="43"/>
      <c r="G336" s="43"/>
      <c r="H336" s="43"/>
      <c r="I336" s="89" t="n">
        <f aca="false">AO336+AQ336+AS336+AU336+AW336</f>
        <v>0.0349703858880031</v>
      </c>
      <c r="J336" s="43" t="n">
        <f aca="false">AP336+AR336+AT336+AV336+AX336</f>
        <v>252310.809626154</v>
      </c>
      <c r="K336" s="89" t="n">
        <f aca="false">I336-DatosMinisterio!J336</f>
        <v>0.00018694558979044</v>
      </c>
      <c r="L336" s="43" t="n">
        <f aca="false">J336-DatosMinisterio!K336</f>
        <v>1348.80962615431</v>
      </c>
      <c r="M336" s="43" t="n">
        <f aca="false">P370/P$383</f>
        <v>1.37214439694479E-005</v>
      </c>
      <c r="N336" s="43" t="n">
        <f aca="false">ROUND(N$349*M336,0)</f>
        <v>1881</v>
      </c>
      <c r="O336" s="43" t="n">
        <f aca="false">N336-DatosMinisterio!L336</f>
        <v>-3001650</v>
      </c>
      <c r="P336" s="43" t="n">
        <f aca="false">N336+J336</f>
        <v>254191.809626154</v>
      </c>
      <c r="Q336" s="43" t="n">
        <f aca="false">P336-DatosMinisterio!M336</f>
        <v>-3000301.19037385</v>
      </c>
      <c r="S336" s="14" t="n">
        <f aca="false">B336+DatosMinisterio!B336</f>
        <v>6837</v>
      </c>
      <c r="T336" s="14" t="n">
        <f aca="false">C336+DatosMinisterio!C336</f>
        <v>47</v>
      </c>
      <c r="U336" s="14" t="n">
        <f aca="false">D336+DatosMinisterio!D336</f>
        <v>441.489393939394</v>
      </c>
      <c r="V336" s="14" t="n">
        <f aca="false">E336+DatosMinisterio!E336</f>
        <v>258.825757575758</v>
      </c>
      <c r="W336" s="14" t="n">
        <f aca="false">F336+DatosMinisterio!F336</f>
        <v>58</v>
      </c>
      <c r="X336" s="14" t="n">
        <f aca="false">G336+DatosMinisterio!G336</f>
        <v>116</v>
      </c>
      <c r="Y336" s="14" t="n">
        <f aca="false">H336+DatosMinisterio!H336</f>
        <v>77</v>
      </c>
      <c r="Z336" s="14" t="n">
        <f aca="false">X336+0.33*Y336</f>
        <v>141.41</v>
      </c>
      <c r="AC336" s="49" t="n">
        <f aca="false">IF(T336&gt;0,S336/T336,0)</f>
        <v>145.468085106383</v>
      </c>
      <c r="AD336" s="50" t="n">
        <f aca="false">EXP((((AC336-AC$349)/AC$350+2)/4-1.9)^3)</f>
        <v>0.0267164955859538</v>
      </c>
      <c r="AE336" s="51" t="n">
        <f aca="false">S336/U336</f>
        <v>15.4862157366765</v>
      </c>
      <c r="AF336" s="50" t="n">
        <f aca="false">EXP((((AE336-AE$349)/AE$350+2)/4-1.9)^3)</f>
        <v>0.0152200634957534</v>
      </c>
      <c r="AG336" s="50" t="n">
        <f aca="false">V336/U336</f>
        <v>0.586255890014175</v>
      </c>
      <c r="AH336" s="50" t="n">
        <f aca="false">EXP((((AG336-AG$349)/AG$350+2)/4-1.9)^3)</f>
        <v>0.10274984759904</v>
      </c>
      <c r="AI336" s="50" t="n">
        <f aca="false">W336/U336</f>
        <v>0.131373484383097</v>
      </c>
      <c r="AJ336" s="50" t="n">
        <f aca="false">EXP((((AI336-AI$349)/AI$350+2)/4-1.9)^3)</f>
        <v>0.126201909575514</v>
      </c>
      <c r="AK336" s="50" t="n">
        <f aca="false">Z336/U336</f>
        <v>0.320302145286444</v>
      </c>
      <c r="AL336" s="50" t="n">
        <f aca="false">EXP((((AK336-AK$349)/AK$350+2)/4-1.9)^3)</f>
        <v>0.113887747585655</v>
      </c>
      <c r="AM336" s="50" t="n">
        <f aca="false">0.01*AD336+0.15*AF336+0.24*AH336+0.25*AJ336+0.35*AL336</f>
        <v>0.0986213269528499</v>
      </c>
      <c r="AO336" s="44" t="n">
        <f aca="false">0.01*AD336/$AM$349</f>
        <v>9.47346977659925E-005</v>
      </c>
      <c r="AP336" s="43" t="n">
        <f aca="false">AO336*$J$349</f>
        <v>683.509423361169</v>
      </c>
      <c r="AQ336" s="44" t="n">
        <f aca="false">0.15*AF336/$AM$349</f>
        <v>0.000809538124457918</v>
      </c>
      <c r="AR336" s="43" t="n">
        <f aca="false">AQ336*$J$349</f>
        <v>5840.80542489201</v>
      </c>
      <c r="AS336" s="44" t="n">
        <f aca="false">0.24*AH336/$AM$349</f>
        <v>0.00874423883310306</v>
      </c>
      <c r="AT336" s="43" t="n">
        <f aca="false">AS336*$J$349</f>
        <v>63089.5520172561</v>
      </c>
      <c r="AU336" s="44" t="n">
        <f aca="false">0.25*AJ336/$AM$349</f>
        <v>0.011187563618386</v>
      </c>
      <c r="AV336" s="43" t="n">
        <f aca="false">AU336*$J$349</f>
        <v>80718.1036932004</v>
      </c>
      <c r="AW336" s="44" t="n">
        <f aca="false">0.35*AL336/$AM$349</f>
        <v>0.0141343106142902</v>
      </c>
      <c r="AX336" s="43" t="n">
        <f aca="false">AW336*$J$349</f>
        <v>101978.839067445</v>
      </c>
    </row>
    <row r="337" customFormat="false" ht="13.8" hidden="false" customHeight="false" outlineLevel="0" collapsed="false">
      <c r="A337" s="13" t="s">
        <v>35</v>
      </c>
      <c r="B337" s="43"/>
      <c r="C337" s="43"/>
      <c r="D337" s="43"/>
      <c r="E337" s="43"/>
      <c r="F337" s="43"/>
      <c r="G337" s="43"/>
      <c r="H337" s="43"/>
      <c r="I337" s="89" t="n">
        <f aca="false">AO337+AQ337+AS337+AU337+AW337</f>
        <v>0.00935902118619184</v>
      </c>
      <c r="J337" s="43" t="n">
        <f aca="false">AP337+AR337+AT337+AV337+AX337</f>
        <v>67525.1974730564</v>
      </c>
      <c r="K337" s="89" t="n">
        <f aca="false">I337-DatosMinisterio!J337</f>
        <v>1.55197454414571E-006</v>
      </c>
      <c r="L337" s="43" t="n">
        <f aca="false">J337-DatosMinisterio!K337</f>
        <v>11.197473056367</v>
      </c>
      <c r="M337" s="43" t="n">
        <f aca="false">P371/P$383</f>
        <v>2.25641523053143E-006</v>
      </c>
      <c r="N337" s="43" t="n">
        <f aca="false">ROUND(N$349*M337,0)</f>
        <v>309</v>
      </c>
      <c r="O337" s="43" t="n">
        <f aca="false">N337-DatosMinisterio!L337</f>
        <v>-1410023</v>
      </c>
      <c r="P337" s="43" t="n">
        <f aca="false">N337+J337</f>
        <v>67834.1974730564</v>
      </c>
      <c r="Q337" s="43" t="n">
        <f aca="false">P337-DatosMinisterio!M337</f>
        <v>-1410011.80252694</v>
      </c>
      <c r="S337" s="14" t="n">
        <f aca="false">B337+DatosMinisterio!B337</f>
        <v>3363</v>
      </c>
      <c r="T337" s="14" t="n">
        <f aca="false">C337+DatosMinisterio!C337</f>
        <v>57</v>
      </c>
      <c r="U337" s="14" t="n">
        <f aca="false">D337+DatosMinisterio!D337</f>
        <v>199.837954545455</v>
      </c>
      <c r="V337" s="14" t="n">
        <f aca="false">E337+DatosMinisterio!E337</f>
        <v>77.8556818181818</v>
      </c>
      <c r="W337" s="14" t="n">
        <f aca="false">F337+DatosMinisterio!F337</f>
        <v>11</v>
      </c>
      <c r="X337" s="14" t="n">
        <f aca="false">G337+DatosMinisterio!G337</f>
        <v>32</v>
      </c>
      <c r="Y337" s="14" t="n">
        <f aca="false">H337+DatosMinisterio!H337</f>
        <v>18</v>
      </c>
      <c r="Z337" s="14" t="n">
        <f aca="false">X337+0.33*Y337</f>
        <v>37.94</v>
      </c>
      <c r="AC337" s="49" t="n">
        <f aca="false">IF(T337&gt;0,S337/T337,0)</f>
        <v>59</v>
      </c>
      <c r="AD337" s="50" t="n">
        <f aca="false">EXP((((AC337-AC$349)/AC$350+2)/4-1.9)^3)</f>
        <v>0.00309826282512292</v>
      </c>
      <c r="AE337" s="51" t="n">
        <f aca="false">S337/U337</f>
        <v>16.8286350190552</v>
      </c>
      <c r="AF337" s="50" t="n">
        <f aca="false">EXP((((AE337-AE$349)/AE$350+2)/4-1.9)^3)</f>
        <v>0.0245642805171329</v>
      </c>
      <c r="AG337" s="50" t="n">
        <f aca="false">V337/U337</f>
        <v>0.389594068830768</v>
      </c>
      <c r="AH337" s="50" t="n">
        <f aca="false">EXP((((AG337-AG$349)/AG$350+2)/4-1.9)^3)</f>
        <v>0.00555266434068941</v>
      </c>
      <c r="AI337" s="50" t="n">
        <f aca="false">W337/U337</f>
        <v>0.0550445986350303</v>
      </c>
      <c r="AJ337" s="50" t="n">
        <f aca="false">EXP((((AI337-AI$349)/AI$350+2)/4-1.9)^3)</f>
        <v>0.0248810531169684</v>
      </c>
      <c r="AK337" s="50" t="n">
        <f aca="false">Z337/U337</f>
        <v>0.189853824746641</v>
      </c>
      <c r="AL337" s="50" t="n">
        <f aca="false">EXP((((AK337-AK$349)/AK$350+2)/4-1.9)^3)</f>
        <v>0.0432148779950395</v>
      </c>
      <c r="AM337" s="50" t="n">
        <f aca="false">0.01*AD337+0.15*AF337+0.24*AH337+0.25*AJ337+0.35*AL337</f>
        <v>0.0263937347250925</v>
      </c>
      <c r="AO337" s="44" t="n">
        <f aca="false">0.01*AD337/$AM$349</f>
        <v>1.09862085539372E-005</v>
      </c>
      <c r="AP337" s="43" t="n">
        <f aca="false">AO337*$J$349</f>
        <v>79.2653299235284</v>
      </c>
      <c r="AQ337" s="44" t="n">
        <f aca="false">0.15*AF337/$AM$349</f>
        <v>0.00130654655836661</v>
      </c>
      <c r="AR337" s="43" t="n">
        <f aca="false">AQ337*$J$349</f>
        <v>9426.71382041671</v>
      </c>
      <c r="AS337" s="44" t="n">
        <f aca="false">0.24*AH337/$AM$349</f>
        <v>0.000472543991933831</v>
      </c>
      <c r="AT337" s="43" t="n">
        <f aca="false">AS337*$J$349</f>
        <v>3409.39781364271</v>
      </c>
      <c r="AU337" s="44" t="n">
        <f aca="false">0.25*AJ337/$AM$349</f>
        <v>0.0022056588967219</v>
      </c>
      <c r="AV337" s="43" t="n">
        <f aca="false">AU337*$J$349</f>
        <v>15913.795854965</v>
      </c>
      <c r="AW337" s="44" t="n">
        <f aca="false">0.35*AL337/$AM$349</f>
        <v>0.00536328553061557</v>
      </c>
      <c r="AX337" s="43" t="n">
        <f aca="false">AW337*$J$349</f>
        <v>38696.0246541084</v>
      </c>
    </row>
    <row r="338" customFormat="false" ht="13.8" hidden="false" customHeight="false" outlineLevel="0" collapsed="false">
      <c r="A338" s="13" t="s">
        <v>36</v>
      </c>
      <c r="B338" s="43"/>
      <c r="C338" s="43"/>
      <c r="D338" s="43"/>
      <c r="E338" s="43"/>
      <c r="F338" s="43"/>
      <c r="G338" s="43"/>
      <c r="H338" s="43"/>
      <c r="I338" s="89" t="n">
        <f aca="false">AO338+AQ338+AS338+AU338+AW338</f>
        <v>0.101033270117786</v>
      </c>
      <c r="J338" s="43" t="n">
        <f aca="false">AP338+AR338+AT338+AV338+AX338</f>
        <v>728953.528400771</v>
      </c>
      <c r="K338" s="89" t="n">
        <f aca="false">I338-DatosMinisterio!J338</f>
        <v>0.00029764835280649</v>
      </c>
      <c r="L338" s="43" t="n">
        <f aca="false">J338-DatosMinisterio!K338</f>
        <v>2147.52840077062</v>
      </c>
      <c r="M338" s="43" t="n">
        <f aca="false">P372/P$383</f>
        <v>2.5925906077829E-005</v>
      </c>
      <c r="N338" s="43" t="n">
        <f aca="false">ROUND(N$349*M338,0)</f>
        <v>3554</v>
      </c>
      <c r="O338" s="43" t="n">
        <f aca="false">N338-DatosMinisterio!L338</f>
        <v>-7776449</v>
      </c>
      <c r="P338" s="43" t="n">
        <f aca="false">N338+J338</f>
        <v>732507.528400771</v>
      </c>
      <c r="Q338" s="43" t="n">
        <f aca="false">P338-DatosMinisterio!M338</f>
        <v>-7774301.47159923</v>
      </c>
      <c r="S338" s="14" t="n">
        <f aca="false">B338+DatosMinisterio!B338</f>
        <v>6558</v>
      </c>
      <c r="T338" s="14" t="n">
        <f aca="false">C338+DatosMinisterio!C338</f>
        <v>24</v>
      </c>
      <c r="U338" s="14" t="n">
        <f aca="false">D338+DatosMinisterio!D338</f>
        <v>307.869318181818</v>
      </c>
      <c r="V338" s="14" t="n">
        <f aca="false">E338+DatosMinisterio!E338</f>
        <v>268.551136363636</v>
      </c>
      <c r="W338" s="14" t="n">
        <f aca="false">F338+DatosMinisterio!F338</f>
        <v>46</v>
      </c>
      <c r="X338" s="14" t="n">
        <f aca="false">G338+DatosMinisterio!G338</f>
        <v>103</v>
      </c>
      <c r="Y338" s="14" t="n">
        <f aca="false">H338+DatosMinisterio!H338</f>
        <v>45</v>
      </c>
      <c r="Z338" s="14" t="n">
        <f aca="false">X338+0.33*Y338</f>
        <v>117.85</v>
      </c>
      <c r="AC338" s="49" t="n">
        <f aca="false">IF(T338&gt;0,S338/T338,0)</f>
        <v>273.25</v>
      </c>
      <c r="AD338" s="50" t="n">
        <f aca="false">EXP((((AC338-AC$349)/AC$350+2)/4-1.9)^3)</f>
        <v>0.215263640334006</v>
      </c>
      <c r="AE338" s="51" t="n">
        <f aca="false">S338/U338</f>
        <v>21.3012457322137</v>
      </c>
      <c r="AF338" s="50" t="n">
        <f aca="false">EXP((((AE338-AE$349)/AE$350+2)/4-1.9)^3)</f>
        <v>0.0928478475872138</v>
      </c>
      <c r="AG338" s="50" t="n">
        <f aca="false">V338/U338</f>
        <v>0.872289378979422</v>
      </c>
      <c r="AH338" s="50" t="n">
        <f aca="false">EXP((((AG338-AG$349)/AG$350+2)/4-1.9)^3)</f>
        <v>0.699581463268443</v>
      </c>
      <c r="AI338" s="50" t="n">
        <f aca="false">W338/U338</f>
        <v>0.149414044477254</v>
      </c>
      <c r="AJ338" s="50" t="n">
        <f aca="false">EXP((((AI338-AI$349)/AI$350+2)/4-1.9)^3)</f>
        <v>0.169853193560682</v>
      </c>
      <c r="AK338" s="50" t="n">
        <f aca="false">Z338/U338</f>
        <v>0.382792285687921</v>
      </c>
      <c r="AL338" s="50" t="n">
        <f aca="false">EXP((((AK338-AK$349)/AK$350+2)/4-1.9)^3)</f>
        <v>0.16710039511534</v>
      </c>
      <c r="AM338" s="50" t="n">
        <f aca="false">0.01*AD338+0.15*AF338+0.24*AH338+0.25*AJ338+0.35*AL338</f>
        <v>0.284927801406388</v>
      </c>
      <c r="AO338" s="44" t="n">
        <f aca="false">0.01*AD338/$AM$349</f>
        <v>0.000763308789561868</v>
      </c>
      <c r="AP338" s="43" t="n">
        <f aca="false">AO338*$J$349</f>
        <v>5507.26146705703</v>
      </c>
      <c r="AQ338" s="44" t="n">
        <f aca="false">0.15*AF338/$AM$349</f>
        <v>0.00493847298447074</v>
      </c>
      <c r="AR338" s="43" t="n">
        <f aca="false">AQ338*$J$349</f>
        <v>35631.0085058616</v>
      </c>
      <c r="AS338" s="44" t="n">
        <f aca="false">0.24*AH338/$AM$349</f>
        <v>0.0595359267285975</v>
      </c>
      <c r="AT338" s="43" t="n">
        <f aca="false">AS338*$J$349</f>
        <v>429550.81830793</v>
      </c>
      <c r="AU338" s="44" t="n">
        <f aca="false">0.25*AJ338/$AM$349</f>
        <v>0.015057168430634</v>
      </c>
      <c r="AV338" s="43" t="n">
        <f aca="false">AU338*$J$349</f>
        <v>108637.244369498</v>
      </c>
      <c r="AW338" s="44" t="n">
        <f aca="false">0.35*AL338/$AM$349</f>
        <v>0.0207383931845214</v>
      </c>
      <c r="AX338" s="43" t="n">
        <f aca="false">AW338*$J$349</f>
        <v>149627.195750424</v>
      </c>
    </row>
    <row r="339" customFormat="false" ht="13.8" hidden="false" customHeight="false" outlineLevel="0" collapsed="false">
      <c r="A339" s="13" t="s">
        <v>37</v>
      </c>
      <c r="B339" s="43"/>
      <c r="C339" s="43"/>
      <c r="D339" s="43"/>
      <c r="E339" s="43"/>
      <c r="F339" s="43"/>
      <c r="G339" s="43"/>
      <c r="H339" s="43"/>
      <c r="I339" s="89" t="n">
        <f aca="false">AO339+AQ339+AS339+AU339+AW339</f>
        <v>0.00749907959822866</v>
      </c>
      <c r="J339" s="43" t="n">
        <f aca="false">AP339+AR339+AT339+AV339+AX339</f>
        <v>54105.7468150258</v>
      </c>
      <c r="K339" s="89" t="n">
        <f aca="false">I339-DatosMinisterio!J339</f>
        <v>-8.48971757725671E-006</v>
      </c>
      <c r="L339" s="43" t="n">
        <f aca="false">J339-DatosMinisterio!K339</f>
        <v>-61.2531849741645</v>
      </c>
      <c r="M339" s="43" t="n">
        <f aca="false">P373/P$383</f>
        <v>-6.02218929770212E-007</v>
      </c>
      <c r="N339" s="43" t="n">
        <f aca="false">ROUND(N$349*M339,0)</f>
        <v>-83</v>
      </c>
      <c r="O339" s="43" t="n">
        <f aca="false">N339-DatosMinisterio!L339</f>
        <v>-1335694</v>
      </c>
      <c r="P339" s="43" t="n">
        <f aca="false">N339+J339</f>
        <v>54022.7468150258</v>
      </c>
      <c r="Q339" s="43" t="n">
        <f aca="false">P339-DatosMinisterio!M339</f>
        <v>-1335755.25318497</v>
      </c>
      <c r="S339" s="14" t="n">
        <f aca="false">B339+DatosMinisterio!B339</f>
        <v>3087</v>
      </c>
      <c r="T339" s="14" t="n">
        <f aca="false">C339+DatosMinisterio!C339</f>
        <v>37</v>
      </c>
      <c r="U339" s="14" t="n">
        <f aca="false">D339+DatosMinisterio!D339</f>
        <v>142.795454545455</v>
      </c>
      <c r="V339" s="14" t="n">
        <f aca="false">E339+DatosMinisterio!E339</f>
        <v>52.6363636363636</v>
      </c>
      <c r="W339" s="14" t="n">
        <f aca="false">F339+DatosMinisterio!F339</f>
        <v>1</v>
      </c>
      <c r="X339" s="14" t="n">
        <f aca="false">G339+DatosMinisterio!G339</f>
        <v>5</v>
      </c>
      <c r="Y339" s="14" t="n">
        <f aca="false">H339+DatosMinisterio!H339</f>
        <v>1</v>
      </c>
      <c r="Z339" s="14" t="n">
        <f aca="false">X339+0.33*Y339</f>
        <v>5.33</v>
      </c>
      <c r="AC339" s="49" t="n">
        <f aca="false">IF(T339&gt;0,S339/T339,0)</f>
        <v>83.4324324324324</v>
      </c>
      <c r="AD339" s="50" t="n">
        <f aca="false">EXP((((AC339-AC$349)/AC$350+2)/4-1.9)^3)</f>
        <v>0.00609844830913772</v>
      </c>
      <c r="AE339" s="51" t="n">
        <f aca="false">S339/U339</f>
        <v>21.6183351901957</v>
      </c>
      <c r="AF339" s="50" t="n">
        <f aca="false">EXP((((AE339-AE$349)/AE$350+2)/4-1.9)^3)</f>
        <v>0.100559728552542</v>
      </c>
      <c r="AG339" s="50" t="n">
        <f aca="false">V339/U339</f>
        <v>0.368613719560718</v>
      </c>
      <c r="AH339" s="50" t="n">
        <f aca="false">EXP((((AG339-AG$349)/AG$350+2)/4-1.9)^3)</f>
        <v>0.00368478670765509</v>
      </c>
      <c r="AI339" s="50" t="n">
        <f aca="false">W339/U339</f>
        <v>0.00700302403310518</v>
      </c>
      <c r="AJ339" s="50" t="n">
        <f aca="false">EXP((((AI339-AI$349)/AI$350+2)/4-1.9)^3)</f>
        <v>0.00635641926098197</v>
      </c>
      <c r="AK339" s="50" t="n">
        <f aca="false">Z339/U339</f>
        <v>0.0373261180964506</v>
      </c>
      <c r="AL339" s="50" t="n">
        <f aca="false">EXP((((AK339-AK$349)/AK$350+2)/4-1.9)^3)</f>
        <v>0.0100858420039264</v>
      </c>
      <c r="AM339" s="50" t="n">
        <f aca="false">0.01*AD339+0.15*AF339+0.24*AH339+0.25*AJ339+0.35*AL339</f>
        <v>0.0211484420924297</v>
      </c>
      <c r="AO339" s="44" t="n">
        <f aca="false">0.01*AD339/$AM$349</f>
        <v>2.16246421821668E-005</v>
      </c>
      <c r="AP339" s="43" t="n">
        <f aca="false">AO339*$J$349</f>
        <v>156.021468974701</v>
      </c>
      <c r="AQ339" s="44" t="n">
        <f aca="false">0.15*AF339/$AM$349</f>
        <v>0.00534865929246195</v>
      </c>
      <c r="AR339" s="43" t="n">
        <f aca="false">AQ339*$J$349</f>
        <v>38590.4965652236</v>
      </c>
      <c r="AS339" s="44" t="n">
        <f aca="false">0.24*AH339/$AM$349</f>
        <v>0.000313583482347479</v>
      </c>
      <c r="AT339" s="43" t="n">
        <f aca="false">AS339*$J$349</f>
        <v>2262.50012138483</v>
      </c>
      <c r="AU339" s="44" t="n">
        <f aca="false">0.25*AJ339/$AM$349</f>
        <v>0.000563484697708308</v>
      </c>
      <c r="AV339" s="43" t="n">
        <f aca="false">AU339*$J$349</f>
        <v>4065.53364169497</v>
      </c>
      <c r="AW339" s="44" t="n">
        <f aca="false">0.35*AL339/$AM$349</f>
        <v>0.00125172748352876</v>
      </c>
      <c r="AX339" s="43" t="n">
        <f aca="false">AW339*$J$349</f>
        <v>9031.19501774774</v>
      </c>
    </row>
    <row r="340" customFormat="false" ht="13.8" hidden="false" customHeight="false" outlineLevel="0" collapsed="false">
      <c r="A340" s="13" t="s">
        <v>38</v>
      </c>
      <c r="B340" s="43"/>
      <c r="C340" s="43"/>
      <c r="D340" s="43"/>
      <c r="E340" s="43"/>
      <c r="F340" s="43"/>
      <c r="G340" s="43"/>
      <c r="H340" s="43"/>
      <c r="I340" s="89" t="n">
        <f aca="false">AO340+AQ340+AS340+AU340+AW340</f>
        <v>0.0782022891619499</v>
      </c>
      <c r="J340" s="43" t="n">
        <f aca="false">AP340+AR340+AT340+AV340+AX340</f>
        <v>564228.343269131</v>
      </c>
      <c r="K340" s="89" t="n">
        <f aca="false">I340-DatosMinisterio!J340</f>
        <v>3.10940728402292E-005</v>
      </c>
      <c r="L340" s="43" t="n">
        <f aca="false">J340-DatosMinisterio!K340</f>
        <v>224.343269131379</v>
      </c>
      <c r="M340" s="43" t="n">
        <f aca="false">P374/P$383</f>
        <v>2.14206986411936E-006</v>
      </c>
      <c r="N340" s="43" t="n">
        <f aca="false">ROUND(N$349*M340,0)</f>
        <v>294</v>
      </c>
      <c r="O340" s="43" t="n">
        <f aca="false">N340-DatosMinisterio!L340</f>
        <v>-5040591</v>
      </c>
      <c r="P340" s="43" t="n">
        <f aca="false">N340+J340</f>
        <v>564522.343269131</v>
      </c>
      <c r="Q340" s="43" t="n">
        <f aca="false">P340-DatosMinisterio!M340</f>
        <v>-5040366.65673087</v>
      </c>
      <c r="S340" s="14" t="n">
        <f aca="false">B340+DatosMinisterio!B340</f>
        <v>8052</v>
      </c>
      <c r="T340" s="14" t="n">
        <f aca="false">C340+DatosMinisterio!C340</f>
        <v>65</v>
      </c>
      <c r="U340" s="14" t="n">
        <f aca="false">D340+DatosMinisterio!D340</f>
        <v>265.659090909091</v>
      </c>
      <c r="V340" s="14" t="n">
        <f aca="false">E340+DatosMinisterio!E340</f>
        <v>203.977272727273</v>
      </c>
      <c r="W340" s="14" t="n">
        <f aca="false">F340+DatosMinisterio!F340</f>
        <v>17</v>
      </c>
      <c r="X340" s="14" t="n">
        <f aca="false">G340+DatosMinisterio!G340</f>
        <v>63</v>
      </c>
      <c r="Y340" s="14" t="n">
        <f aca="false">H340+DatosMinisterio!H340</f>
        <v>48</v>
      </c>
      <c r="Z340" s="14" t="n">
        <f aca="false">X340+0.33*Y340</f>
        <v>78.84</v>
      </c>
      <c r="AC340" s="49" t="n">
        <f aca="false">IF(T340&gt;0,S340/T340,0)</f>
        <v>123.876923076923</v>
      </c>
      <c r="AD340" s="50" t="n">
        <f aca="false">EXP((((AC340-AC$349)/AC$350+2)/4-1.9)^3)</f>
        <v>0.0165941015184763</v>
      </c>
      <c r="AE340" s="51" t="n">
        <f aca="false">S340/U340</f>
        <v>30.3095217726067</v>
      </c>
      <c r="AF340" s="50" t="n">
        <f aca="false">EXP((((AE340-AE$349)/AE$350+2)/4-1.9)^3)</f>
        <v>0.47601163333029</v>
      </c>
      <c r="AG340" s="50" t="n">
        <f aca="false">V340/U340</f>
        <v>0.767815895286167</v>
      </c>
      <c r="AH340" s="50" t="n">
        <f aca="false">EXP((((AG340-AG$349)/AG$350+2)/4-1.9)^3)</f>
        <v>0.446429282151093</v>
      </c>
      <c r="AI340" s="50" t="n">
        <f aca="false">W340/U340</f>
        <v>0.0639917871503122</v>
      </c>
      <c r="AJ340" s="50" t="n">
        <f aca="false">EXP((((AI340-AI$349)/AI$350+2)/4-1.9)^3)</f>
        <v>0.0311082117295913</v>
      </c>
      <c r="AK340" s="50" t="n">
        <f aca="false">Z340/U340</f>
        <v>0.296771323466507</v>
      </c>
      <c r="AL340" s="50" t="n">
        <f aca="false">EXP((((AK340-AK$349)/AK$350+2)/4-1.9)^3)</f>
        <v>0.0972957411210145</v>
      </c>
      <c r="AM340" s="50" t="n">
        <f aca="false">0.01*AD340+0.15*AF340+0.24*AH340+0.25*AJ340+0.35*AL340</f>
        <v>0.220541276055743</v>
      </c>
      <c r="AO340" s="44" t="n">
        <f aca="false">0.01*AD340/$AM$349</f>
        <v>5.88414444923515E-005</v>
      </c>
      <c r="AP340" s="43" t="n">
        <f aca="false">AO340*$J$349</f>
        <v>424.540139390649</v>
      </c>
      <c r="AQ340" s="44" t="n">
        <f aca="false">0.15*AF340/$AM$349</f>
        <v>0.0253185254433314</v>
      </c>
      <c r="AR340" s="43" t="n">
        <f aca="false">AQ340*$J$349</f>
        <v>182672.781295754</v>
      </c>
      <c r="AS340" s="44" t="n">
        <f aca="false">0.24*AH340/$AM$349</f>
        <v>0.0379921173260834</v>
      </c>
      <c r="AT340" s="43" t="n">
        <f aca="false">AS340*$J$349</f>
        <v>274112.556625932</v>
      </c>
      <c r="AU340" s="44" t="n">
        <f aca="false">0.25*AJ340/$AM$349</f>
        <v>0.00275768487933044</v>
      </c>
      <c r="AV340" s="43" t="n">
        <f aca="false">AU340*$J$349</f>
        <v>19896.655039096</v>
      </c>
      <c r="AW340" s="44" t="n">
        <f aca="false">0.35*AL340/$AM$349</f>
        <v>0.0120751200687123</v>
      </c>
      <c r="AX340" s="43" t="n">
        <f aca="false">AW340*$J$349</f>
        <v>87121.8101689584</v>
      </c>
    </row>
    <row r="341" customFormat="false" ht="13.8" hidden="false" customHeight="false" outlineLevel="0" collapsed="false">
      <c r="A341" s="13" t="s">
        <v>39</v>
      </c>
      <c r="B341" s="43"/>
      <c r="C341" s="43"/>
      <c r="D341" s="43"/>
      <c r="E341" s="43"/>
      <c r="F341" s="43"/>
      <c r="G341" s="43"/>
      <c r="H341" s="43"/>
      <c r="I341" s="89" t="n">
        <f aca="false">AO341+AQ341+AS341+AU341+AW341</f>
        <v>0.00989255429354867</v>
      </c>
      <c r="J341" s="43" t="n">
        <f aca="false">AP341+AR341+AT341+AV341+AX341</f>
        <v>71374.6308396392</v>
      </c>
      <c r="K341" s="89" t="n">
        <f aca="false">I341-DatosMinisterio!J341</f>
        <v>1.36702764647768E-005</v>
      </c>
      <c r="L341" s="43" t="n">
        <f aca="false">J341-DatosMinisterio!K341</f>
        <v>98.6308396392269</v>
      </c>
      <c r="M341" s="43" t="n">
        <f aca="false">P375/P$383</f>
        <v>3.67429777404104E-006</v>
      </c>
      <c r="N341" s="43" t="n">
        <f aca="false">ROUND(N$349*M341,0)</f>
        <v>504</v>
      </c>
      <c r="O341" s="43" t="n">
        <f aca="false">N341-DatosMinisterio!L341</f>
        <v>-1783793</v>
      </c>
      <c r="P341" s="43" t="n">
        <f aca="false">N341+J341</f>
        <v>71878.6308396392</v>
      </c>
      <c r="Q341" s="43" t="n">
        <f aca="false">P341-DatosMinisterio!M341</f>
        <v>-1783694.36916036</v>
      </c>
      <c r="S341" s="14" t="n">
        <f aca="false">B341+DatosMinisterio!B341</f>
        <v>5959</v>
      </c>
      <c r="T341" s="14" t="n">
        <f aca="false">C341+DatosMinisterio!C341</f>
        <v>65</v>
      </c>
      <c r="U341" s="14" t="n">
        <f aca="false">D341+DatosMinisterio!D341</f>
        <v>349.443181818182</v>
      </c>
      <c r="V341" s="14" t="n">
        <f aca="false">E341+DatosMinisterio!E341</f>
        <v>179.261363636364</v>
      </c>
      <c r="W341" s="14" t="n">
        <f aca="false">F341+DatosMinisterio!F341</f>
        <v>24</v>
      </c>
      <c r="X341" s="14" t="n">
        <f aca="false">G341+DatosMinisterio!G341</f>
        <v>23</v>
      </c>
      <c r="Y341" s="14" t="n">
        <f aca="false">H341+DatosMinisterio!H341</f>
        <v>8</v>
      </c>
      <c r="Z341" s="14" t="n">
        <f aca="false">X341+0.33*Y341</f>
        <v>25.64</v>
      </c>
      <c r="AC341" s="49" t="n">
        <f aca="false">IF(T341&gt;0,S341/T341,0)</f>
        <v>91.6769230769231</v>
      </c>
      <c r="AD341" s="50" t="n">
        <f aca="false">EXP((((AC341-AC$349)/AC$350+2)/4-1.9)^3)</f>
        <v>0.00756850483886697</v>
      </c>
      <c r="AE341" s="51" t="n">
        <f aca="false">S341/U341</f>
        <v>17.0528438099574</v>
      </c>
      <c r="AF341" s="50" t="n">
        <f aca="false">EXP((((AE341-AE$349)/AE$350+2)/4-1.9)^3)</f>
        <v>0.0265093916595516</v>
      </c>
      <c r="AG341" s="50" t="n">
        <f aca="false">V341/U341</f>
        <v>0.512991447432605</v>
      </c>
      <c r="AH341" s="50" t="n">
        <f aca="false">EXP((((AG341-AG$349)/AG$350+2)/4-1.9)^3)</f>
        <v>0.0416110307709353</v>
      </c>
      <c r="AI341" s="50" t="n">
        <f aca="false">W341/U341</f>
        <v>0.0686806933107866</v>
      </c>
      <c r="AJ341" s="50" t="n">
        <f aca="false">EXP((((AI341-AI$349)/AI$350+2)/4-1.9)^3)</f>
        <v>0.0348428080635204</v>
      </c>
      <c r="AK341" s="50" t="n">
        <f aca="false">Z341/U341</f>
        <v>0.073373874020357</v>
      </c>
      <c r="AL341" s="50" t="n">
        <f aca="false">EXP((((AK341-AK$349)/AK$350+2)/4-1.9)^3)</f>
        <v>0.0147112248943087</v>
      </c>
      <c r="AM341" s="50" t="n">
        <f aca="false">0.01*AD341+0.15*AF341+0.24*AH341+0.25*AJ341+0.35*AL341</f>
        <v>0.027898371911234</v>
      </c>
      <c r="AO341" s="44" t="n">
        <f aca="false">0.01*AD341/$AM$349</f>
        <v>2.68373528310905E-005</v>
      </c>
      <c r="AP341" s="43" t="n">
        <f aca="false">AO341*$J$349</f>
        <v>193.631098116026</v>
      </c>
      <c r="AQ341" s="44" t="n">
        <f aca="false">0.15*AF341/$AM$349</f>
        <v>0.00141000484068818</v>
      </c>
      <c r="AR341" s="43" t="n">
        <f aca="false">AQ341*$J$349</f>
        <v>10173.1637754926</v>
      </c>
      <c r="AS341" s="44" t="n">
        <f aca="false">0.24*AH341/$AM$349</f>
        <v>0.00354119056772265</v>
      </c>
      <c r="AT341" s="43" t="n">
        <f aca="false">AS341*$J$349</f>
        <v>25549.6368282604</v>
      </c>
      <c r="AU341" s="44" t="n">
        <f aca="false">0.25*AJ341/$AM$349</f>
        <v>0.00308874987046533</v>
      </c>
      <c r="AV341" s="43" t="n">
        <f aca="false">AU341*$J$349</f>
        <v>22285.2839841593</v>
      </c>
      <c r="AW341" s="44" t="n">
        <f aca="false">0.35*AL341/$AM$349</f>
        <v>0.00182577166184142</v>
      </c>
      <c r="AX341" s="43" t="n">
        <f aca="false">AW341*$J$349</f>
        <v>13172.9151536109</v>
      </c>
    </row>
    <row r="342" customFormat="false" ht="13.8" hidden="false" customHeight="false" outlineLevel="0" collapsed="false">
      <c r="A342" s="13" t="s">
        <v>40</v>
      </c>
      <c r="B342" s="43"/>
      <c r="C342" s="43"/>
      <c r="D342" s="43"/>
      <c r="E342" s="43"/>
      <c r="F342" s="43"/>
      <c r="G342" s="43"/>
      <c r="H342" s="43"/>
      <c r="I342" s="89" t="n">
        <f aca="false">AO342+AQ342+AS342+AU342+AW342</f>
        <v>0.0100172283059656</v>
      </c>
      <c r="J342" s="43" t="n">
        <f aca="false">AP342+AR342+AT342+AV342+AX342</f>
        <v>72274.1519691175</v>
      </c>
      <c r="K342" s="89" t="n">
        <f aca="false">I342-DatosMinisterio!J342</f>
        <v>-8.15636219376331E-006</v>
      </c>
      <c r="L342" s="43" t="n">
        <f aca="false">J342-DatosMinisterio!K342</f>
        <v>-58.8480308825237</v>
      </c>
      <c r="M342" s="43" t="n">
        <f aca="false">P376/P$383</f>
        <v>-1.32640625037996E-006</v>
      </c>
      <c r="N342" s="43" t="n">
        <f aca="false">ROUND(N$349*M342,0)</f>
        <v>-182</v>
      </c>
      <c r="O342" s="43" t="n">
        <f aca="false">N342-DatosMinisterio!L342</f>
        <v>-3567563</v>
      </c>
      <c r="P342" s="43" t="n">
        <f aca="false">N342+J342</f>
        <v>72092.1519691175</v>
      </c>
      <c r="Q342" s="43" t="n">
        <f aca="false">P342-DatosMinisterio!M342</f>
        <v>-3567621.84803088</v>
      </c>
      <c r="S342" s="14" t="n">
        <f aca="false">B342+DatosMinisterio!B342</f>
        <v>5549</v>
      </c>
      <c r="T342" s="14" t="n">
        <f aca="false">C342+DatosMinisterio!C342</f>
        <v>34</v>
      </c>
      <c r="U342" s="14" t="n">
        <f aca="false">D342+DatosMinisterio!D342</f>
        <v>282.477272727273</v>
      </c>
      <c r="V342" s="14" t="n">
        <f aca="false">E342+DatosMinisterio!E342</f>
        <v>150.681818181818</v>
      </c>
      <c r="W342" s="14" t="n">
        <f aca="false">F342+DatosMinisterio!F342</f>
        <v>5</v>
      </c>
      <c r="X342" s="14" t="n">
        <f aca="false">G342+DatosMinisterio!G342</f>
        <v>11</v>
      </c>
      <c r="Y342" s="14" t="n">
        <f aca="false">H342+DatosMinisterio!H342</f>
        <v>1</v>
      </c>
      <c r="Z342" s="14" t="n">
        <f aca="false">X342+0.33*Y342</f>
        <v>11.33</v>
      </c>
      <c r="AC342" s="49" t="n">
        <f aca="false">IF(T342&gt;0,S342/T342,0)</f>
        <v>163.205882352941</v>
      </c>
      <c r="AD342" s="50" t="n">
        <f aca="false">EXP((((AC342-AC$349)/AC$350+2)/4-1.9)^3)</f>
        <v>0.0383870773208468</v>
      </c>
      <c r="AE342" s="51" t="n">
        <f aca="false">S342/U342</f>
        <v>19.6440582508649</v>
      </c>
      <c r="AF342" s="50" t="n">
        <f aca="false">EXP((((AE342-AE$349)/AE$350+2)/4-1.9)^3)</f>
        <v>0.0593687204738039</v>
      </c>
      <c r="AG342" s="50" t="n">
        <f aca="false">V342/U342</f>
        <v>0.533429881728215</v>
      </c>
      <c r="AH342" s="50" t="n">
        <f aca="false">EXP((((AG342-AG$349)/AG$350+2)/4-1.9)^3)</f>
        <v>0.0546490104859078</v>
      </c>
      <c r="AI342" s="50" t="n">
        <f aca="false">W342/U342</f>
        <v>0.0177005390618714</v>
      </c>
      <c r="AJ342" s="50" t="n">
        <f aca="false">EXP((((AI342-AI$349)/AI$350+2)/4-1.9)^3)</f>
        <v>0.00883112119772004</v>
      </c>
      <c r="AK342" s="50" t="n">
        <f aca="false">Z342/U342</f>
        <v>0.0401094215142006</v>
      </c>
      <c r="AL342" s="50" t="n">
        <f aca="false">EXP((((AK342-AK$349)/AK$350+2)/4-1.9)^3)</f>
        <v>0.0103921377619904</v>
      </c>
      <c r="AM342" s="50" t="n">
        <f aca="false">0.01*AD342+0.15*AF342+0.24*AH342+0.25*AJ342+0.35*AL342</f>
        <v>0.0282499698770236</v>
      </c>
      <c r="AO342" s="44" t="n">
        <f aca="false">0.01*AD342/$AM$349</f>
        <v>0.000136117708866807</v>
      </c>
      <c r="AP342" s="43" t="n">
        <f aca="false">AO342*$J$349</f>
        <v>982.087227708383</v>
      </c>
      <c r="AQ342" s="44" t="n">
        <f aca="false">0.15*AF342/$AM$349</f>
        <v>0.00315775572403093</v>
      </c>
      <c r="AR342" s="43" t="n">
        <f aca="false">AQ342*$J$349</f>
        <v>22783.1601825473</v>
      </c>
      <c r="AS342" s="44" t="n">
        <f aca="false">0.24*AH342/$AM$349</f>
        <v>0.00465075142054029</v>
      </c>
      <c r="AT342" s="43" t="n">
        <f aca="false">AS342*$J$349</f>
        <v>33555.1017379269</v>
      </c>
      <c r="AU342" s="44" t="n">
        <f aca="false">0.25*AJ342/$AM$349</f>
        <v>0.000782862403219444</v>
      </c>
      <c r="AV342" s="43" t="n">
        <f aca="false">AU342*$J$349</f>
        <v>5648.34049629224</v>
      </c>
      <c r="AW342" s="44" t="n">
        <f aca="false">0.35*AL342/$AM$349</f>
        <v>0.00128974104930817</v>
      </c>
      <c r="AX342" s="43" t="n">
        <f aca="false">AW342*$J$349</f>
        <v>9305.4623246427</v>
      </c>
    </row>
    <row r="343" customFormat="false" ht="13.8" hidden="false" customHeight="false" outlineLevel="0" collapsed="false">
      <c r="A343" s="13" t="s">
        <v>41</v>
      </c>
      <c r="B343" s="43"/>
      <c r="C343" s="43"/>
      <c r="D343" s="43"/>
      <c r="E343" s="43"/>
      <c r="F343" s="43"/>
      <c r="G343" s="43"/>
      <c r="H343" s="43"/>
      <c r="I343" s="89" t="n">
        <f aca="false">AO343+AQ343+AS343+AU343+AW343</f>
        <v>0.0121171931105729</v>
      </c>
      <c r="J343" s="43" t="n">
        <f aca="false">AP343+AR343+AT343+AV343+AX343</f>
        <v>87425.3665348871</v>
      </c>
      <c r="K343" s="89" t="n">
        <f aca="false">I343-DatosMinisterio!J343</f>
        <v>-6.74061901906158E-006</v>
      </c>
      <c r="L343" s="43" t="n">
        <f aca="false">J343-DatosMinisterio!K343</f>
        <v>-48.6334651129</v>
      </c>
      <c r="M343" s="43" t="n">
        <f aca="false">P377/P$383</f>
        <v>-4.52045348549032E-006</v>
      </c>
      <c r="N343" s="43" t="n">
        <f aca="false">ROUND(N$349*M343,0)</f>
        <v>-620</v>
      </c>
      <c r="O343" s="43" t="n">
        <f aca="false">N343-DatosMinisterio!L343</f>
        <v>-1606742</v>
      </c>
      <c r="P343" s="43" t="n">
        <f aca="false">N343+J343</f>
        <v>86805.3665348871</v>
      </c>
      <c r="Q343" s="43" t="n">
        <f aca="false">P343-DatosMinisterio!M343</f>
        <v>-1606790.63346511</v>
      </c>
      <c r="S343" s="14" t="n">
        <f aca="false">B343+DatosMinisterio!B343</f>
        <v>7148</v>
      </c>
      <c r="T343" s="14" t="n">
        <f aca="false">C343+DatosMinisterio!C343</f>
        <v>61</v>
      </c>
      <c r="U343" s="14" t="n">
        <f aca="false">D343+DatosMinisterio!D343</f>
        <v>310.349777183601</v>
      </c>
      <c r="V343" s="14" t="n">
        <f aca="false">E343+DatosMinisterio!E343</f>
        <v>156.75924688057</v>
      </c>
      <c r="W343" s="14" t="n">
        <f aca="false">F343+DatosMinisterio!F343</f>
        <v>1</v>
      </c>
      <c r="X343" s="14" t="n">
        <f aca="false">G343+DatosMinisterio!G343</f>
        <v>3</v>
      </c>
      <c r="Y343" s="14" t="n">
        <f aca="false">H343+DatosMinisterio!H343</f>
        <v>0</v>
      </c>
      <c r="Z343" s="14" t="n">
        <f aca="false">X343+0.33*Y343</f>
        <v>3</v>
      </c>
      <c r="AC343" s="49" t="n">
        <f aca="false">IF(T343&gt;0,S343/T343,0)</f>
        <v>117.180327868852</v>
      </c>
      <c r="AD343" s="50" t="n">
        <f aca="false">EXP((((AC343-AC$349)/AC$350+2)/4-1.9)^3)</f>
        <v>0.0142006469163363</v>
      </c>
      <c r="AE343" s="51" t="n">
        <f aca="false">S343/U343</f>
        <v>23.0320771126937</v>
      </c>
      <c r="AF343" s="50" t="n">
        <f aca="false">EXP((((AE343-AE$349)/AE$350+2)/4-1.9)^3)</f>
        <v>0.140443905088237</v>
      </c>
      <c r="AG343" s="50" t="n">
        <f aca="false">V343/U343</f>
        <v>0.505105073066742</v>
      </c>
      <c r="AH343" s="50" t="n">
        <f aca="false">EXP((((AG343-AG$349)/AG$350+2)/4-1.9)^3)</f>
        <v>0.0372928169061086</v>
      </c>
      <c r="AI343" s="50" t="n">
        <f aca="false">W343/U343</f>
        <v>0.00322217083277752</v>
      </c>
      <c r="AJ343" s="50" t="n">
        <f aca="false">EXP((((AI343-AI$349)/AI$350+2)/4-1.9)^3)</f>
        <v>0.00563898656299013</v>
      </c>
      <c r="AK343" s="50" t="n">
        <f aca="false">Z343/U343</f>
        <v>0.00966651249833255</v>
      </c>
      <c r="AL343" s="50" t="n">
        <f aca="false">EXP((((AK343-AK$349)/AK$350+2)/4-1.9)^3)</f>
        <v>0.00743870360374767</v>
      </c>
      <c r="AM343" s="50" t="n">
        <f aca="false">0.01*AD343+0.15*AF343+0.24*AH343+0.25*AJ343+0.35*AL343</f>
        <v>0.0341721611919242</v>
      </c>
      <c r="AO343" s="44" t="n">
        <f aca="false">0.01*AD343/$AM$349</f>
        <v>5.03544332516418E-005</v>
      </c>
      <c r="AP343" s="43" t="n">
        <f aca="false">AO343*$J$349</f>
        <v>363.306480594097</v>
      </c>
      <c r="AQ343" s="44" t="n">
        <f aca="false">0.15*AF343/$AM$349</f>
        <v>0.00747005395532017</v>
      </c>
      <c r="AR343" s="43" t="n">
        <f aca="false">AQ343*$J$349</f>
        <v>53896.3272368257</v>
      </c>
      <c r="AS343" s="44" t="n">
        <f aca="false">0.24*AH343/$AM$349</f>
        <v>0.00317370103611954</v>
      </c>
      <c r="AT343" s="43" t="n">
        <f aca="false">AS343*$J$349</f>
        <v>22898.205370087</v>
      </c>
      <c r="AU343" s="44" t="n">
        <f aca="false">0.25*AJ343/$AM$349</f>
        <v>0.000499885628742625</v>
      </c>
      <c r="AV343" s="43" t="n">
        <f aca="false">AU343*$J$349</f>
        <v>3606.66731309361</v>
      </c>
      <c r="AW343" s="44" t="n">
        <f aca="false">0.35*AL343/$AM$349</f>
        <v>0.000923198057138963</v>
      </c>
      <c r="AX343" s="43" t="n">
        <f aca="false">AW343*$J$349</f>
        <v>6660.86013428676</v>
      </c>
    </row>
    <row r="344" customFormat="false" ht="13.8" hidden="false" customHeight="false" outlineLevel="0" collapsed="false">
      <c r="A344" s="13" t="s">
        <v>42</v>
      </c>
      <c r="B344" s="43"/>
      <c r="C344" s="43"/>
      <c r="D344" s="43"/>
      <c r="E344" s="43"/>
      <c r="F344" s="43"/>
      <c r="G344" s="43"/>
      <c r="H344" s="43"/>
      <c r="I344" s="89" t="n">
        <f aca="false">AO344+AQ344+AS344+AU344+AW344</f>
        <v>0.0411613144394359</v>
      </c>
      <c r="J344" s="43" t="n">
        <f aca="false">AP344+AR344+AT344+AV344+AX344</f>
        <v>296978.266260814</v>
      </c>
      <c r="K344" s="89" t="n">
        <f aca="false">I344-DatosMinisterio!J344</f>
        <v>2.39311111714657E-006</v>
      </c>
      <c r="L344" s="43" t="n">
        <f aca="false">J344-DatosMinisterio!K344</f>
        <v>17.2662608138053</v>
      </c>
      <c r="M344" s="43" t="n">
        <f aca="false">P378/P$383</f>
        <v>-4.05544899541459E-006</v>
      </c>
      <c r="N344" s="43" t="n">
        <f aca="false">ROUND(N$349*M344,0)</f>
        <v>-556</v>
      </c>
      <c r="O344" s="43" t="n">
        <f aca="false">N344-DatosMinisterio!L344</f>
        <v>-2070435</v>
      </c>
      <c r="P344" s="43" t="n">
        <f aca="false">N344+J344</f>
        <v>296422.266260814</v>
      </c>
      <c r="Q344" s="43" t="n">
        <f aca="false">P344-DatosMinisterio!M344</f>
        <v>-2070417.73373919</v>
      </c>
      <c r="S344" s="14" t="n">
        <f aca="false">B344+DatosMinisterio!B344</f>
        <v>15919</v>
      </c>
      <c r="T344" s="14" t="n">
        <f aca="false">C344+DatosMinisterio!C344</f>
        <v>73</v>
      </c>
      <c r="U344" s="14" t="n">
        <f aca="false">D344+DatosMinisterio!D344</f>
        <v>456.492130529898</v>
      </c>
      <c r="V344" s="14" t="n">
        <f aca="false">E344+DatosMinisterio!E344</f>
        <v>180.956903257171</v>
      </c>
      <c r="W344" s="14" t="n">
        <f aca="false">F344+DatosMinisterio!F344</f>
        <v>3</v>
      </c>
      <c r="X344" s="14" t="n">
        <f aca="false">G344+DatosMinisterio!G344</f>
        <v>18</v>
      </c>
      <c r="Y344" s="14" t="n">
        <f aca="false">H344+DatosMinisterio!H344</f>
        <v>3</v>
      </c>
      <c r="Z344" s="14" t="n">
        <f aca="false">X344+0.33*Y344</f>
        <v>18.99</v>
      </c>
      <c r="AC344" s="49" t="n">
        <f aca="false">IF(T344&gt;0,S344/T344,0)</f>
        <v>218.068493150685</v>
      </c>
      <c r="AD344" s="50" t="n">
        <f aca="false">EXP((((AC344-AC$349)/AC$350+2)/4-1.9)^3)</f>
        <v>0.100919506152867</v>
      </c>
      <c r="AE344" s="51" t="n">
        <f aca="false">S344/U344</f>
        <v>34.8724521965388</v>
      </c>
      <c r="AF344" s="50" t="n">
        <f aca="false">EXP((((AE344-AE$349)/AE$350+2)/4-1.9)^3)</f>
        <v>0.721947975171245</v>
      </c>
      <c r="AG344" s="50" t="n">
        <f aca="false">V344/U344</f>
        <v>0.396407497862264</v>
      </c>
      <c r="AH344" s="50" t="n">
        <f aca="false">EXP((((AG344-AG$349)/AG$350+2)/4-1.9)^3)</f>
        <v>0.00631552170842587</v>
      </c>
      <c r="AI344" s="50" t="n">
        <f aca="false">W344/U344</f>
        <v>0.00657185480178505</v>
      </c>
      <c r="AJ344" s="50" t="n">
        <f aca="false">EXP((((AI344-AI$349)/AI$350+2)/4-1.9)^3)</f>
        <v>0.00627078749973577</v>
      </c>
      <c r="AK344" s="50" t="n">
        <f aca="false">Z344/U344</f>
        <v>0.0415998408952994</v>
      </c>
      <c r="AL344" s="50" t="n">
        <f aca="false">EXP((((AK344-AK$349)/AK$350+2)/4-1.9)^3)</f>
        <v>0.0105593961890265</v>
      </c>
      <c r="AM344" s="50" t="n">
        <f aca="false">0.01*AD344+0.15*AF344+0.24*AH344+0.25*AJ344+0.35*AL344</f>
        <v>0.116080602088331</v>
      </c>
      <c r="AO344" s="44" t="n">
        <f aca="false">0.01*AD344/$AM$349</f>
        <v>0.000357853030661383</v>
      </c>
      <c r="AP344" s="43" t="n">
        <f aca="false">AO344*$J$349</f>
        <v>2581.90424842642</v>
      </c>
      <c r="AQ344" s="44" t="n">
        <f aca="false">0.15*AF344/$AM$349</f>
        <v>0.0383996039135702</v>
      </c>
      <c r="AR344" s="43" t="n">
        <f aca="false">AQ344*$J$349</f>
        <v>277052.56624235</v>
      </c>
      <c r="AS344" s="44" t="n">
        <f aca="false">0.24*AH344/$AM$349</f>
        <v>0.000537464837803215</v>
      </c>
      <c r="AT344" s="43" t="n">
        <f aca="false">AS344*$J$349</f>
        <v>3877.80074277763</v>
      </c>
      <c r="AU344" s="44" t="n">
        <f aca="false">0.25*AJ344/$AM$349</f>
        <v>0.000555893601979895</v>
      </c>
      <c r="AV344" s="43" t="n">
        <f aca="false">AU344*$J$349</f>
        <v>4010.76399988091</v>
      </c>
      <c r="AW344" s="44" t="n">
        <f aca="false">0.35*AL344/$AM$349</f>
        <v>0.00131049905542124</v>
      </c>
      <c r="AX344" s="43" t="n">
        <f aca="false">AW344*$J$349</f>
        <v>9455.2310273784</v>
      </c>
    </row>
    <row r="345" customFormat="false" ht="13.8" hidden="false" customHeight="false" outlineLevel="0" collapsed="false">
      <c r="A345" s="13" t="s">
        <v>43</v>
      </c>
      <c r="B345" s="43"/>
      <c r="C345" s="43"/>
      <c r="D345" s="43"/>
      <c r="E345" s="43"/>
      <c r="F345" s="43"/>
      <c r="G345" s="43"/>
      <c r="H345" s="43"/>
      <c r="I345" s="89" t="n">
        <f aca="false">AO345+AQ345+AS345+AU345+AW345</f>
        <v>0.0152747910440748</v>
      </c>
      <c r="J345" s="43" t="n">
        <f aca="false">AP345+AR345+AT345+AV345+AX345</f>
        <v>110207.388261134</v>
      </c>
      <c r="K345" s="89" t="n">
        <f aca="false">I345-DatosMinisterio!J345</f>
        <v>5.56325842858783E-005</v>
      </c>
      <c r="L345" s="43" t="n">
        <f aca="false">J345-DatosMinisterio!K345</f>
        <v>401.388261133863</v>
      </c>
      <c r="M345" s="43" t="n">
        <f aca="false">P379/P$383</f>
        <v>-3.59806752976633E-006</v>
      </c>
      <c r="N345" s="43" t="n">
        <f aca="false">ROUND(N$349*M345,0)</f>
        <v>-493</v>
      </c>
      <c r="O345" s="43" t="n">
        <f aca="false">N345-DatosMinisterio!L345</f>
        <v>-1920680</v>
      </c>
      <c r="P345" s="43" t="n">
        <f aca="false">N345+J345</f>
        <v>109714.388261134</v>
      </c>
      <c r="Q345" s="43" t="n">
        <f aca="false">P345-DatosMinisterio!M345</f>
        <v>-1920278.61173887</v>
      </c>
      <c r="S345" s="14" t="n">
        <f aca="false">B345+DatosMinisterio!B345</f>
        <v>4588</v>
      </c>
      <c r="T345" s="14" t="n">
        <f aca="false">C345+DatosMinisterio!C345</f>
        <v>31</v>
      </c>
      <c r="U345" s="14" t="n">
        <f aca="false">D345+DatosMinisterio!D345</f>
        <v>342.522727272727</v>
      </c>
      <c r="V345" s="14" t="n">
        <f aca="false">E345+DatosMinisterio!E345</f>
        <v>194.795454545455</v>
      </c>
      <c r="W345" s="14" t="n">
        <f aca="false">F345+DatosMinisterio!F345</f>
        <v>32</v>
      </c>
      <c r="X345" s="14" t="n">
        <f aca="false">G345+DatosMinisterio!G345</f>
        <v>35</v>
      </c>
      <c r="Y345" s="14" t="n">
        <f aca="false">H345+DatosMinisterio!H345</f>
        <v>-8</v>
      </c>
      <c r="Z345" s="14" t="n">
        <f aca="false">X345+0.33*Y345</f>
        <v>32.36</v>
      </c>
      <c r="AC345" s="49" t="n">
        <f aca="false">IF(T345&gt;0,S345/T345,0)</f>
        <v>148</v>
      </c>
      <c r="AD345" s="50" t="n">
        <f aca="false">EXP((((AC345-AC$349)/AC$350+2)/4-1.9)^3)</f>
        <v>0.0281791103195128</v>
      </c>
      <c r="AE345" s="51" t="n">
        <f aca="false">S345/U345</f>
        <v>13.3947316037423</v>
      </c>
      <c r="AF345" s="50" t="n">
        <f aca="false">EXP((((AE345-AE$349)/AE$350+2)/4-1.9)^3)</f>
        <v>0.00666902246082302</v>
      </c>
      <c r="AG345" s="50" t="n">
        <f aca="false">V345/U345</f>
        <v>0.568708114922701</v>
      </c>
      <c r="AH345" s="50" t="n">
        <f aca="false">EXP((((AG345-AG$349)/AG$350+2)/4-1.9)^3)</f>
        <v>0.0842625559211314</v>
      </c>
      <c r="AI345" s="50" t="n">
        <f aca="false">W345/U345</f>
        <v>0.0934244575675138</v>
      </c>
      <c r="AJ345" s="50" t="n">
        <f aca="false">EXP((((AI345-AI$349)/AI$350+2)/4-1.9)^3)</f>
        <v>0.0608518729850927</v>
      </c>
      <c r="AK345" s="50" t="n">
        <f aca="false">Z345/U345</f>
        <v>0.0944754827151484</v>
      </c>
      <c r="AL345" s="50" t="n">
        <f aca="false">EXP((((AK345-AK$349)/AK$350+2)/4-1.9)^3)</f>
        <v>0.0181682803777326</v>
      </c>
      <c r="AM345" s="50" t="n">
        <f aca="false">0.01*AD345+0.15*AF345+0.24*AH345+0.25*AJ345+0.35*AL345</f>
        <v>0.0430770242718697</v>
      </c>
      <c r="AO345" s="44" t="n">
        <f aca="false">0.01*AD345/$AM$349</f>
        <v>9.99210203615596E-005</v>
      </c>
      <c r="AP345" s="43" t="n">
        <f aca="false">AO345*$J$349</f>
        <v>720.928663093347</v>
      </c>
      <c r="AQ345" s="44" t="n">
        <f aca="false">0.15*AF345/$AM$349</f>
        <v>0.00035471783257729</v>
      </c>
      <c r="AR345" s="43" t="n">
        <f aca="false">AQ345*$J$349</f>
        <v>2559.28384127766</v>
      </c>
      <c r="AS345" s="44" t="n">
        <f aca="false">0.24*AH345/$AM$349</f>
        <v>0.00717092950383084</v>
      </c>
      <c r="AT345" s="43" t="n">
        <f aca="false">AS345*$J$349</f>
        <v>51738.1488061969</v>
      </c>
      <c r="AU345" s="44" t="n">
        <f aca="false">0.25*AJ345/$AM$349</f>
        <v>0.00539440490725154</v>
      </c>
      <c r="AV345" s="43" t="n">
        <f aca="false">AU345*$J$349</f>
        <v>38920.5504897462</v>
      </c>
      <c r="AW345" s="44" t="n">
        <f aca="false">0.35*AL345/$AM$349</f>
        <v>0.00225481778005356</v>
      </c>
      <c r="AX345" s="43" t="n">
        <f aca="false">AW345*$J$349</f>
        <v>16268.4764608197</v>
      </c>
    </row>
    <row r="346" customFormat="false" ht="13.8" hidden="false" customHeight="false" outlineLevel="0" collapsed="false">
      <c r="A346" s="13" t="s">
        <v>44</v>
      </c>
      <c r="B346" s="43"/>
      <c r="C346" s="43"/>
      <c r="D346" s="43"/>
      <c r="E346" s="43"/>
      <c r="F346" s="43"/>
      <c r="G346" s="43"/>
      <c r="H346" s="43"/>
      <c r="I346" s="89" t="n">
        <f aca="false">AO346+AQ346+AS346+AU346+AW346</f>
        <v>0.0176080302926764</v>
      </c>
      <c r="J346" s="43" t="n">
        <f aca="false">AP346+AR346+AT346+AV346+AX346</f>
        <v>127041.674441206</v>
      </c>
      <c r="K346" s="89" t="n">
        <f aca="false">I346-DatosMinisterio!J346</f>
        <v>-5.58913965783767E-006</v>
      </c>
      <c r="L346" s="43" t="n">
        <f aca="false">J346-DatosMinisterio!K346</f>
        <v>-40.3255587944441</v>
      </c>
      <c r="M346" s="43" t="n">
        <f aca="false">P380/P$383</f>
        <v>7.08941271754806E-006</v>
      </c>
      <c r="N346" s="43" t="n">
        <f aca="false">ROUND(N$349*M346,0)</f>
        <v>972</v>
      </c>
      <c r="O346" s="43" t="n">
        <f aca="false">N346-DatosMinisterio!L346</f>
        <v>-1160723</v>
      </c>
      <c r="P346" s="43" t="n">
        <f aca="false">N346+J346</f>
        <v>128013.674441206</v>
      </c>
      <c r="Q346" s="43" t="n">
        <f aca="false">P346-DatosMinisterio!M346</f>
        <v>-1160763.32555879</v>
      </c>
      <c r="S346" s="14" t="n">
        <f aca="false">B346+DatosMinisterio!B346</f>
        <v>4942</v>
      </c>
      <c r="T346" s="14" t="n">
        <f aca="false">C346+DatosMinisterio!C346</f>
        <v>23</v>
      </c>
      <c r="U346" s="14" t="n">
        <f aca="false">D346+DatosMinisterio!D346</f>
        <v>243.068181818182</v>
      </c>
      <c r="V346" s="14" t="n">
        <f aca="false">E346+DatosMinisterio!E346</f>
        <v>147.409090909091</v>
      </c>
      <c r="W346" s="14" t="n">
        <f aca="false">F346+DatosMinisterio!F346</f>
        <v>6</v>
      </c>
      <c r="X346" s="14" t="n">
        <f aca="false">G346+DatosMinisterio!G346</f>
        <v>11</v>
      </c>
      <c r="Y346" s="14" t="n">
        <f aca="false">H346+DatosMinisterio!H346</f>
        <v>13</v>
      </c>
      <c r="Z346" s="14" t="n">
        <f aca="false">X346+0.33*Y346</f>
        <v>15.29</v>
      </c>
      <c r="AC346" s="49" t="n">
        <f aca="false">IF(T346&gt;0,S346/T346,0)</f>
        <v>214.869565217391</v>
      </c>
      <c r="AD346" s="50" t="n">
        <f aca="false">EXP((((AC346-AC$349)/AC$350+2)/4-1.9)^3)</f>
        <v>0.0959726494362189</v>
      </c>
      <c r="AE346" s="51" t="n">
        <f aca="false">S346/U346</f>
        <v>20.3317438055166</v>
      </c>
      <c r="AF346" s="50" t="n">
        <f aca="false">EXP((((AE346-AE$349)/AE$350+2)/4-1.9)^3)</f>
        <v>0.071922276958885</v>
      </c>
      <c r="AG346" s="50" t="n">
        <f aca="false">V346/U346</f>
        <v>0.606451612903226</v>
      </c>
      <c r="AH346" s="50" t="n">
        <f aca="false">EXP((((AG346-AG$349)/AG$350+2)/4-1.9)^3)</f>
        <v>0.12737310114993</v>
      </c>
      <c r="AI346" s="50" t="n">
        <f aca="false">W346/U346</f>
        <v>0.0246844319775596</v>
      </c>
      <c r="AJ346" s="50" t="n">
        <f aca="false">EXP((((AI346-AI$349)/AI$350+2)/4-1.9)^3)</f>
        <v>0.0108598243009363</v>
      </c>
      <c r="AK346" s="50" t="n">
        <f aca="false">Z346/U346</f>
        <v>0.0629041608228143</v>
      </c>
      <c r="AL346" s="50" t="n">
        <f aca="false">EXP((((AK346-AK$349)/AK$350+2)/4-1.9)^3)</f>
        <v>0.0132128954483304</v>
      </c>
      <c r="AM346" s="50" t="n">
        <f aca="false">0.01*AD346+0.15*AF346+0.24*AH346+0.25*AJ346+0.35*AL346</f>
        <v>0.0496570817963278</v>
      </c>
      <c r="AO346" s="44" t="n">
        <f aca="false">0.01*AD346/$AM$349</f>
        <v>0.000340311846248347</v>
      </c>
      <c r="AP346" s="43" t="n">
        <f aca="false">AO346*$J$349</f>
        <v>2455.34486600413</v>
      </c>
      <c r="AQ346" s="44" t="n">
        <f aca="false">0.15*AF346/$AM$349</f>
        <v>0.00382546532820206</v>
      </c>
      <c r="AR346" s="43" t="n">
        <f aca="false">AQ346*$J$349</f>
        <v>27600.674960998</v>
      </c>
      <c r="AS346" s="44" t="n">
        <f aca="false">0.24*AH346/$AM$349</f>
        <v>0.0108397320618351</v>
      </c>
      <c r="AT346" s="43" t="n">
        <f aca="false">AS346*$J$349</f>
        <v>78208.5042301594</v>
      </c>
      <c r="AU346" s="44" t="n">
        <f aca="false">0.25*AJ346/$AM$349</f>
        <v>0.000962703144983087</v>
      </c>
      <c r="AV346" s="43" t="n">
        <f aca="false">AU346*$J$349</f>
        <v>6945.8887505058</v>
      </c>
      <c r="AW346" s="44" t="n">
        <f aca="false">0.35*AL346/$AM$349</f>
        <v>0.00163981791140776</v>
      </c>
      <c r="AX346" s="43" t="n">
        <f aca="false">AW346*$J$349</f>
        <v>11831.2616335383</v>
      </c>
    </row>
    <row r="347" customFormat="false" ht="13.8" hidden="false" customHeight="false" outlineLevel="0" collapsed="false">
      <c r="A347" s="13" t="s">
        <v>45</v>
      </c>
      <c r="B347" s="43"/>
      <c r="C347" s="43"/>
      <c r="D347" s="43"/>
      <c r="E347" s="43"/>
      <c r="F347" s="43"/>
      <c r="G347" s="43"/>
      <c r="H347" s="43"/>
      <c r="I347" s="89" t="n">
        <f aca="false">AO347+AQ347+AS347+AU347+AW347</f>
        <v>0.00676738650427319</v>
      </c>
      <c r="J347" s="43" t="n">
        <f aca="false">AP347+AR347+AT347+AV347+AX347</f>
        <v>48826.5921175335</v>
      </c>
      <c r="K347" s="89" t="n">
        <f aca="false">I347-DatosMinisterio!J347</f>
        <v>8.20677428289146E-008</v>
      </c>
      <c r="L347" s="43" t="n">
        <f aca="false">J347-DatosMinisterio!K347</f>
        <v>0.592117533487908</v>
      </c>
      <c r="M347" s="43" t="n">
        <f aca="false">P381/P$383</f>
        <v>-4.48233836335297E-006</v>
      </c>
      <c r="N347" s="43" t="n">
        <f aca="false">ROUND(N$349*M347,0)</f>
        <v>-614</v>
      </c>
      <c r="O347" s="43" t="n">
        <f aca="false">N347-DatosMinisterio!L347</f>
        <v>-717323</v>
      </c>
      <c r="P347" s="43" t="n">
        <f aca="false">N347+J347</f>
        <v>48212.5921175335</v>
      </c>
      <c r="Q347" s="43" t="n">
        <f aca="false">P347-DatosMinisterio!M347</f>
        <v>-717322.407882467</v>
      </c>
      <c r="S347" s="14" t="n">
        <f aca="false">B347+DatosMinisterio!B347</f>
        <v>4940</v>
      </c>
      <c r="T347" s="14" t="n">
        <f aca="false">C347+DatosMinisterio!C347</f>
        <v>35</v>
      </c>
      <c r="U347" s="14" t="n">
        <f aca="false">D347+DatosMinisterio!D347</f>
        <v>313.511363636364</v>
      </c>
      <c r="V347" s="14" t="n">
        <f aca="false">E347+DatosMinisterio!E347</f>
        <v>142.002272727273</v>
      </c>
      <c r="W347" s="14" t="n">
        <f aca="false">F347+DatosMinisterio!F347</f>
        <v>17</v>
      </c>
      <c r="X347" s="14" t="n">
        <f aca="false">G347+DatosMinisterio!G347</f>
        <v>23</v>
      </c>
      <c r="Y347" s="14" t="n">
        <f aca="false">H347+DatosMinisterio!H347</f>
        <v>17</v>
      </c>
      <c r="Z347" s="14" t="n">
        <f aca="false">X347+0.33*Y347</f>
        <v>28.61</v>
      </c>
      <c r="AC347" s="49" t="n">
        <f aca="false">IF(T347&gt;0,S347/T347,0)</f>
        <v>141.142857142857</v>
      </c>
      <c r="AD347" s="50" t="n">
        <f aca="false">EXP((((AC347-AC$349)/AC$350+2)/4-1.9)^3)</f>
        <v>0.024361579563848</v>
      </c>
      <c r="AE347" s="51" t="n">
        <f aca="false">S347/U347</f>
        <v>15.7570046032839</v>
      </c>
      <c r="AF347" s="50" t="n">
        <f aca="false">EXP((((AE347-AE$349)/AE$350+2)/4-1.9)^3)</f>
        <v>0.0168155610716244</v>
      </c>
      <c r="AG347" s="50" t="n">
        <f aca="false">V347/U347</f>
        <v>0.452941389684295</v>
      </c>
      <c r="AH347" s="50" t="n">
        <f aca="false">EXP((((AG347-AG$349)/AG$350+2)/4-1.9)^3)</f>
        <v>0.0169473078973284</v>
      </c>
      <c r="AI347" s="50" t="n">
        <f aca="false">W347/U347</f>
        <v>0.0542245097683859</v>
      </c>
      <c r="AJ347" s="50" t="n">
        <f aca="false">EXP((((AI347-AI$349)/AI$350+2)/4-1.9)^3)</f>
        <v>0.0243654612516156</v>
      </c>
      <c r="AK347" s="50" t="n">
        <f aca="false">Z347/U347</f>
        <v>0.0912566602631483</v>
      </c>
      <c r="AL347" s="50" t="n">
        <f aca="false">EXP((((AK347-AK$349)/AK$350+2)/4-1.9)^3)</f>
        <v>0.0176008490303569</v>
      </c>
      <c r="AM347" s="50" t="n">
        <f aca="false">0.01*AD347+0.15*AF347+0.24*AH347+0.25*AJ347+0.35*AL347</f>
        <v>0.0190849663252698</v>
      </c>
      <c r="AO347" s="44" t="n">
        <f aca="false">0.01*AD347/$AM$349</f>
        <v>8.63843414514549E-005</v>
      </c>
      <c r="AP347" s="43" t="n">
        <f aca="false">AO347*$J$349</f>
        <v>623.261727807125</v>
      </c>
      <c r="AQ347" s="44" t="n">
        <f aca="false">0.15*AF347/$AM$349</f>
        <v>0.000894400852889246</v>
      </c>
      <c r="AR347" s="43" t="n">
        <f aca="false">AQ347*$J$349</f>
        <v>6453.08873758312</v>
      </c>
      <c r="AS347" s="44" t="n">
        <f aca="false">0.24*AH347/$AM$349</f>
        <v>0.00144225331029842</v>
      </c>
      <c r="AT347" s="43" t="n">
        <f aca="false">AS347*$J$349</f>
        <v>10405.8360000035</v>
      </c>
      <c r="AU347" s="44" t="n">
        <f aca="false">0.25*AJ347/$AM$349</f>
        <v>0.00215995264065843</v>
      </c>
      <c r="AV347" s="43" t="n">
        <f aca="false">AU347*$J$349</f>
        <v>15584.025903061</v>
      </c>
      <c r="AW347" s="44" t="n">
        <f aca="false">0.35*AL347/$AM$349</f>
        <v>0.00218439535897563</v>
      </c>
      <c r="AX347" s="43" t="n">
        <f aca="false">AW347*$J$349</f>
        <v>15760.3797490788</v>
      </c>
    </row>
    <row r="348" customFormat="false" ht="13.8" hidden="false" customHeight="false" outlineLevel="0" collapsed="false">
      <c r="A348" s="16" t="s">
        <v>46</v>
      </c>
      <c r="B348" s="52"/>
      <c r="C348" s="52"/>
      <c r="D348" s="52"/>
      <c r="E348" s="52"/>
      <c r="F348" s="52"/>
      <c r="G348" s="52"/>
      <c r="H348" s="52"/>
      <c r="I348" s="90" t="n">
        <f aca="false">AO348+AQ348+AS348+AU348+AW348</f>
        <v>0.00952570585938467</v>
      </c>
      <c r="J348" s="52" t="n">
        <f aca="false">AP348+AR348+AT348+AV348+AX348</f>
        <v>68727.8248898725</v>
      </c>
      <c r="K348" s="89" t="n">
        <f aca="false">I348-DatosMinisterio!J348</f>
        <v>4.41094331761482E-006</v>
      </c>
      <c r="L348" s="43" t="n">
        <f aca="false">J348-DatosMinisterio!K348</f>
        <v>31.8248898724705</v>
      </c>
      <c r="M348" s="43" t="n">
        <f aca="false">P382/P$383</f>
        <v>-8.28622755266102E-006</v>
      </c>
      <c r="N348" s="43" t="n">
        <f aca="false">ROUND(N$349*M348,0)</f>
        <v>-1136</v>
      </c>
      <c r="O348" s="43" t="n">
        <f aca="false">N348-DatosMinisterio!L348</f>
        <v>-874524</v>
      </c>
      <c r="P348" s="43" t="n">
        <f aca="false">N348+J348</f>
        <v>67591.8248898725</v>
      </c>
      <c r="Q348" s="43" t="n">
        <f aca="false">P348-DatosMinisterio!M348</f>
        <v>-874492.175110128</v>
      </c>
      <c r="S348" s="17" t="n">
        <f aca="false">B348+DatosMinisterio!B348</f>
        <v>5735</v>
      </c>
      <c r="T348" s="17" t="n">
        <f aca="false">C348+DatosMinisterio!C348</f>
        <v>30</v>
      </c>
      <c r="U348" s="17" t="n">
        <f aca="false">D348+DatosMinisterio!D348</f>
        <v>305.530303030303</v>
      </c>
      <c r="V348" s="17" t="n">
        <f aca="false">E348+DatosMinisterio!E348</f>
        <v>141.689393939394</v>
      </c>
      <c r="W348" s="17" t="n">
        <f aca="false">F348+DatosMinisterio!F348</f>
        <v>18</v>
      </c>
      <c r="X348" s="17" t="n">
        <f aca="false">G348+DatosMinisterio!G348</f>
        <v>32</v>
      </c>
      <c r="Y348" s="17" t="n">
        <f aca="false">H348+DatosMinisterio!H348</f>
        <v>8</v>
      </c>
      <c r="Z348" s="17" t="n">
        <f aca="false">X348+0.33*Y348</f>
        <v>34.64</v>
      </c>
      <c r="AC348" s="49" t="n">
        <f aca="false">IF(T348&gt;0,S348/T348,0)</f>
        <v>191.166666666667</v>
      </c>
      <c r="AD348" s="50" t="n">
        <f aca="false">EXP((((AC348-AC$349)/AC$350+2)/4-1.9)^3)</f>
        <v>0.064624489186439</v>
      </c>
      <c r="AE348" s="51" t="n">
        <f aca="false">S348/U348</f>
        <v>18.7706422018349</v>
      </c>
      <c r="AF348" s="50" t="n">
        <f aca="false">EXP((((AE348-AE$349)/AE$350+2)/4-1.9)^3)</f>
        <v>0.0459244128011797</v>
      </c>
      <c r="AG348" s="50" t="n">
        <f aca="false">V348/U348</f>
        <v>0.463749070171089</v>
      </c>
      <c r="AH348" s="50" t="n">
        <f aca="false">EXP((((AG348-AG$349)/AG$350+2)/4-1.9)^3)</f>
        <v>0.0201429748423013</v>
      </c>
      <c r="AI348" s="50" t="n">
        <f aca="false">W348/U348</f>
        <v>0.058913959831391</v>
      </c>
      <c r="AJ348" s="50" t="n">
        <f aca="false">EXP((((AI348-AI$349)/AI$350+2)/4-1.9)^3)</f>
        <v>0.0274356974126819</v>
      </c>
      <c r="AK348" s="50" t="n">
        <f aca="false">Z348/U348</f>
        <v>0.113376642697744</v>
      </c>
      <c r="AL348" s="50" t="n">
        <f aca="false">EXP((((AK348-AK$349)/AK$350+2)/4-1.9)^3)</f>
        <v>0.0218161812565615</v>
      </c>
      <c r="AM348" s="50" t="n">
        <f aca="false">0.01*AD348+0.15*AF348+0.24*AH348+0.25*AJ348+0.35*AL348</f>
        <v>0.0268638085671607</v>
      </c>
      <c r="AO348" s="44" t="n">
        <f aca="false">0.01*AD348/$AM$349</f>
        <v>0.000229153611545434</v>
      </c>
      <c r="AP348" s="43" t="n">
        <f aca="false">AO348*$J$349</f>
        <v>1653.33986999613</v>
      </c>
      <c r="AQ348" s="44" t="n">
        <f aca="false">0.15*AF348/$AM$349</f>
        <v>0.00244266806221085</v>
      </c>
      <c r="AR348" s="43" t="n">
        <f aca="false">AQ348*$J$349</f>
        <v>17623.8134288304</v>
      </c>
      <c r="AS348" s="44" t="n">
        <f aca="false">0.24*AH348/$AM$349</f>
        <v>0.00171421162119481</v>
      </c>
      <c r="AT348" s="43" t="n">
        <f aca="false">AS348*$J$349</f>
        <v>12368.0111337462</v>
      </c>
      <c r="AU348" s="44" t="n">
        <f aca="false">0.25*AJ348/$AM$349</f>
        <v>0.00243212334307435</v>
      </c>
      <c r="AV348" s="43" t="n">
        <f aca="false">AU348*$J$349</f>
        <v>17547.7334384313</v>
      </c>
      <c r="AW348" s="44" t="n">
        <f aca="false">0.35*AL348/$AM$349</f>
        <v>0.00270754922135922</v>
      </c>
      <c r="AX348" s="43" t="n">
        <f aca="false">AW348*$J$349</f>
        <v>19534.9270188684</v>
      </c>
    </row>
    <row r="349" customFormat="false" ht="13.8" hidden="false" customHeight="false" outlineLevel="0" collapsed="false">
      <c r="A349" s="19" t="s">
        <v>49</v>
      </c>
      <c r="B349" s="59"/>
      <c r="C349" s="59"/>
      <c r="D349" s="59"/>
      <c r="E349" s="59"/>
      <c r="F349" s="59"/>
      <c r="G349" s="59"/>
      <c r="H349" s="59"/>
      <c r="I349" s="59" t="n">
        <f aca="false">SUM(I322:I348)</f>
        <v>1</v>
      </c>
      <c r="J349" s="59" t="n">
        <f aca="false">DatosMinisterio!K349</f>
        <v>7214985</v>
      </c>
      <c r="K349" s="91" t="n">
        <f aca="false">I349-DatosMinisterio!J349</f>
        <v>0</v>
      </c>
      <c r="L349" s="59" t="n">
        <f aca="false">J349-DatosMinisterio!K349</f>
        <v>0</v>
      </c>
      <c r="M349" s="59"/>
      <c r="N349" s="59" t="n">
        <f aca="false">DatosMinisterio!L349</f>
        <v>137084697</v>
      </c>
      <c r="O349" s="59"/>
      <c r="P349" s="59" t="n">
        <f aca="false">DatosMinisterio!M349</f>
        <v>144299682</v>
      </c>
      <c r="Q349" s="59"/>
      <c r="S349" s="20"/>
      <c r="T349" s="20"/>
      <c r="U349" s="20"/>
      <c r="V349" s="20"/>
      <c r="W349" s="20"/>
      <c r="X349" s="20"/>
      <c r="Y349" s="20"/>
      <c r="Z349" s="20"/>
      <c r="AB349" s="62" t="s">
        <v>207</v>
      </c>
      <c r="AC349" s="62" t="n">
        <f aca="false">AVERAGE(AC324:AC348)</f>
        <v>190.891287886829</v>
      </c>
      <c r="AD349" s="20"/>
      <c r="AE349" s="62" t="n">
        <f aca="false">AVERAGE(AE324:AE348)</f>
        <v>19.9269145277085</v>
      </c>
      <c r="AF349" s="20"/>
      <c r="AG349" s="64" t="n">
        <f aca="false">AVERAGE(AG324:AG348)</f>
        <v>0.546255868022372</v>
      </c>
      <c r="AH349" s="20"/>
      <c r="AI349" s="64" t="n">
        <f aca="false">AVERAGE(AI324:AI348)</f>
        <v>0.096052789614638</v>
      </c>
      <c r="AJ349" s="20"/>
      <c r="AK349" s="64" t="n">
        <f aca="false">AVERAGE(AK324:AK348)</f>
        <v>0.239581897934124</v>
      </c>
      <c r="AL349" s="20"/>
      <c r="AM349" s="64" t="n">
        <f aca="false">SUM(AM324:AM348)</f>
        <v>2.82013836703708</v>
      </c>
      <c r="AO349" s="60" t="n">
        <f aca="false">SUM(AO322:AO348)</f>
        <v>0.0097970192833925</v>
      </c>
      <c r="AP349" s="59" t="n">
        <f aca="false">SUM(AP322:AP348)</f>
        <v>70685.3471743877</v>
      </c>
      <c r="AQ349" s="60" t="n">
        <f aca="false">SUM(AQ322:AQ348)</f>
        <v>0.147810936084899</v>
      </c>
      <c r="AR349" s="59" t="n">
        <f aca="false">SUM(AR322:AR348)</f>
        <v>1066453.6866885</v>
      </c>
      <c r="AS349" s="60" t="n">
        <f aca="false">SUM(AS322:AS348)</f>
        <v>0.238252234320882</v>
      </c>
      <c r="AT349" s="59" t="n">
        <f aca="false">SUM(AT322:AT348)</f>
        <v>1718986.29684165</v>
      </c>
      <c r="AU349" s="60" t="n">
        <f aca="false">SUM(AU322:AU348)</f>
        <v>0.253873235142462</v>
      </c>
      <c r="AV349" s="59" t="n">
        <f aca="false">SUM(AV322:AV348)</f>
        <v>1831691.58345434</v>
      </c>
      <c r="AW349" s="60" t="n">
        <f aca="false">SUM(AW322:AW348)</f>
        <v>0.350266575168365</v>
      </c>
      <c r="AX349" s="59" t="n">
        <f aca="false">SUM(AX322:AX348)</f>
        <v>2527168.08584112</v>
      </c>
    </row>
    <row r="350" customFormat="false" ht="13.8" hidden="false" customHeight="false" outlineLevel="0" collapsed="false">
      <c r="A350" s="23" t="s">
        <v>50</v>
      </c>
      <c r="S350" s="22"/>
      <c r="T350" s="22"/>
      <c r="U350" s="22"/>
      <c r="V350" s="22"/>
      <c r="W350" s="22"/>
      <c r="X350" s="22"/>
      <c r="Y350" s="22"/>
      <c r="Z350" s="22"/>
      <c r="AB350" s="62" t="s">
        <v>208</v>
      </c>
      <c r="AC350" s="62" t="n">
        <f aca="false">_xlfn.STDEV.P(AC324:AC348)</f>
        <v>83.6205649443359</v>
      </c>
      <c r="AD350" s="20"/>
      <c r="AE350" s="62" t="n">
        <f aca="false">_xlfn.STDEV.P(AE324:AE348)</f>
        <v>5.2484654899212</v>
      </c>
      <c r="AF350" s="20"/>
      <c r="AG350" s="64" t="n">
        <f aca="false">_xlfn.STDEV.P(AG324:AG348)</f>
        <v>0.118055863697527</v>
      </c>
      <c r="AH350" s="20"/>
      <c r="AI350" s="64" t="n">
        <f aca="false">_xlfn.STDEV.P(AI324:AI348)</f>
        <v>0.0703183018802168</v>
      </c>
      <c r="AJ350" s="20"/>
      <c r="AK350" s="64" t="n">
        <f aca="false">_xlfn.STDEV.P(AK324:AK348)</f>
        <v>0.192480558339643</v>
      </c>
      <c r="AL350" s="20"/>
      <c r="AM350" s="64"/>
    </row>
    <row r="351" customFormat="false" ht="13.8" hidden="false" customHeight="false" outlineLevel="0" collapsed="false">
      <c r="A351" s="23" t="s">
        <v>149</v>
      </c>
      <c r="S351" s="22"/>
      <c r="T351" s="22"/>
      <c r="U351" s="22"/>
      <c r="V351" s="22"/>
      <c r="W351" s="22"/>
      <c r="X351" s="22"/>
      <c r="Y351" s="22"/>
      <c r="Z351" s="22"/>
    </row>
    <row r="352" customFormat="false" ht="13.8" hidden="false" customHeight="false" outlineLevel="0" collapsed="false">
      <c r="A352" s="27"/>
      <c r="S352" s="22"/>
      <c r="T352" s="22"/>
      <c r="U352" s="22"/>
      <c r="V352" s="22"/>
      <c r="W352" s="22"/>
      <c r="X352" s="22"/>
      <c r="Y352" s="22"/>
      <c r="Z352" s="22"/>
    </row>
    <row r="353" customFormat="false" ht="13.8" hidden="false" customHeight="false" outlineLevel="0" collapsed="false">
      <c r="A353" s="6" t="s">
        <v>159</v>
      </c>
      <c r="B353" s="6"/>
      <c r="C353" s="6"/>
      <c r="D353" s="6"/>
      <c r="E353" s="6"/>
      <c r="F353" s="6"/>
      <c r="G353" s="6"/>
      <c r="H353" s="6"/>
      <c r="I353" s="6"/>
      <c r="J353" s="6"/>
      <c r="S353" s="24"/>
      <c r="T353" s="24"/>
      <c r="U353" s="24"/>
      <c r="V353" s="24"/>
      <c r="W353" s="24"/>
      <c r="X353" s="24"/>
      <c r="Y353" s="24"/>
      <c r="Z353" s="24"/>
    </row>
    <row r="354" customFormat="false" ht="13.8" hidden="false" customHeight="false" outlineLevel="0" collapsed="false">
      <c r="A354" s="6" t="s">
        <v>160</v>
      </c>
      <c r="B354" s="6"/>
      <c r="C354" s="6"/>
      <c r="D354" s="6"/>
      <c r="E354" s="6"/>
      <c r="F354" s="6"/>
      <c r="G354" s="6"/>
      <c r="H354" s="6"/>
      <c r="I354" s="6"/>
      <c r="J354" s="6"/>
      <c r="S354" s="24"/>
      <c r="T354" s="24"/>
      <c r="U354" s="24"/>
      <c r="V354" s="24"/>
      <c r="W354" s="24"/>
      <c r="X354" s="24"/>
      <c r="Y354" s="24"/>
      <c r="Z354" s="24"/>
    </row>
    <row r="355" customFormat="false" ht="13.8" hidden="false" customHeight="false" outlineLevel="0" collapsed="false">
      <c r="A355" s="29"/>
      <c r="B355" s="29"/>
      <c r="C355" s="29"/>
      <c r="D355" s="29"/>
      <c r="E355" s="29"/>
      <c r="F355" s="29"/>
      <c r="G355" s="29"/>
      <c r="H355" s="29"/>
      <c r="S355" s="73"/>
      <c r="T355" s="73"/>
      <c r="U355" s="73"/>
      <c r="V355" s="73"/>
      <c r="W355" s="73"/>
      <c r="X355" s="73"/>
      <c r="Y355" s="73"/>
      <c r="Z355" s="73"/>
    </row>
    <row r="356" customFormat="false" ht="15.8" hidden="false" customHeight="true" outlineLevel="0" collapsed="false">
      <c r="A356" s="7" t="s">
        <v>8</v>
      </c>
      <c r="B356" s="85" t="s">
        <v>188</v>
      </c>
      <c r="C356" s="85"/>
      <c r="D356" s="85"/>
      <c r="E356" s="85"/>
      <c r="F356" s="85"/>
      <c r="G356" s="85"/>
      <c r="H356" s="85"/>
      <c r="I356" s="37" t="s">
        <v>10</v>
      </c>
      <c r="J356" s="37" t="s">
        <v>11</v>
      </c>
      <c r="K356" s="37" t="s">
        <v>189</v>
      </c>
      <c r="L356" s="37" t="s">
        <v>190</v>
      </c>
      <c r="M356" s="37" t="s">
        <v>191</v>
      </c>
      <c r="N356" s="37" t="s">
        <v>12</v>
      </c>
      <c r="O356" s="37" t="s">
        <v>192</v>
      </c>
      <c r="P356" s="37" t="s">
        <v>193</v>
      </c>
      <c r="Q356" s="37" t="s">
        <v>194</v>
      </c>
      <c r="S356" s="8" t="s">
        <v>188</v>
      </c>
      <c r="T356" s="8"/>
      <c r="U356" s="8"/>
      <c r="V356" s="8"/>
      <c r="W356" s="8"/>
      <c r="X356" s="8"/>
      <c r="Y356" s="8"/>
      <c r="Z356" s="8"/>
      <c r="AC356" s="9" t="s">
        <v>196</v>
      </c>
      <c r="AD356" s="9"/>
      <c r="AE356" s="9" t="s">
        <v>197</v>
      </c>
      <c r="AF356" s="9"/>
      <c r="AG356" s="9" t="s">
        <v>198</v>
      </c>
      <c r="AH356" s="9"/>
      <c r="AI356" s="9" t="s">
        <v>199</v>
      </c>
      <c r="AJ356" s="9"/>
      <c r="AK356" s="9" t="s">
        <v>200</v>
      </c>
      <c r="AL356" s="9"/>
      <c r="AM356" s="39" t="s">
        <v>201</v>
      </c>
      <c r="AO356" s="9" t="s">
        <v>196</v>
      </c>
      <c r="AP356" s="9"/>
      <c r="AQ356" s="9" t="s">
        <v>197</v>
      </c>
      <c r="AR356" s="9"/>
      <c r="AS356" s="9" t="s">
        <v>198</v>
      </c>
      <c r="AT356" s="9"/>
      <c r="AU356" s="9" t="s">
        <v>199</v>
      </c>
      <c r="AV356" s="9"/>
      <c r="AW356" s="39" t="s">
        <v>200</v>
      </c>
      <c r="AX356" s="39"/>
    </row>
    <row r="357" customFormat="false" ht="55.8" hidden="false" customHeight="false" outlineLevel="0" collapsed="false">
      <c r="A357" s="7"/>
      <c r="B357" s="84" t="s">
        <v>161</v>
      </c>
      <c r="C357" s="84" t="s">
        <v>162</v>
      </c>
      <c r="D357" s="84" t="s">
        <v>163</v>
      </c>
      <c r="E357" s="84" t="s">
        <v>164</v>
      </c>
      <c r="F357" s="84" t="s">
        <v>165</v>
      </c>
      <c r="G357" s="84" t="s">
        <v>166</v>
      </c>
      <c r="H357" s="84" t="s">
        <v>167</v>
      </c>
      <c r="I357" s="37"/>
      <c r="J357" s="37"/>
      <c r="K357" s="37"/>
      <c r="L357" s="37"/>
      <c r="M357" s="37"/>
      <c r="N357" s="37"/>
      <c r="O357" s="37"/>
      <c r="P357" s="37"/>
      <c r="Q357" s="37"/>
      <c r="S357" s="9" t="s">
        <v>161</v>
      </c>
      <c r="T357" s="9" t="s">
        <v>162</v>
      </c>
      <c r="U357" s="9" t="s">
        <v>163</v>
      </c>
      <c r="V357" s="9" t="s">
        <v>164</v>
      </c>
      <c r="W357" s="9" t="s">
        <v>165</v>
      </c>
      <c r="X357" s="9" t="s">
        <v>166</v>
      </c>
      <c r="Y357" s="9" t="s">
        <v>167</v>
      </c>
      <c r="Z357" s="7" t="s">
        <v>21</v>
      </c>
      <c r="AC357" s="9" t="s">
        <v>202</v>
      </c>
      <c r="AD357" s="9" t="s">
        <v>203</v>
      </c>
      <c r="AE357" s="9" t="s">
        <v>202</v>
      </c>
      <c r="AF357" s="9" t="s">
        <v>203</v>
      </c>
      <c r="AG357" s="9" t="s">
        <v>202</v>
      </c>
      <c r="AH357" s="9" t="s">
        <v>203</v>
      </c>
      <c r="AI357" s="9" t="s">
        <v>202</v>
      </c>
      <c r="AJ357" s="9" t="s">
        <v>203</v>
      </c>
      <c r="AK357" s="9" t="s">
        <v>202</v>
      </c>
      <c r="AL357" s="9" t="s">
        <v>203</v>
      </c>
      <c r="AM357" s="40" t="s">
        <v>204</v>
      </c>
      <c r="AO357" s="9" t="s">
        <v>205</v>
      </c>
      <c r="AP357" s="9" t="s">
        <v>206</v>
      </c>
      <c r="AQ357" s="9" t="s">
        <v>205</v>
      </c>
      <c r="AR357" s="9" t="s">
        <v>206</v>
      </c>
      <c r="AS357" s="9" t="s">
        <v>205</v>
      </c>
      <c r="AT357" s="9" t="s">
        <v>206</v>
      </c>
      <c r="AU357" s="9" t="s">
        <v>205</v>
      </c>
      <c r="AV357" s="9" t="s">
        <v>206</v>
      </c>
      <c r="AW357" s="9" t="s">
        <v>205</v>
      </c>
      <c r="AX357" s="40" t="s">
        <v>206</v>
      </c>
    </row>
    <row r="358" customFormat="false" ht="13.8" hidden="false" customHeight="false" outlineLevel="0" collapsed="false">
      <c r="A358" s="10" t="s">
        <v>22</v>
      </c>
      <c r="B358" s="42" t="n">
        <f aca="false">ModeloDatosModificados!B358-ModeloDatosMinisterio!B358</f>
        <v>0</v>
      </c>
      <c r="C358" s="42" t="n">
        <f aca="false">ModeloDatosModificados!C358-ModeloDatosMinisterio!C358</f>
        <v>0</v>
      </c>
      <c r="D358" s="42" t="n">
        <f aca="false">ModeloDatosModificados!D358-ModeloDatosMinisterio!D358</f>
        <v>0</v>
      </c>
      <c r="E358" s="42" t="n">
        <f aca="false">ModeloDatosModificados!E358-ModeloDatosMinisterio!E358</f>
        <v>0</v>
      </c>
      <c r="F358" s="42" t="n">
        <f aca="false">ModeloDatosModificados!F358-ModeloDatosMinisterio!F358</f>
        <v>0</v>
      </c>
      <c r="G358" s="42" t="n">
        <f aca="false">ModeloDatosModificados!G358-ModeloDatosMinisterio!G358</f>
        <v>0</v>
      </c>
      <c r="H358" s="42" t="n">
        <f aca="false">ModeloDatosModificados!H358-ModeloDatosMinisterio!H358</f>
        <v>0</v>
      </c>
      <c r="I358" s="88" t="n">
        <f aca="false">ModeloDatosModificados!I358-ModeloDatosMinisterio!I358</f>
        <v>0.000770827255812428</v>
      </c>
      <c r="J358" s="42" t="n">
        <f aca="false">ModeloDatosModificados!J358-ModeloDatosMinisterio!J358</f>
        <v>5056</v>
      </c>
      <c r="K358" s="88" t="n">
        <f aca="false">ModeloDatosModificados!K358-ModeloDatosMinisterio!K358</f>
        <v>0.000770827255812678</v>
      </c>
      <c r="L358" s="42" t="n">
        <f aca="false">ModeloDatosModificados!L358-ModeloDatosMinisterio!L358</f>
        <v>5056</v>
      </c>
      <c r="M358" s="43" t="n">
        <f aca="false">ModeloDatosModificados!M358-ModeloDatosMinisterio!M358</f>
        <v>4.98719602612385E-005</v>
      </c>
      <c r="N358" s="43" t="n">
        <f aca="false">ModeloDatosModificados!N358-ModeloDatosMinisterio!N358</f>
        <v>6215</v>
      </c>
      <c r="O358" s="43" t="n">
        <f aca="false">ModeloDatosModificados!O358-ModeloDatosMinisterio!O358</f>
        <v>6215</v>
      </c>
      <c r="P358" s="43" t="n">
        <f aca="false">ModeloDatosModificados!P358-ModeloDatosMinisterio!P358</f>
        <v>11271</v>
      </c>
      <c r="Q358" s="43" t="n">
        <f aca="false">ModeloDatosModificados!Q358-ModeloDatosMinisterio!Q358</f>
        <v>11271</v>
      </c>
      <c r="S358" s="11" t="n">
        <f aca="false">ModeloDatosModificados!S358-ModeloDatosMinisterio!S358</f>
        <v>0</v>
      </c>
      <c r="T358" s="11" t="n">
        <f aca="false">ModeloDatosModificados!T358-ModeloDatosMinisterio!T358</f>
        <v>0</v>
      </c>
      <c r="U358" s="11" t="n">
        <f aca="false">ModeloDatosModificados!U358-ModeloDatosMinisterio!U358</f>
        <v>0</v>
      </c>
      <c r="V358" s="11" t="n">
        <f aca="false">ModeloDatosModificados!V358-ModeloDatosMinisterio!V358</f>
        <v>0</v>
      </c>
      <c r="W358" s="11" t="n">
        <f aca="false">ModeloDatosModificados!W358-ModeloDatosMinisterio!W358</f>
        <v>0</v>
      </c>
      <c r="X358" s="11" t="n">
        <f aca="false">ModeloDatosModificados!X358-ModeloDatosMinisterio!X358</f>
        <v>0</v>
      </c>
      <c r="Y358" s="11" t="n">
        <f aca="false">ModeloDatosModificados!Y358-ModeloDatosMinisterio!Y358</f>
        <v>0</v>
      </c>
      <c r="Z358" s="11" t="n">
        <f aca="false">ModeloDatosModificados!Z358-ModeloDatosMinisterio!Z358</f>
        <v>0</v>
      </c>
      <c r="AC358" s="45" t="n">
        <f aca="false">IF(T358&gt;0,S358/T358,0)</f>
        <v>0</v>
      </c>
      <c r="AD358" s="46" t="e">
        <f aca="false">EXP((((AC358-AC$383)/AC$384+2)/4-1.9)^3)</f>
        <v>#DIV/0!</v>
      </c>
      <c r="AE358" s="47" t="e">
        <f aca="false">S358/U358</f>
        <v>#DIV/0!</v>
      </c>
      <c r="AF358" s="46" t="e">
        <f aca="false">EXP((((AE358-AE$383)/AE$384+2)/4-1.9)^3)</f>
        <v>#DIV/0!</v>
      </c>
      <c r="AG358" s="46" t="e">
        <f aca="false">V358/U358</f>
        <v>#DIV/0!</v>
      </c>
      <c r="AH358" s="46" t="e">
        <f aca="false">EXP((((AG358-AG$383)/AG$384+2)/4-1.9)^3)</f>
        <v>#DIV/0!</v>
      </c>
      <c r="AI358" s="46" t="e">
        <f aca="false">W358/U358</f>
        <v>#DIV/0!</v>
      </c>
      <c r="AJ358" s="46" t="e">
        <f aca="false">EXP((((AI358-AI$383)/AI$384+2)/4-1.9)^3)</f>
        <v>#DIV/0!</v>
      </c>
      <c r="AK358" s="46" t="e">
        <f aca="false">Z358/U358</f>
        <v>#DIV/0!</v>
      </c>
      <c r="AL358" s="46" t="e">
        <f aca="false">EXP((((AK358-AK$383)/AK$384+2)/4-1.9)^3)</f>
        <v>#DIV/0!</v>
      </c>
      <c r="AM358" s="46" t="e">
        <f aca="false">0.01*AD358+0.15*AF358+0.24*AH358+0.25*AJ358+0.35*AL358</f>
        <v>#DIV/0!</v>
      </c>
      <c r="AO358" s="48" t="n">
        <f aca="false">ModeloDatosModificados!AO358-ModeloDatosMinisterio!AO358</f>
        <v>5.21786006679953E-007</v>
      </c>
      <c r="AP358" s="42" t="n">
        <f aca="false">ModeloDatosModificados!AP358-ModeloDatosMinisterio!AP358</f>
        <v>3.42243459533711</v>
      </c>
      <c r="AQ358" s="48" t="n">
        <f aca="false">ModeloDatosModificados!AQ358-ModeloDatosMinisterio!AQ358</f>
        <v>1.92647488240745E-007</v>
      </c>
      <c r="AR358" s="42" t="n">
        <f aca="false">ModeloDatosModificados!AR358-ModeloDatosMinisterio!AR358</f>
        <v>1.26358970922684</v>
      </c>
      <c r="AS358" s="48" t="n">
        <f aca="false">ModeloDatosModificados!AS358-ModeloDatosMinisterio!AS358</f>
        <v>2.27983986959661E-006</v>
      </c>
      <c r="AT358" s="42" t="n">
        <f aca="false">ModeloDatosModificados!AT358-ModeloDatosMinisterio!AT358</f>
        <v>14.9536452523607</v>
      </c>
      <c r="AU358" s="48" t="n">
        <f aca="false">ModeloDatosModificados!AU358-ModeloDatosMinisterio!AU358</f>
        <v>0.000739654773185862</v>
      </c>
      <c r="AV358" s="42" t="n">
        <f aca="false">ModeloDatosModificados!AV358-ModeloDatosMinisterio!AV358</f>
        <v>4851.45261074358</v>
      </c>
      <c r="AW358" s="48" t="n">
        <f aca="false">ModeloDatosModificados!AW358-ModeloDatosMinisterio!AW358</f>
        <v>2.81782092620419E-005</v>
      </c>
      <c r="AX358" s="42" t="n">
        <f aca="false">ModeloDatosModificados!AX358-ModeloDatosMinisterio!AX358</f>
        <v>184.823044271907</v>
      </c>
      <c r="AZ358" s="34" t="n">
        <f aca="false">AZ392*$N$383/$P$417+AP358</f>
        <v>10.508088877203</v>
      </c>
      <c r="BA358" s="34" t="n">
        <f aca="false">BA392*$N$383/$P$417+AR358</f>
        <v>2.69010550693482</v>
      </c>
      <c r="BB358" s="34" t="n">
        <f aca="false">BB392*$N$383/$P$417+AT358</f>
        <v>41.7146189405605</v>
      </c>
      <c r="BC358" s="34" t="n">
        <f aca="false">BC392*$N$383/$P$417+AV358</f>
        <v>10671.6177232758</v>
      </c>
      <c r="BD358" s="34" t="n">
        <f aca="false">BD392*$N$383/$P$417+AW358</f>
        <v>359.804012499971</v>
      </c>
      <c r="BE358" s="34" t="n">
        <f aca="false">ROUND(SUM(AZ358:BD358),0)</f>
        <v>11086</v>
      </c>
      <c r="BF358" s="1" t="n">
        <f aca="false">BE358-Q358</f>
        <v>-185</v>
      </c>
    </row>
    <row r="359" customFormat="false" ht="13.8" hidden="false" customHeight="false" outlineLevel="0" collapsed="false">
      <c r="A359" s="13" t="s">
        <v>23</v>
      </c>
      <c r="B359" s="43" t="n">
        <f aca="false">ModeloDatosModificados!B359-ModeloDatosMinisterio!B359</f>
        <v>0</v>
      </c>
      <c r="C359" s="43" t="n">
        <f aca="false">ModeloDatosModificados!C359-ModeloDatosMinisterio!C359</f>
        <v>0</v>
      </c>
      <c r="D359" s="43" t="n">
        <f aca="false">ModeloDatosModificados!D359-ModeloDatosMinisterio!D359</f>
        <v>0</v>
      </c>
      <c r="E359" s="43" t="n">
        <f aca="false">ModeloDatosModificados!E359-ModeloDatosMinisterio!E359</f>
        <v>0</v>
      </c>
      <c r="F359" s="43" t="n">
        <f aca="false">ModeloDatosModificados!F359-ModeloDatosMinisterio!F359</f>
        <v>-15</v>
      </c>
      <c r="G359" s="43" t="n">
        <f aca="false">ModeloDatosModificados!G359-ModeloDatosMinisterio!G359</f>
        <v>0</v>
      </c>
      <c r="H359" s="43" t="n">
        <f aca="false">ModeloDatosModificados!H359-ModeloDatosMinisterio!H359</f>
        <v>0</v>
      </c>
      <c r="I359" s="89" t="n">
        <f aca="false">ModeloDatosModificados!I359-ModeloDatosMinisterio!I359</f>
        <v>-0.00277009678729927</v>
      </c>
      <c r="J359" s="43" t="n">
        <f aca="false">ModeloDatosModificados!J359-ModeloDatosMinisterio!J359</f>
        <v>-18169</v>
      </c>
      <c r="K359" s="89" t="n">
        <f aca="false">ModeloDatosModificados!K359-ModeloDatosMinisterio!K359</f>
        <v>-0.00277009678729957</v>
      </c>
      <c r="L359" s="43" t="n">
        <f aca="false">ModeloDatosModificados!L359-ModeloDatosMinisterio!L359</f>
        <v>-18169</v>
      </c>
      <c r="M359" s="43" t="n">
        <f aca="false">ModeloDatosModificados!M359-ModeloDatosMinisterio!M359</f>
        <v>-0.000152451737347598</v>
      </c>
      <c r="N359" s="43" t="n">
        <f aca="false">ModeloDatosModificados!N359-ModeloDatosMinisterio!N359</f>
        <v>-18999</v>
      </c>
      <c r="O359" s="43" t="n">
        <f aca="false">ModeloDatosModificados!O359-ModeloDatosMinisterio!O359</f>
        <v>-18999</v>
      </c>
      <c r="P359" s="43" t="n">
        <f aca="false">ModeloDatosModificados!P359-ModeloDatosMinisterio!P359</f>
        <v>-37168</v>
      </c>
      <c r="Q359" s="43" t="n">
        <f aca="false">ModeloDatosModificados!Q359-ModeloDatosMinisterio!Q359</f>
        <v>-37168</v>
      </c>
      <c r="S359" s="14" t="n">
        <f aca="false">ModeloDatosModificados!S359-ModeloDatosMinisterio!S359</f>
        <v>0</v>
      </c>
      <c r="T359" s="14" t="n">
        <f aca="false">ModeloDatosModificados!T359-ModeloDatosMinisterio!T359</f>
        <v>0</v>
      </c>
      <c r="U359" s="14" t="n">
        <f aca="false">ModeloDatosModificados!U359-ModeloDatosMinisterio!U359</f>
        <v>0</v>
      </c>
      <c r="V359" s="14" t="n">
        <f aca="false">ModeloDatosModificados!V359-ModeloDatosMinisterio!V359</f>
        <v>0</v>
      </c>
      <c r="W359" s="14" t="n">
        <f aca="false">ModeloDatosModificados!W359-ModeloDatosMinisterio!W359</f>
        <v>-15</v>
      </c>
      <c r="X359" s="14" t="n">
        <f aca="false">ModeloDatosModificados!X359-ModeloDatosMinisterio!X359</f>
        <v>0</v>
      </c>
      <c r="Y359" s="14" t="n">
        <f aca="false">ModeloDatosModificados!Y359-ModeloDatosMinisterio!Y359</f>
        <v>0</v>
      </c>
      <c r="Z359" s="14" t="n">
        <f aca="false">ModeloDatosModificados!Z359-ModeloDatosMinisterio!Z359</f>
        <v>0</v>
      </c>
      <c r="AC359" s="49" t="n">
        <f aca="false">IF(T359&gt;0,S359/T359,0)</f>
        <v>0</v>
      </c>
      <c r="AD359" s="50" t="e">
        <f aca="false">EXP((((AC359-AC$383)/AC$384+2)/4-1.9)^3)</f>
        <v>#DIV/0!</v>
      </c>
      <c r="AE359" s="51" t="e">
        <f aca="false">S359/U359</f>
        <v>#DIV/0!</v>
      </c>
      <c r="AF359" s="50" t="e">
        <f aca="false">EXP((((AE359-AE$383)/AE$384+2)/4-1.9)^3)</f>
        <v>#DIV/0!</v>
      </c>
      <c r="AG359" s="50" t="e">
        <f aca="false">V359/U359</f>
        <v>#DIV/0!</v>
      </c>
      <c r="AH359" s="50" t="e">
        <f aca="false">EXP((((AG359-AG$383)/AG$384+2)/4-1.9)^3)</f>
        <v>#DIV/0!</v>
      </c>
      <c r="AI359" s="50" t="e">
        <f aca="false">W359/U359</f>
        <v>#DIV/0!</v>
      </c>
      <c r="AJ359" s="50" t="e">
        <f aca="false">EXP((((AI359-AI$383)/AI$384+2)/4-1.9)^3)</f>
        <v>#DIV/0!</v>
      </c>
      <c r="AK359" s="50" t="e">
        <f aca="false">Z359/U359</f>
        <v>#DIV/0!</v>
      </c>
      <c r="AL359" s="50" t="e">
        <f aca="false">EXP((((AK359-AK$383)/AK$384+2)/4-1.9)^3)</f>
        <v>#DIV/0!</v>
      </c>
      <c r="AM359" s="50" t="e">
        <f aca="false">0.01*AD359+0.15*AF359+0.24*AH359+0.25*AJ359+0.35*AL359</f>
        <v>#DIV/0!</v>
      </c>
      <c r="AO359" s="44" t="n">
        <f aca="false">ModeloDatosModificados!AO359-ModeloDatosMinisterio!AO359</f>
        <v>8.83680095463153E-007</v>
      </c>
      <c r="AP359" s="43" t="n">
        <f aca="false">ModeloDatosModificados!AP359-ModeloDatosMinisterio!AP359</f>
        <v>5.79612578951128</v>
      </c>
      <c r="AQ359" s="44" t="n">
        <f aca="false">ModeloDatosModificados!AQ359-ModeloDatosMinisterio!AQ359</f>
        <v>3.79210989687856E-008</v>
      </c>
      <c r="AR359" s="43" t="n">
        <f aca="false">ModeloDatosModificados!AR359-ModeloDatosMinisterio!AR359</f>
        <v>0.248727408060859</v>
      </c>
      <c r="AS359" s="44" t="n">
        <f aca="false">ModeloDatosModificados!AS359-ModeloDatosMinisterio!AS359</f>
        <v>3.5189206893417E-006</v>
      </c>
      <c r="AT359" s="43" t="n">
        <f aca="false">ModeloDatosModificados!AT359-ModeloDatosMinisterio!AT359</f>
        <v>23.080871758284</v>
      </c>
      <c r="AU359" s="44" t="n">
        <f aca="false">ModeloDatosModificados!AU359-ModeloDatosMinisterio!AU359</f>
        <v>-0.0027892562111665</v>
      </c>
      <c r="AV359" s="43" t="n">
        <f aca="false">ModeloDatosModificados!AV359-ModeloDatosMinisterio!AV359</f>
        <v>-18294.9462617693</v>
      </c>
      <c r="AW359" s="44" t="n">
        <f aca="false">ModeloDatosModificados!AW359-ModeloDatosMinisterio!AW359</f>
        <v>1.47189019834501E-005</v>
      </c>
      <c r="AX359" s="43" t="n">
        <f aca="false">ModeloDatosModificados!AX359-ModeloDatosMinisterio!AX359</f>
        <v>96.5424114649068</v>
      </c>
      <c r="AZ359" s="34" t="n">
        <f aca="false">AZ393*$N$383/$P$417+AP359</f>
        <v>24.3061012071673</v>
      </c>
      <c r="BA359" s="34" t="n">
        <f aca="false">BA393*$N$383/$P$417+AR359</f>
        <v>0.781172559013776</v>
      </c>
      <c r="BB359" s="34" t="n">
        <f aca="false">BB393*$N$383/$P$417+AT359</f>
        <v>82.3365340648459</v>
      </c>
      <c r="BC359" s="34" t="n">
        <f aca="false">BC393*$N$383/$P$417+AV359</f>
        <v>-37713.2182905894</v>
      </c>
      <c r="BD359" s="34" t="n">
        <f aca="false">BD393*$N$383/$P$417+AW359</f>
        <v>341.145203400848</v>
      </c>
      <c r="BE359" s="34" t="n">
        <f aca="false">ROUND(SUM(AZ359:BD359),0)</f>
        <v>-37265</v>
      </c>
      <c r="BF359" s="1" t="n">
        <f aca="false">BE359-Q359</f>
        <v>-97</v>
      </c>
    </row>
    <row r="360" customFormat="false" ht="13.8" hidden="false" customHeight="false" outlineLevel="0" collapsed="false">
      <c r="A360" s="13" t="s">
        <v>24</v>
      </c>
      <c r="B360" s="43" t="n">
        <f aca="false">ModeloDatosModificados!B360-ModeloDatosMinisterio!B360</f>
        <v>0</v>
      </c>
      <c r="C360" s="43" t="n">
        <f aca="false">ModeloDatosModificados!C360-ModeloDatosMinisterio!C360</f>
        <v>0</v>
      </c>
      <c r="D360" s="43" t="n">
        <f aca="false">ModeloDatosModificados!D360-ModeloDatosMinisterio!D360</f>
        <v>0</v>
      </c>
      <c r="E360" s="43" t="n">
        <f aca="false">ModeloDatosModificados!E360-ModeloDatosMinisterio!E360</f>
        <v>0</v>
      </c>
      <c r="F360" s="43" t="n">
        <f aca="false">ModeloDatosModificados!F360-ModeloDatosMinisterio!F360</f>
        <v>0</v>
      </c>
      <c r="G360" s="43" t="n">
        <f aca="false">ModeloDatosModificados!G360-ModeloDatosMinisterio!G360</f>
        <v>0</v>
      </c>
      <c r="H360" s="43" t="n">
        <f aca="false">ModeloDatosModificados!H360-ModeloDatosMinisterio!H360</f>
        <v>0</v>
      </c>
      <c r="I360" s="89" t="n">
        <f aca="false">ModeloDatosModificados!I360-ModeloDatosMinisterio!I360</f>
        <v>0.000306945893196228</v>
      </c>
      <c r="J360" s="43" t="n">
        <f aca="false">ModeloDatosModificados!J360-ModeloDatosMinisterio!J360</f>
        <v>2013</v>
      </c>
      <c r="K360" s="89" t="n">
        <f aca="false">ModeloDatosModificados!K360-ModeloDatosMinisterio!K360</f>
        <v>0.000306945893196228</v>
      </c>
      <c r="L360" s="43" t="n">
        <f aca="false">ModeloDatosModificados!L360-ModeloDatosMinisterio!L360</f>
        <v>2013</v>
      </c>
      <c r="M360" s="43" t="n">
        <f aca="false">ModeloDatosModificados!M360-ModeloDatosMinisterio!M360</f>
        <v>1.08218894161738E-005</v>
      </c>
      <c r="N360" s="43" t="n">
        <f aca="false">ModeloDatosModificados!N360-ModeloDatosMinisterio!N360</f>
        <v>1349</v>
      </c>
      <c r="O360" s="43" t="n">
        <f aca="false">ModeloDatosModificados!O360-ModeloDatosMinisterio!O360</f>
        <v>1349</v>
      </c>
      <c r="P360" s="43" t="n">
        <f aca="false">ModeloDatosModificados!P360-ModeloDatosMinisterio!P360</f>
        <v>3362</v>
      </c>
      <c r="Q360" s="43" t="n">
        <f aca="false">ModeloDatosModificados!Q360-ModeloDatosMinisterio!Q360</f>
        <v>3362</v>
      </c>
      <c r="S360" s="14" t="n">
        <f aca="false">ModeloDatosModificados!S360-ModeloDatosMinisterio!S360</f>
        <v>0</v>
      </c>
      <c r="T360" s="14" t="n">
        <f aca="false">ModeloDatosModificados!T360-ModeloDatosMinisterio!T360</f>
        <v>0</v>
      </c>
      <c r="U360" s="14" t="n">
        <f aca="false">ModeloDatosModificados!U360-ModeloDatosMinisterio!U360</f>
        <v>0</v>
      </c>
      <c r="V360" s="14" t="n">
        <f aca="false">ModeloDatosModificados!V360-ModeloDatosMinisterio!V360</f>
        <v>0</v>
      </c>
      <c r="W360" s="14" t="n">
        <f aca="false">ModeloDatosModificados!W360-ModeloDatosMinisterio!W360</f>
        <v>0</v>
      </c>
      <c r="X360" s="14" t="n">
        <f aca="false">ModeloDatosModificados!X360-ModeloDatosMinisterio!X360</f>
        <v>0</v>
      </c>
      <c r="Y360" s="14" t="n">
        <f aca="false">ModeloDatosModificados!Y360-ModeloDatosMinisterio!Y360</f>
        <v>0</v>
      </c>
      <c r="Z360" s="14" t="n">
        <f aca="false">ModeloDatosModificados!Z360-ModeloDatosMinisterio!Z360</f>
        <v>0</v>
      </c>
      <c r="AC360" s="49" t="n">
        <f aca="false">IF(T360&gt;0,S360/T360,0)</f>
        <v>0</v>
      </c>
      <c r="AD360" s="50" t="e">
        <f aca="false">EXP((((AC360-AC$383)/AC$384+2)/4-1.9)^3)</f>
        <v>#DIV/0!</v>
      </c>
      <c r="AE360" s="51" t="e">
        <f aca="false">S360/U360</f>
        <v>#DIV/0!</v>
      </c>
      <c r="AF360" s="50" t="e">
        <f aca="false">EXP((((AE360-AE$383)/AE$384+2)/4-1.9)^3)</f>
        <v>#DIV/0!</v>
      </c>
      <c r="AG360" s="50" t="e">
        <f aca="false">V360/U360</f>
        <v>#DIV/0!</v>
      </c>
      <c r="AH360" s="50" t="e">
        <f aca="false">EXP((((AG360-AG$383)/AG$384+2)/4-1.9)^3)</f>
        <v>#DIV/0!</v>
      </c>
      <c r="AI360" s="50" t="e">
        <f aca="false">W360/U360</f>
        <v>#DIV/0!</v>
      </c>
      <c r="AJ360" s="50" t="e">
        <f aca="false">EXP((((AI360-AI$383)/AI$384+2)/4-1.9)^3)</f>
        <v>#DIV/0!</v>
      </c>
      <c r="AK360" s="50" t="e">
        <f aca="false">Z360/U360</f>
        <v>#DIV/0!</v>
      </c>
      <c r="AL360" s="50" t="e">
        <f aca="false">EXP((((AK360-AK$383)/AK$384+2)/4-1.9)^3)</f>
        <v>#DIV/0!</v>
      </c>
      <c r="AM360" s="50" t="e">
        <f aca="false">0.01*AD360+0.15*AF360+0.24*AH360+0.25*AJ360+0.35*AL360</f>
        <v>#DIV/0!</v>
      </c>
      <c r="AO360" s="44" t="n">
        <f aca="false">ModeloDatosModificados!AO360-ModeloDatosMinisterio!AO360</f>
        <v>1.00788605577652E-007</v>
      </c>
      <c r="AP360" s="43" t="n">
        <f aca="false">ModeloDatosModificados!AP360-ModeloDatosMinisterio!AP360</f>
        <v>0.661080224706438</v>
      </c>
      <c r="AQ360" s="44" t="n">
        <f aca="false">ModeloDatosModificados!AQ360-ModeloDatosMinisterio!AQ360</f>
        <v>3.99721707300795E-007</v>
      </c>
      <c r="AR360" s="43" t="n">
        <f aca="false">ModeloDatosModificados!AR360-ModeloDatosMinisterio!AR360</f>
        <v>2.62180545675801</v>
      </c>
      <c r="AS360" s="44" t="n">
        <f aca="false">ModeloDatosModificados!AS360-ModeloDatosMinisterio!AS360</f>
        <v>5.57594294072969E-006</v>
      </c>
      <c r="AT360" s="43" t="n">
        <f aca="false">ModeloDatosModificados!AT360-ModeloDatosMinisterio!AT360</f>
        <v>36.5730390958488</v>
      </c>
      <c r="AU360" s="44" t="n">
        <f aca="false">ModeloDatosModificados!AU360-ModeloDatosMinisterio!AU360</f>
        <v>0.000290506211120794</v>
      </c>
      <c r="AV360" s="43" t="n">
        <f aca="false">ModeloDatosModificados!AV360-ModeloDatosMinisterio!AV360</f>
        <v>1905.45260771955</v>
      </c>
      <c r="AW360" s="44" t="n">
        <f aca="false">ModeloDatosModificados!AW360-ModeloDatosMinisterio!AW360</f>
        <v>1.03632288218219E-005</v>
      </c>
      <c r="AX360" s="43" t="n">
        <f aca="false">ModeloDatosModificados!AX360-ModeloDatosMinisterio!AX360</f>
        <v>67.9732158109546</v>
      </c>
      <c r="AZ360" s="34" t="n">
        <f aca="false">AZ394*$N$383/$P$417+AP360</f>
        <v>-1.2625121362628</v>
      </c>
      <c r="BA360" s="34" t="n">
        <f aca="false">BA394*$N$383/$P$417+AR360</f>
        <v>-2.67790957718517</v>
      </c>
      <c r="BB360" s="34" t="n">
        <f aca="false">BB394*$N$383/$P$417+AT360</f>
        <v>-72.5687072343511</v>
      </c>
      <c r="BC360" s="34" t="n">
        <f aca="false">BC394*$N$383/$P$417+AV360</f>
        <v>3648.66484849719</v>
      </c>
      <c r="BD360" s="34" t="n">
        <f aca="false">BD394*$N$383/$P$417+AW360</f>
        <v>-277.9205513843</v>
      </c>
      <c r="BE360" s="34" t="n">
        <f aca="false">ROUND(SUM(AZ360:BD360),0)</f>
        <v>3294</v>
      </c>
      <c r="BF360" s="1" t="n">
        <f aca="false">BE360-Q360</f>
        <v>-68</v>
      </c>
    </row>
    <row r="361" customFormat="false" ht="13.8" hidden="false" customHeight="false" outlineLevel="0" collapsed="false">
      <c r="A361" s="13" t="s">
        <v>25</v>
      </c>
      <c r="B361" s="43" t="n">
        <f aca="false">ModeloDatosModificados!B361-ModeloDatosMinisterio!B361</f>
        <v>0</v>
      </c>
      <c r="C361" s="43" t="n">
        <f aca="false">ModeloDatosModificados!C361-ModeloDatosMinisterio!C361</f>
        <v>0</v>
      </c>
      <c r="D361" s="43" t="n">
        <f aca="false">ModeloDatosModificados!D361-ModeloDatosMinisterio!D361</f>
        <v>0</v>
      </c>
      <c r="E361" s="43" t="n">
        <f aca="false">ModeloDatosModificados!E361-ModeloDatosMinisterio!E361</f>
        <v>0</v>
      </c>
      <c r="F361" s="43" t="n">
        <f aca="false">ModeloDatosModificados!F361-ModeloDatosMinisterio!F361</f>
        <v>0</v>
      </c>
      <c r="G361" s="43" t="n">
        <f aca="false">ModeloDatosModificados!G361-ModeloDatosMinisterio!G361</f>
        <v>0</v>
      </c>
      <c r="H361" s="43" t="n">
        <f aca="false">ModeloDatosModificados!H361-ModeloDatosMinisterio!H361</f>
        <v>0</v>
      </c>
      <c r="I361" s="89" t="n">
        <f aca="false">ModeloDatosModificados!I361-ModeloDatosMinisterio!I361</f>
        <v>0.000295509323139889</v>
      </c>
      <c r="J361" s="43" t="n">
        <f aca="false">ModeloDatosModificados!J361-ModeloDatosMinisterio!J361</f>
        <v>1938</v>
      </c>
      <c r="K361" s="89" t="n">
        <f aca="false">ModeloDatosModificados!K361-ModeloDatosMinisterio!K361</f>
        <v>0.000295509323139764</v>
      </c>
      <c r="L361" s="43" t="n">
        <f aca="false">ModeloDatosModificados!L361-ModeloDatosMinisterio!L361</f>
        <v>1938</v>
      </c>
      <c r="M361" s="43" t="n">
        <f aca="false">ModeloDatosModificados!M361-ModeloDatosMinisterio!M361</f>
        <v>1.5491273930815E-005</v>
      </c>
      <c r="N361" s="43" t="n">
        <f aca="false">ModeloDatosModificados!N361-ModeloDatosMinisterio!N361</f>
        <v>1930</v>
      </c>
      <c r="O361" s="43" t="n">
        <f aca="false">ModeloDatosModificados!O361-ModeloDatosMinisterio!O361</f>
        <v>1930</v>
      </c>
      <c r="P361" s="43" t="n">
        <f aca="false">ModeloDatosModificados!P361-ModeloDatosMinisterio!P361</f>
        <v>3868</v>
      </c>
      <c r="Q361" s="43" t="n">
        <f aca="false">ModeloDatosModificados!Q361-ModeloDatosMinisterio!Q361</f>
        <v>3868</v>
      </c>
      <c r="S361" s="14" t="n">
        <f aca="false">ModeloDatosModificados!S361-ModeloDatosMinisterio!S361</f>
        <v>0</v>
      </c>
      <c r="T361" s="14" t="n">
        <f aca="false">ModeloDatosModificados!T361-ModeloDatosMinisterio!T361</f>
        <v>0</v>
      </c>
      <c r="U361" s="14" t="n">
        <f aca="false">ModeloDatosModificados!U361-ModeloDatosMinisterio!U361</f>
        <v>0</v>
      </c>
      <c r="V361" s="14" t="n">
        <f aca="false">ModeloDatosModificados!V361-ModeloDatosMinisterio!V361</f>
        <v>0</v>
      </c>
      <c r="W361" s="14" t="n">
        <f aca="false">ModeloDatosModificados!W361-ModeloDatosMinisterio!W361</f>
        <v>0</v>
      </c>
      <c r="X361" s="14" t="n">
        <f aca="false">ModeloDatosModificados!X361-ModeloDatosMinisterio!X361</f>
        <v>0</v>
      </c>
      <c r="Y361" s="14" t="n">
        <f aca="false">ModeloDatosModificados!Y361-ModeloDatosMinisterio!Y361</f>
        <v>0</v>
      </c>
      <c r="Z361" s="14" t="n">
        <f aca="false">ModeloDatosModificados!Z361-ModeloDatosMinisterio!Z361</f>
        <v>0</v>
      </c>
      <c r="AC361" s="49" t="n">
        <f aca="false">IF(T361&gt;0,S361/T361,0)</f>
        <v>0</v>
      </c>
      <c r="AD361" s="50" t="e">
        <f aca="false">EXP((((AC361-AC$383)/AC$384+2)/4-1.9)^3)</f>
        <v>#DIV/0!</v>
      </c>
      <c r="AE361" s="51" t="e">
        <f aca="false">S361/U361</f>
        <v>#DIV/0!</v>
      </c>
      <c r="AF361" s="50" t="e">
        <f aca="false">EXP((((AE361-AE$383)/AE$384+2)/4-1.9)^3)</f>
        <v>#DIV/0!</v>
      </c>
      <c r="AG361" s="50" t="e">
        <f aca="false">V361/U361</f>
        <v>#DIV/0!</v>
      </c>
      <c r="AH361" s="50" t="e">
        <f aca="false">EXP((((AG361-AG$383)/AG$384+2)/4-1.9)^3)</f>
        <v>#DIV/0!</v>
      </c>
      <c r="AI361" s="50" t="e">
        <f aca="false">W361/U361</f>
        <v>#DIV/0!</v>
      </c>
      <c r="AJ361" s="50" t="e">
        <f aca="false">EXP((((AI361-AI$383)/AI$384+2)/4-1.9)^3)</f>
        <v>#DIV/0!</v>
      </c>
      <c r="AK361" s="50" t="e">
        <f aca="false">Z361/U361</f>
        <v>#DIV/0!</v>
      </c>
      <c r="AL361" s="50" t="e">
        <f aca="false">EXP((((AK361-AK$383)/AK$384+2)/4-1.9)^3)</f>
        <v>#DIV/0!</v>
      </c>
      <c r="AM361" s="50" t="e">
        <f aca="false">0.01*AD361+0.15*AF361+0.24*AH361+0.25*AJ361+0.35*AL361</f>
        <v>#DIV/0!</v>
      </c>
      <c r="AO361" s="44" t="n">
        <f aca="false">ModeloDatosModificados!AO361-ModeloDatosMinisterio!AO361</f>
        <v>1.2960170583888E-007</v>
      </c>
      <c r="AP361" s="43" t="n">
        <f aca="false">ModeloDatosModificados!AP361-ModeloDatosMinisterio!AP361</f>
        <v>0.850067567928818</v>
      </c>
      <c r="AQ361" s="44" t="n">
        <f aca="false">ModeloDatosModificados!AQ361-ModeloDatosMinisterio!AQ361</f>
        <v>3.94946257997394E-006</v>
      </c>
      <c r="AR361" s="43" t="n">
        <f aca="false">ModeloDatosModificados!AR361-ModeloDatosMinisterio!AR361</f>
        <v>25.9048291706713</v>
      </c>
      <c r="AS361" s="44" t="n">
        <f aca="false">ModeloDatosModificados!AS361-ModeloDatosMinisterio!AS361</f>
        <v>5.99242651841761E-006</v>
      </c>
      <c r="AT361" s="43" t="n">
        <f aca="false">ModeloDatosModificados!AT361-ModeloDatosMinisterio!AT361</f>
        <v>39.3047869511356</v>
      </c>
      <c r="AU361" s="44" t="n">
        <f aca="false">ModeloDatosModificados!AU361-ModeloDatosMinisterio!AU361</f>
        <v>0.000281791323014893</v>
      </c>
      <c r="AV361" s="43" t="n">
        <f aca="false">ModeloDatosModificados!AV361-ModeloDatosMinisterio!AV361</f>
        <v>1848.29098558654</v>
      </c>
      <c r="AW361" s="44" t="n">
        <f aca="false">ModeloDatosModificados!AW361-ModeloDatosMinisterio!AW361</f>
        <v>3.64650932075869E-006</v>
      </c>
      <c r="AX361" s="43" t="n">
        <f aca="false">ModeloDatosModificados!AX361-ModeloDatosMinisterio!AX361</f>
        <v>23.9177354160784</v>
      </c>
      <c r="AZ361" s="34" t="n">
        <f aca="false">AZ395*$N$383/$P$417+AP361</f>
        <v>5.42401736299389</v>
      </c>
      <c r="BA361" s="34" t="n">
        <f aca="false">BA395*$N$383/$P$417+AR361</f>
        <v>280.052005805615</v>
      </c>
      <c r="BB361" s="34" t="n">
        <f aca="false">BB395*$N$383/$P$417+AT361</f>
        <v>310.332363806631</v>
      </c>
      <c r="BC361" s="34" t="n">
        <f aca="false">BC395*$N$383/$P$417+AV361</f>
        <v>3142.26639631583</v>
      </c>
      <c r="BD361" s="34" t="n">
        <f aca="false">BD395*$N$383/$P$417+AW361</f>
        <v>107.722387334706</v>
      </c>
      <c r="BE361" s="34" t="n">
        <f aca="false">ROUND(SUM(AZ361:BD361),0)</f>
        <v>3846</v>
      </c>
      <c r="BF361" s="1" t="n">
        <f aca="false">BE361-Q361</f>
        <v>-22</v>
      </c>
    </row>
    <row r="362" customFormat="false" ht="13.8" hidden="false" customHeight="false" outlineLevel="0" collapsed="false">
      <c r="A362" s="13" t="s">
        <v>26</v>
      </c>
      <c r="B362" s="43" t="n">
        <f aca="false">ModeloDatosModificados!B362-ModeloDatosMinisterio!B362</f>
        <v>0</v>
      </c>
      <c r="C362" s="43" t="n">
        <f aca="false">ModeloDatosModificados!C362-ModeloDatosMinisterio!C362</f>
        <v>0</v>
      </c>
      <c r="D362" s="43" t="n">
        <f aca="false">ModeloDatosModificados!D362-ModeloDatosMinisterio!D362</f>
        <v>0</v>
      </c>
      <c r="E362" s="43" t="n">
        <f aca="false">ModeloDatosModificados!E362-ModeloDatosMinisterio!E362</f>
        <v>0</v>
      </c>
      <c r="F362" s="43" t="n">
        <f aca="false">ModeloDatosModificados!F362-ModeloDatosMinisterio!F362</f>
        <v>0</v>
      </c>
      <c r="G362" s="43" t="n">
        <f aca="false">ModeloDatosModificados!G362-ModeloDatosMinisterio!G362</f>
        <v>0</v>
      </c>
      <c r="H362" s="43" t="n">
        <f aca="false">ModeloDatosModificados!H362-ModeloDatosMinisterio!H362</f>
        <v>0</v>
      </c>
      <c r="I362" s="89" t="n">
        <f aca="false">ModeloDatosModificados!I362-ModeloDatosMinisterio!I362</f>
        <v>0.000489451909144928</v>
      </c>
      <c r="J362" s="43" t="n">
        <f aca="false">ModeloDatosModificados!J362-ModeloDatosMinisterio!J362</f>
        <v>3210</v>
      </c>
      <c r="K362" s="89" t="n">
        <f aca="false">ModeloDatosModificados!K362-ModeloDatosMinisterio!K362</f>
        <v>0.000489451909144886</v>
      </c>
      <c r="L362" s="43" t="n">
        <f aca="false">ModeloDatosModificados!L362-ModeloDatosMinisterio!L362</f>
        <v>3210</v>
      </c>
      <c r="M362" s="43" t="n">
        <f aca="false">ModeloDatosModificados!M362-ModeloDatosMinisterio!M362</f>
        <v>3.20256215403034E-005</v>
      </c>
      <c r="N362" s="43" t="n">
        <f aca="false">ModeloDatosModificados!N362-ModeloDatosMinisterio!N362</f>
        <v>3992</v>
      </c>
      <c r="O362" s="43" t="n">
        <f aca="false">ModeloDatosModificados!O362-ModeloDatosMinisterio!O362</f>
        <v>3992</v>
      </c>
      <c r="P362" s="43" t="n">
        <f aca="false">ModeloDatosModificados!P362-ModeloDatosMinisterio!P362</f>
        <v>7202</v>
      </c>
      <c r="Q362" s="43" t="n">
        <f aca="false">ModeloDatosModificados!Q362-ModeloDatosMinisterio!Q362</f>
        <v>7202</v>
      </c>
      <c r="S362" s="14" t="n">
        <f aca="false">ModeloDatosModificados!S362-ModeloDatosMinisterio!S362</f>
        <v>0</v>
      </c>
      <c r="T362" s="14" t="n">
        <f aca="false">ModeloDatosModificados!T362-ModeloDatosMinisterio!T362</f>
        <v>0</v>
      </c>
      <c r="U362" s="14" t="n">
        <f aca="false">ModeloDatosModificados!U362-ModeloDatosMinisterio!U362</f>
        <v>0</v>
      </c>
      <c r="V362" s="14" t="n">
        <f aca="false">ModeloDatosModificados!V362-ModeloDatosMinisterio!V362</f>
        <v>0</v>
      </c>
      <c r="W362" s="14" t="n">
        <f aca="false">ModeloDatosModificados!W362-ModeloDatosMinisterio!W362</f>
        <v>0</v>
      </c>
      <c r="X362" s="14" t="n">
        <f aca="false">ModeloDatosModificados!X362-ModeloDatosMinisterio!X362</f>
        <v>0</v>
      </c>
      <c r="Y362" s="14" t="n">
        <f aca="false">ModeloDatosModificados!Y362-ModeloDatosMinisterio!Y362</f>
        <v>0</v>
      </c>
      <c r="Z362" s="14" t="n">
        <f aca="false">ModeloDatosModificados!Z362-ModeloDatosMinisterio!Z362</f>
        <v>0</v>
      </c>
      <c r="AC362" s="49" t="n">
        <f aca="false">IF(T362&gt;0,S362/T362,0)</f>
        <v>0</v>
      </c>
      <c r="AD362" s="50" t="e">
        <f aca="false">EXP((((AC362-AC$383)/AC$384+2)/4-1.9)^3)</f>
        <v>#DIV/0!</v>
      </c>
      <c r="AE362" s="51" t="e">
        <f aca="false">S362/U362</f>
        <v>#DIV/0!</v>
      </c>
      <c r="AF362" s="50" t="e">
        <f aca="false">EXP((((AE362-AE$383)/AE$384+2)/4-1.9)^3)</f>
        <v>#DIV/0!</v>
      </c>
      <c r="AG362" s="50" t="e">
        <f aca="false">V362/U362</f>
        <v>#DIV/0!</v>
      </c>
      <c r="AH362" s="50" t="e">
        <f aca="false">EXP((((AG362-AG$383)/AG$384+2)/4-1.9)^3)</f>
        <v>#DIV/0!</v>
      </c>
      <c r="AI362" s="50" t="e">
        <f aca="false">W362/U362</f>
        <v>#DIV/0!</v>
      </c>
      <c r="AJ362" s="50" t="e">
        <f aca="false">EXP((((AI362-AI$383)/AI$384+2)/4-1.9)^3)</f>
        <v>#DIV/0!</v>
      </c>
      <c r="AK362" s="50" t="e">
        <f aca="false">Z362/U362</f>
        <v>#DIV/0!</v>
      </c>
      <c r="AL362" s="50" t="e">
        <f aca="false">EXP((((AK362-AK$383)/AK$384+2)/4-1.9)^3)</f>
        <v>#DIV/0!</v>
      </c>
      <c r="AM362" s="50" t="e">
        <f aca="false">0.01*AD362+0.15*AF362+0.24*AH362+0.25*AJ362+0.35*AL362</f>
        <v>#DIV/0!</v>
      </c>
      <c r="AO362" s="44" t="n">
        <f aca="false">ModeloDatosModificados!AO362-ModeloDatosMinisterio!AO362</f>
        <v>2.19056127351714E-008</v>
      </c>
      <c r="AP362" s="43" t="n">
        <f aca="false">ModeloDatosModificados!AP362-ModeloDatosMinisterio!AP362</f>
        <v>0.143680600662151</v>
      </c>
      <c r="AQ362" s="44" t="n">
        <f aca="false">ModeloDatosModificados!AQ362-ModeloDatosMinisterio!AQ362</f>
        <v>3.24955128678216E-006</v>
      </c>
      <c r="AR362" s="43" t="n">
        <f aca="false">ModeloDatosModificados!AR362-ModeloDatosMinisterio!AR362</f>
        <v>21.3140571054537</v>
      </c>
      <c r="AS362" s="44" t="n">
        <f aca="false">ModeloDatosModificados!AS362-ModeloDatosMinisterio!AS362</f>
        <v>8.25204145456053E-007</v>
      </c>
      <c r="AT362" s="43" t="n">
        <f aca="false">ModeloDatosModificados!AT362-ModeloDatosMinisterio!AT362</f>
        <v>5.4125775307657</v>
      </c>
      <c r="AU362" s="44" t="n">
        <f aca="false">ModeloDatosModificados!AU362-ModeloDatosMinisterio!AU362</f>
        <v>0.000477223079900314</v>
      </c>
      <c r="AV362" s="43" t="n">
        <f aca="false">ModeloDatosModificados!AV362-ModeloDatosMinisterio!AV362</f>
        <v>3130.14292724332</v>
      </c>
      <c r="AW362" s="44" t="n">
        <f aca="false">ModeloDatosModificados!AW362-ModeloDatosMinisterio!AW362</f>
        <v>8.13216819963575E-006</v>
      </c>
      <c r="AX362" s="43" t="n">
        <f aca="false">ModeloDatosModificados!AX362-ModeloDatosMinisterio!AX362</f>
        <v>53.339517398359</v>
      </c>
      <c r="AZ362" s="34" t="n">
        <f aca="false">AZ396*$N$383/$P$417+AP362</f>
        <v>0.255766444509392</v>
      </c>
      <c r="BA362" s="34" t="n">
        <f aca="false">BA396*$N$383/$P$417+AR362</f>
        <v>57.9526065069407</v>
      </c>
      <c r="BB362" s="34" t="n">
        <f aca="false">BB396*$N$383/$P$417+AT362</f>
        <v>28.038757699587</v>
      </c>
      <c r="BC362" s="34" t="n">
        <f aca="false">BC396*$N$383/$P$417+AV362</f>
        <v>6977.27920955678</v>
      </c>
      <c r="BD362" s="34" t="n">
        <f aca="false">BD396*$N$383/$P$417+AW362</f>
        <v>84.2988529919475</v>
      </c>
      <c r="BE362" s="34" t="n">
        <f aca="false">ROUND(SUM(AZ362:BD362),0)</f>
        <v>7148</v>
      </c>
      <c r="BF362" s="1" t="n">
        <f aca="false">BE362-Q362</f>
        <v>-54</v>
      </c>
    </row>
    <row r="363" customFormat="false" ht="13.8" hidden="false" customHeight="false" outlineLevel="0" collapsed="false">
      <c r="A363" s="13" t="s">
        <v>27</v>
      </c>
      <c r="B363" s="43" t="n">
        <f aca="false">ModeloDatosModificados!B363-ModeloDatosMinisterio!B363</f>
        <v>0</v>
      </c>
      <c r="C363" s="43" t="n">
        <f aca="false">ModeloDatosModificados!C363-ModeloDatosMinisterio!C363</f>
        <v>0</v>
      </c>
      <c r="D363" s="43" t="n">
        <f aca="false">ModeloDatosModificados!D363-ModeloDatosMinisterio!D363</f>
        <v>0</v>
      </c>
      <c r="E363" s="43" t="n">
        <f aca="false">ModeloDatosModificados!E363-ModeloDatosMinisterio!E363</f>
        <v>0</v>
      </c>
      <c r="F363" s="43" t="n">
        <f aca="false">ModeloDatosModificados!F363-ModeloDatosMinisterio!F363</f>
        <v>0</v>
      </c>
      <c r="G363" s="43" t="n">
        <f aca="false">ModeloDatosModificados!G363-ModeloDatosMinisterio!G363</f>
        <v>0</v>
      </c>
      <c r="H363" s="43" t="n">
        <f aca="false">ModeloDatosModificados!H363-ModeloDatosMinisterio!H363</f>
        <v>0</v>
      </c>
      <c r="I363" s="89" t="n">
        <f aca="false">ModeloDatosModificados!I363-ModeloDatosMinisterio!I363</f>
        <v>0.000273204452480316</v>
      </c>
      <c r="J363" s="43" t="n">
        <f aca="false">ModeloDatosModificados!J363-ModeloDatosMinisterio!J363</f>
        <v>1792</v>
      </c>
      <c r="K363" s="89" t="n">
        <f aca="false">ModeloDatosModificados!K363-ModeloDatosMinisterio!K363</f>
        <v>0.000273204452480261</v>
      </c>
      <c r="L363" s="43" t="n">
        <f aca="false">ModeloDatosModificados!L363-ModeloDatosMinisterio!L363</f>
        <v>1792</v>
      </c>
      <c r="M363" s="43" t="n">
        <f aca="false">ModeloDatosModificados!M363-ModeloDatosMinisterio!M363</f>
        <v>8.24680127195498E-006</v>
      </c>
      <c r="N363" s="43" t="n">
        <f aca="false">ModeloDatosModificados!N363-ModeloDatosMinisterio!N363</f>
        <v>1027</v>
      </c>
      <c r="O363" s="43" t="n">
        <f aca="false">ModeloDatosModificados!O363-ModeloDatosMinisterio!O363</f>
        <v>1027</v>
      </c>
      <c r="P363" s="43" t="n">
        <f aca="false">ModeloDatosModificados!P363-ModeloDatosMinisterio!P363</f>
        <v>2819</v>
      </c>
      <c r="Q363" s="43" t="n">
        <f aca="false">ModeloDatosModificados!Q363-ModeloDatosMinisterio!Q363</f>
        <v>2819</v>
      </c>
      <c r="S363" s="14" t="n">
        <f aca="false">ModeloDatosModificados!S363-ModeloDatosMinisterio!S363</f>
        <v>0</v>
      </c>
      <c r="T363" s="14" t="n">
        <f aca="false">ModeloDatosModificados!T363-ModeloDatosMinisterio!T363</f>
        <v>0</v>
      </c>
      <c r="U363" s="14" t="n">
        <f aca="false">ModeloDatosModificados!U363-ModeloDatosMinisterio!U363</f>
        <v>0</v>
      </c>
      <c r="V363" s="14" t="n">
        <f aca="false">ModeloDatosModificados!V363-ModeloDatosMinisterio!V363</f>
        <v>0</v>
      </c>
      <c r="W363" s="14" t="n">
        <f aca="false">ModeloDatosModificados!W363-ModeloDatosMinisterio!W363</f>
        <v>0</v>
      </c>
      <c r="X363" s="14" t="n">
        <f aca="false">ModeloDatosModificados!X363-ModeloDatosMinisterio!X363</f>
        <v>0</v>
      </c>
      <c r="Y363" s="14" t="n">
        <f aca="false">ModeloDatosModificados!Y363-ModeloDatosMinisterio!Y363</f>
        <v>0</v>
      </c>
      <c r="Z363" s="14" t="n">
        <f aca="false">ModeloDatosModificados!Z363-ModeloDatosMinisterio!Z363</f>
        <v>0</v>
      </c>
      <c r="AC363" s="49" t="n">
        <f aca="false">IF(T363&gt;0,S363/T363,0)</f>
        <v>0</v>
      </c>
      <c r="AD363" s="50" t="e">
        <f aca="false">EXP((((AC363-AC$383)/AC$384+2)/4-1.9)^3)</f>
        <v>#DIV/0!</v>
      </c>
      <c r="AE363" s="51" t="e">
        <f aca="false">S363/U363</f>
        <v>#DIV/0!</v>
      </c>
      <c r="AF363" s="50" t="e">
        <f aca="false">EXP((((AE363-AE$383)/AE$384+2)/4-1.9)^3)</f>
        <v>#DIV/0!</v>
      </c>
      <c r="AG363" s="50" t="e">
        <f aca="false">V363/U363</f>
        <v>#DIV/0!</v>
      </c>
      <c r="AH363" s="50" t="e">
        <f aca="false">EXP((((AG363-AG$383)/AG$384+2)/4-1.9)^3)</f>
        <v>#DIV/0!</v>
      </c>
      <c r="AI363" s="50" t="e">
        <f aca="false">W363/U363</f>
        <v>#DIV/0!</v>
      </c>
      <c r="AJ363" s="50" t="e">
        <f aca="false">EXP((((AI363-AI$383)/AI$384+2)/4-1.9)^3)</f>
        <v>#DIV/0!</v>
      </c>
      <c r="AK363" s="50" t="e">
        <f aca="false">Z363/U363</f>
        <v>#DIV/0!</v>
      </c>
      <c r="AL363" s="50" t="e">
        <f aca="false">EXP((((AK363-AK$383)/AK$384+2)/4-1.9)^3)</f>
        <v>#DIV/0!</v>
      </c>
      <c r="AM363" s="50" t="e">
        <f aca="false">0.01*AD363+0.15*AF363+0.24*AH363+0.25*AJ363+0.35*AL363</f>
        <v>#DIV/0!</v>
      </c>
      <c r="AO363" s="44" t="n">
        <f aca="false">ModeloDatosModificados!AO363-ModeloDatosMinisterio!AO363</f>
        <v>5.92127634049648E-008</v>
      </c>
      <c r="AP363" s="43" t="n">
        <f aca="false">ModeloDatosModificados!AP363-ModeloDatosMinisterio!AP363</f>
        <v>0.388381074556037</v>
      </c>
      <c r="AQ363" s="44" t="n">
        <f aca="false">ModeloDatosModificados!AQ363-ModeloDatosMinisterio!AQ363</f>
        <v>1.33893316242757E-006</v>
      </c>
      <c r="AR363" s="43" t="n">
        <f aca="false">ModeloDatosModificados!AR363-ModeloDatosMinisterio!AR363</f>
        <v>8.78216571021767</v>
      </c>
      <c r="AS363" s="44" t="n">
        <f aca="false">ModeloDatosModificados!AS363-ModeloDatosMinisterio!AS363</f>
        <v>2.19543584463033E-006</v>
      </c>
      <c r="AT363" s="43" t="n">
        <f aca="false">ModeloDatosModificados!AT363-ModeloDatosMinisterio!AT363</f>
        <v>14.4000327534886</v>
      </c>
      <c r="AU363" s="44" t="n">
        <f aca="false">ModeloDatosModificados!AU363-ModeloDatosMinisterio!AU363</f>
        <v>0.000265825490675609</v>
      </c>
      <c r="AV363" s="43" t="n">
        <f aca="false">ModeloDatosModificados!AV363-ModeloDatosMinisterio!AV363</f>
        <v>1743.56986190411</v>
      </c>
      <c r="AW363" s="44" t="n">
        <f aca="false">ModeloDatosModificados!AW363-ModeloDatosMinisterio!AW363</f>
        <v>3.7853800342446E-006</v>
      </c>
      <c r="AX363" s="43" t="n">
        <f aca="false">ModeloDatosModificados!AX363-ModeloDatosMinisterio!AX363</f>
        <v>24.8285991188604</v>
      </c>
      <c r="AZ363" s="34" t="n">
        <f aca="false">AZ397*$N$383/$P$417+AP363</f>
        <v>-4.02626478334706</v>
      </c>
      <c r="BA363" s="34" t="n">
        <f aca="false">BA397*$N$383/$P$417+AR363</f>
        <v>-45.864167103598</v>
      </c>
      <c r="BB363" s="34" t="n">
        <f aca="false">BB397*$N$383/$P$417+AT363</f>
        <v>-191.444411726985</v>
      </c>
      <c r="BC363" s="34" t="n">
        <f aca="false">BC397*$N$383/$P$417+AV363</f>
        <v>3246.9350524839</v>
      </c>
      <c r="BD363" s="34" t="n">
        <f aca="false">BD397*$N$383/$P$417+AW363</f>
        <v>-210.699211339207</v>
      </c>
      <c r="BE363" s="34" t="n">
        <f aca="false">ROUND(SUM(AZ363:BD363),0)</f>
        <v>2795</v>
      </c>
      <c r="BF363" s="1" t="n">
        <f aca="false">BE363-Q363</f>
        <v>-24</v>
      </c>
    </row>
    <row r="364" customFormat="false" ht="13.8" hidden="false" customHeight="false" outlineLevel="0" collapsed="false">
      <c r="A364" s="13" t="s">
        <v>28</v>
      </c>
      <c r="B364" s="43" t="n">
        <f aca="false">ModeloDatosModificados!B364-ModeloDatosMinisterio!B364</f>
        <v>0</v>
      </c>
      <c r="C364" s="43" t="n">
        <f aca="false">ModeloDatosModificados!C364-ModeloDatosMinisterio!C364</f>
        <v>0</v>
      </c>
      <c r="D364" s="43" t="n">
        <f aca="false">ModeloDatosModificados!D364-ModeloDatosMinisterio!D364</f>
        <v>0</v>
      </c>
      <c r="E364" s="43" t="n">
        <f aca="false">ModeloDatosModificados!E364-ModeloDatosMinisterio!E364</f>
        <v>0</v>
      </c>
      <c r="F364" s="43" t="n">
        <f aca="false">ModeloDatosModificados!F364-ModeloDatosMinisterio!F364</f>
        <v>0</v>
      </c>
      <c r="G364" s="43" t="n">
        <f aca="false">ModeloDatosModificados!G364-ModeloDatosMinisterio!G364</f>
        <v>0</v>
      </c>
      <c r="H364" s="43" t="n">
        <f aca="false">ModeloDatosModificados!H364-ModeloDatosMinisterio!H364</f>
        <v>0</v>
      </c>
      <c r="I364" s="89" t="n">
        <f aca="false">ModeloDatosModificados!I364-ModeloDatosMinisterio!I364</f>
        <v>0.000131741896489207</v>
      </c>
      <c r="J364" s="43" t="n">
        <f aca="false">ModeloDatosModificados!J364-ModeloDatosMinisterio!J364</f>
        <v>864</v>
      </c>
      <c r="K364" s="89" t="n">
        <f aca="false">ModeloDatosModificados!K364-ModeloDatosMinisterio!K364</f>
        <v>0.000131741896489207</v>
      </c>
      <c r="L364" s="43" t="n">
        <f aca="false">ModeloDatosModificados!L364-ModeloDatosMinisterio!L364</f>
        <v>864</v>
      </c>
      <c r="M364" s="43" t="n">
        <f aca="false">ModeloDatosModificados!M364-ModeloDatosMinisterio!M364</f>
        <v>1.54831249177048E-005</v>
      </c>
      <c r="N364" s="43" t="n">
        <f aca="false">ModeloDatosModificados!N364-ModeloDatosMinisterio!N364</f>
        <v>1929</v>
      </c>
      <c r="O364" s="43" t="n">
        <f aca="false">ModeloDatosModificados!O364-ModeloDatosMinisterio!O364</f>
        <v>1929</v>
      </c>
      <c r="P364" s="43" t="n">
        <f aca="false">ModeloDatosModificados!P364-ModeloDatosMinisterio!P364</f>
        <v>2793</v>
      </c>
      <c r="Q364" s="43" t="n">
        <f aca="false">ModeloDatosModificados!Q364-ModeloDatosMinisterio!Q364</f>
        <v>2793</v>
      </c>
      <c r="S364" s="14" t="n">
        <f aca="false">ModeloDatosModificados!S364-ModeloDatosMinisterio!S364</f>
        <v>0</v>
      </c>
      <c r="T364" s="14" t="n">
        <f aca="false">ModeloDatosModificados!T364-ModeloDatosMinisterio!T364</f>
        <v>0</v>
      </c>
      <c r="U364" s="14" t="n">
        <f aca="false">ModeloDatosModificados!U364-ModeloDatosMinisterio!U364</f>
        <v>0</v>
      </c>
      <c r="V364" s="14" t="n">
        <f aca="false">ModeloDatosModificados!V364-ModeloDatosMinisterio!V364</f>
        <v>0</v>
      </c>
      <c r="W364" s="14" t="n">
        <f aca="false">ModeloDatosModificados!W364-ModeloDatosMinisterio!W364</f>
        <v>0</v>
      </c>
      <c r="X364" s="14" t="n">
        <f aca="false">ModeloDatosModificados!X364-ModeloDatosMinisterio!X364</f>
        <v>0</v>
      </c>
      <c r="Y364" s="14" t="n">
        <f aca="false">ModeloDatosModificados!Y364-ModeloDatosMinisterio!Y364</f>
        <v>0</v>
      </c>
      <c r="Z364" s="14" t="n">
        <f aca="false">ModeloDatosModificados!Z364-ModeloDatosMinisterio!Z364</f>
        <v>0</v>
      </c>
      <c r="AC364" s="49" t="n">
        <f aca="false">IF(T364&gt;0,S364/T364,0)</f>
        <v>0</v>
      </c>
      <c r="AD364" s="50" t="e">
        <f aca="false">EXP((((AC364-AC$383)/AC$384+2)/4-1.9)^3)</f>
        <v>#DIV/0!</v>
      </c>
      <c r="AE364" s="51" t="e">
        <f aca="false">S364/U364</f>
        <v>#DIV/0!</v>
      </c>
      <c r="AF364" s="50" t="e">
        <f aca="false">EXP((((AE364-AE$383)/AE$384+2)/4-1.9)^3)</f>
        <v>#DIV/0!</v>
      </c>
      <c r="AG364" s="50" t="e">
        <f aca="false">V364/U364</f>
        <v>#DIV/0!</v>
      </c>
      <c r="AH364" s="50" t="e">
        <f aca="false">EXP((((AG364-AG$383)/AG$384+2)/4-1.9)^3)</f>
        <v>#DIV/0!</v>
      </c>
      <c r="AI364" s="50" t="e">
        <f aca="false">W364/U364</f>
        <v>#DIV/0!</v>
      </c>
      <c r="AJ364" s="50" t="e">
        <f aca="false">EXP((((AI364-AI$383)/AI$384+2)/4-1.9)^3)</f>
        <v>#DIV/0!</v>
      </c>
      <c r="AK364" s="50" t="e">
        <f aca="false">Z364/U364</f>
        <v>#DIV/0!</v>
      </c>
      <c r="AL364" s="50" t="e">
        <f aca="false">EXP((((AK364-AK$383)/AK$384+2)/4-1.9)^3)</f>
        <v>#DIV/0!</v>
      </c>
      <c r="AM364" s="50" t="e">
        <f aca="false">0.01*AD364+0.15*AF364+0.24*AH364+0.25*AJ364+0.35*AL364</f>
        <v>#DIV/0!</v>
      </c>
      <c r="AO364" s="44" t="n">
        <f aca="false">ModeloDatosModificados!AO364-ModeloDatosMinisterio!AO364</f>
        <v>5.52729924043968E-008</v>
      </c>
      <c r="AP364" s="43" t="n">
        <f aca="false">ModeloDatosModificados!AP364-ModeloDatosMinisterio!AP364</f>
        <v>0.362539813200783</v>
      </c>
      <c r="AQ364" s="44" t="n">
        <f aca="false">ModeloDatosModificados!AQ364-ModeloDatosMinisterio!AQ364</f>
        <v>1.39097593255058E-007</v>
      </c>
      <c r="AR364" s="43" t="n">
        <f aca="false">ModeloDatosModificados!AR364-ModeloDatosMinisterio!AR364</f>
        <v>0.912351824674715</v>
      </c>
      <c r="AS364" s="44" t="n">
        <f aca="false">ModeloDatosModificados!AS364-ModeloDatosMinisterio!AS364</f>
        <v>7.93837559733175E-007</v>
      </c>
      <c r="AT364" s="43" t="n">
        <f aca="false">ModeloDatosModificados!AT364-ModeloDatosMinisterio!AT364</f>
        <v>5.20684167978106</v>
      </c>
      <c r="AU364" s="44" t="n">
        <f aca="false">ModeloDatosModificados!AU364-ModeloDatosMinisterio!AU364</f>
        <v>0.000124533251986206</v>
      </c>
      <c r="AV364" s="43" t="n">
        <f aca="false">ModeloDatosModificados!AV364-ModeloDatosMinisterio!AV364</f>
        <v>816.823188837923</v>
      </c>
      <c r="AW364" s="44" t="n">
        <f aca="false">ModeloDatosModificados!AW364-ModeloDatosMinisterio!AW364</f>
        <v>6.22043635760405E-006</v>
      </c>
      <c r="AX364" s="43" t="n">
        <f aca="false">ModeloDatosModificados!AX364-ModeloDatosMinisterio!AX364</f>
        <v>40.8003210431198</v>
      </c>
      <c r="AZ364" s="34" t="n">
        <f aca="false">AZ398*$N$383/$P$417+AP364</f>
        <v>2.6811988338516</v>
      </c>
      <c r="BA364" s="34" t="n">
        <f aca="false">BA398*$N$383/$P$417+AR364</f>
        <v>15.3717906443435</v>
      </c>
      <c r="BB364" s="34" t="n">
        <f aca="false">BB398*$N$383/$P$417+AT364</f>
        <v>151.662195853332</v>
      </c>
      <c r="BC364" s="34" t="n">
        <f aca="false">BC398*$N$383/$P$417+AV364</f>
        <v>2169.06358627347</v>
      </c>
      <c r="BD364" s="34" t="n">
        <f aca="false">BD398*$N$383/$P$417+AW364</f>
        <v>414.040962947098</v>
      </c>
      <c r="BE364" s="34" t="n">
        <f aca="false">ROUND(SUM(AZ364:BD364),0)</f>
        <v>2753</v>
      </c>
      <c r="BF364" s="1" t="n">
        <f aca="false">BE364-Q364</f>
        <v>-40</v>
      </c>
    </row>
    <row r="365" customFormat="false" ht="13.8" hidden="false" customHeight="false" outlineLevel="0" collapsed="false">
      <c r="A365" s="13" t="s">
        <v>29</v>
      </c>
      <c r="B365" s="43" t="n">
        <f aca="false">ModeloDatosModificados!B365-ModeloDatosMinisterio!B365</f>
        <v>0</v>
      </c>
      <c r="C365" s="43" t="n">
        <f aca="false">ModeloDatosModificados!C365-ModeloDatosMinisterio!C365</f>
        <v>0</v>
      </c>
      <c r="D365" s="43" t="n">
        <f aca="false">ModeloDatosModificados!D365-ModeloDatosMinisterio!D365</f>
        <v>0</v>
      </c>
      <c r="E365" s="43" t="n">
        <f aca="false">ModeloDatosModificados!E365-ModeloDatosMinisterio!E365</f>
        <v>0</v>
      </c>
      <c r="F365" s="43" t="n">
        <f aca="false">ModeloDatosModificados!F365-ModeloDatosMinisterio!F365</f>
        <v>0</v>
      </c>
      <c r="G365" s="43" t="n">
        <f aca="false">ModeloDatosModificados!G365-ModeloDatosMinisterio!G365</f>
        <v>0</v>
      </c>
      <c r="H365" s="43" t="n">
        <f aca="false">ModeloDatosModificados!H365-ModeloDatosMinisterio!H365</f>
        <v>0</v>
      </c>
      <c r="I365" s="89" t="n">
        <f aca="false">ModeloDatosModificados!I365-ModeloDatosMinisterio!I365</f>
        <v>0.000164048700498721</v>
      </c>
      <c r="J365" s="43" t="n">
        <f aca="false">ModeloDatosModificados!J365-ModeloDatosMinisterio!J365</f>
        <v>1076</v>
      </c>
      <c r="K365" s="89" t="n">
        <f aca="false">ModeloDatosModificados!K365-ModeloDatosMinisterio!K365</f>
        <v>0.000164048700498721</v>
      </c>
      <c r="L365" s="43" t="n">
        <f aca="false">ModeloDatosModificados!L365-ModeloDatosMinisterio!L365</f>
        <v>1076</v>
      </c>
      <c r="M365" s="43" t="n">
        <f aca="false">ModeloDatosModificados!M365-ModeloDatosMinisterio!M365</f>
        <v>2.9906878130509E-006</v>
      </c>
      <c r="N365" s="43" t="n">
        <f aca="false">ModeloDatosModificados!N365-ModeloDatosMinisterio!N365</f>
        <v>373</v>
      </c>
      <c r="O365" s="43" t="n">
        <f aca="false">ModeloDatosModificados!O365-ModeloDatosMinisterio!O365</f>
        <v>373</v>
      </c>
      <c r="P365" s="43" t="n">
        <f aca="false">ModeloDatosModificados!P365-ModeloDatosMinisterio!P365</f>
        <v>1449</v>
      </c>
      <c r="Q365" s="43" t="n">
        <f aca="false">ModeloDatosModificados!Q365-ModeloDatosMinisterio!Q365</f>
        <v>1449</v>
      </c>
      <c r="S365" s="14" t="n">
        <f aca="false">ModeloDatosModificados!S365-ModeloDatosMinisterio!S365</f>
        <v>0</v>
      </c>
      <c r="T365" s="14" t="n">
        <f aca="false">ModeloDatosModificados!T365-ModeloDatosMinisterio!T365</f>
        <v>0</v>
      </c>
      <c r="U365" s="14" t="n">
        <f aca="false">ModeloDatosModificados!U365-ModeloDatosMinisterio!U365</f>
        <v>0</v>
      </c>
      <c r="V365" s="14" t="n">
        <f aca="false">ModeloDatosModificados!V365-ModeloDatosMinisterio!V365</f>
        <v>0</v>
      </c>
      <c r="W365" s="14" t="n">
        <f aca="false">ModeloDatosModificados!W365-ModeloDatosMinisterio!W365</f>
        <v>0</v>
      </c>
      <c r="X365" s="14" t="n">
        <f aca="false">ModeloDatosModificados!X365-ModeloDatosMinisterio!X365</f>
        <v>0</v>
      </c>
      <c r="Y365" s="14" t="n">
        <f aca="false">ModeloDatosModificados!Y365-ModeloDatosMinisterio!Y365</f>
        <v>0</v>
      </c>
      <c r="Z365" s="14" t="n">
        <f aca="false">ModeloDatosModificados!Z365-ModeloDatosMinisterio!Z365</f>
        <v>0</v>
      </c>
      <c r="AC365" s="49" t="n">
        <f aca="false">IF(T365&gt;0,S365/T365,0)</f>
        <v>0</v>
      </c>
      <c r="AD365" s="50" t="e">
        <f aca="false">EXP((((AC365-AC$383)/AC$384+2)/4-1.9)^3)</f>
        <v>#DIV/0!</v>
      </c>
      <c r="AE365" s="51" t="e">
        <f aca="false">S365/U365</f>
        <v>#DIV/0!</v>
      </c>
      <c r="AF365" s="50" t="e">
        <f aca="false">EXP((((AE365-AE$383)/AE$384+2)/4-1.9)^3)</f>
        <v>#DIV/0!</v>
      </c>
      <c r="AG365" s="50" t="e">
        <f aca="false">V365/U365</f>
        <v>#DIV/0!</v>
      </c>
      <c r="AH365" s="50" t="e">
        <f aca="false">EXP((((AG365-AG$383)/AG$384+2)/4-1.9)^3)</f>
        <v>#DIV/0!</v>
      </c>
      <c r="AI365" s="50" t="e">
        <f aca="false">W365/U365</f>
        <v>#DIV/0!</v>
      </c>
      <c r="AJ365" s="50" t="e">
        <f aca="false">EXP((((AI365-AI$383)/AI$384+2)/4-1.9)^3)</f>
        <v>#DIV/0!</v>
      </c>
      <c r="AK365" s="50" t="e">
        <f aca="false">Z365/U365</f>
        <v>#DIV/0!</v>
      </c>
      <c r="AL365" s="50" t="e">
        <f aca="false">EXP((((AK365-AK$383)/AK$384+2)/4-1.9)^3)</f>
        <v>#DIV/0!</v>
      </c>
      <c r="AM365" s="50" t="e">
        <f aca="false">0.01*AD365+0.15*AF365+0.24*AH365+0.25*AJ365+0.35*AL365</f>
        <v>#DIV/0!</v>
      </c>
      <c r="AO365" s="44" t="n">
        <f aca="false">ModeloDatosModificados!AO365-ModeloDatosMinisterio!AO365</f>
        <v>1.5762115622485E-007</v>
      </c>
      <c r="AP365" s="43" t="n">
        <f aca="false">ModeloDatosModificados!AP365-ModeloDatosMinisterio!AP365</f>
        <v>1.03384930050788</v>
      </c>
      <c r="AQ365" s="44" t="n">
        <f aca="false">ModeloDatosModificados!AQ365-ModeloDatosMinisterio!AQ365</f>
        <v>2.03446813674176E-006</v>
      </c>
      <c r="AR365" s="43" t="n">
        <f aca="false">ModeloDatosModificados!AR365-ModeloDatosMinisterio!AR365</f>
        <v>13.3442331629412</v>
      </c>
      <c r="AS365" s="44" t="n">
        <f aca="false">ModeloDatosModificados!AS365-ModeloDatosMinisterio!AS365</f>
        <v>3.6881244467827E-006</v>
      </c>
      <c r="AT365" s="43" t="n">
        <f aca="false">ModeloDatosModificados!AT365-ModeloDatosMinisterio!AT365</f>
        <v>24.1906922320341</v>
      </c>
      <c r="AU365" s="44" t="n">
        <f aca="false">ModeloDatosModificados!AU365-ModeloDatosMinisterio!AU365</f>
        <v>0.000152123157780038</v>
      </c>
      <c r="AV365" s="43" t="n">
        <f aca="false">ModeloDatosModificados!AV365-ModeloDatosMinisterio!AV365</f>
        <v>997.787505362416</v>
      </c>
      <c r="AW365" s="44" t="n">
        <f aca="false">ModeloDatosModificados!AW365-ModeloDatosMinisterio!AW365</f>
        <v>6.0453289789375E-006</v>
      </c>
      <c r="AX365" s="43" t="n">
        <f aca="false">ModeloDatosModificados!AX365-ModeloDatosMinisterio!AX365</f>
        <v>39.6517782631563</v>
      </c>
      <c r="AZ365" s="34" t="n">
        <f aca="false">AZ399*$N$383/$P$417+AP365</f>
        <v>-5.54106113197172</v>
      </c>
      <c r="BA365" s="34" t="n">
        <f aca="false">BA399*$N$383/$P$417+AR365</f>
        <v>-189.232920836467</v>
      </c>
      <c r="BB365" s="34" t="n">
        <f aca="false">BB399*$N$383/$P$417+AT365</f>
        <v>-274.049517269079</v>
      </c>
      <c r="BC365" s="34" t="n">
        <f aca="false">BC399*$N$383/$P$417+AV365</f>
        <v>2177.42256949165</v>
      </c>
      <c r="BD365" s="34" t="n">
        <f aca="false">BD399*$N$383/$P$417+AW365</f>
        <v>-299.381103118235</v>
      </c>
      <c r="BE365" s="34" t="n">
        <f aca="false">ROUND(SUM(AZ365:BD365),0)</f>
        <v>1409</v>
      </c>
      <c r="BF365" s="1" t="n">
        <f aca="false">BE365-Q365</f>
        <v>-40</v>
      </c>
    </row>
    <row r="366" customFormat="false" ht="13.8" hidden="false" customHeight="false" outlineLevel="0" collapsed="false">
      <c r="A366" s="13" t="s">
        <v>30</v>
      </c>
      <c r="B366" s="43" t="n">
        <f aca="false">ModeloDatosModificados!B366-ModeloDatosMinisterio!B366</f>
        <v>0</v>
      </c>
      <c r="C366" s="43" t="n">
        <f aca="false">ModeloDatosModificados!C366-ModeloDatosMinisterio!C366</f>
        <v>0</v>
      </c>
      <c r="D366" s="43" t="n">
        <f aca="false">ModeloDatosModificados!D366-ModeloDatosMinisterio!D366</f>
        <v>0</v>
      </c>
      <c r="E366" s="43" t="n">
        <f aca="false">ModeloDatosModificados!E366-ModeloDatosMinisterio!E366</f>
        <v>0</v>
      </c>
      <c r="F366" s="43" t="n">
        <f aca="false">ModeloDatosModificados!F366-ModeloDatosMinisterio!F366</f>
        <v>0</v>
      </c>
      <c r="G366" s="43" t="n">
        <f aca="false">ModeloDatosModificados!G366-ModeloDatosMinisterio!G366</f>
        <v>0</v>
      </c>
      <c r="H366" s="43" t="n">
        <f aca="false">ModeloDatosModificados!H366-ModeloDatosMinisterio!H366</f>
        <v>0</v>
      </c>
      <c r="I366" s="89" t="n">
        <f aca="false">ModeloDatosModificados!I366-ModeloDatosMinisterio!I366</f>
        <v>1.01368021304081E-005</v>
      </c>
      <c r="J366" s="43" t="n">
        <f aca="false">ModeloDatosModificados!J366-ModeloDatosMinisterio!J366</f>
        <v>66</v>
      </c>
      <c r="K366" s="89" t="n">
        <f aca="false">ModeloDatosModificados!K366-ModeloDatosMinisterio!K366</f>
        <v>1.01368021304081E-005</v>
      </c>
      <c r="L366" s="43" t="n">
        <f aca="false">ModeloDatosModificados!L366-ModeloDatosMinisterio!L366</f>
        <v>66</v>
      </c>
      <c r="M366" s="43" t="n">
        <f aca="false">ModeloDatosModificados!M366-ModeloDatosMinisterio!M366</f>
        <v>-2.01280623930017E-006</v>
      </c>
      <c r="N366" s="43" t="n">
        <f aca="false">ModeloDatosModificados!N366-ModeloDatosMinisterio!N366</f>
        <v>-251</v>
      </c>
      <c r="O366" s="43" t="n">
        <f aca="false">ModeloDatosModificados!O366-ModeloDatosMinisterio!O366</f>
        <v>-251</v>
      </c>
      <c r="P366" s="43" t="n">
        <f aca="false">ModeloDatosModificados!P366-ModeloDatosMinisterio!P366</f>
        <v>-185</v>
      </c>
      <c r="Q366" s="43" t="n">
        <f aca="false">ModeloDatosModificados!Q366-ModeloDatosMinisterio!Q366</f>
        <v>-185</v>
      </c>
      <c r="S366" s="14" t="n">
        <f aca="false">ModeloDatosModificados!S366-ModeloDatosMinisterio!S366</f>
        <v>0</v>
      </c>
      <c r="T366" s="14" t="n">
        <f aca="false">ModeloDatosModificados!T366-ModeloDatosMinisterio!T366</f>
        <v>0</v>
      </c>
      <c r="U366" s="14" t="n">
        <f aca="false">ModeloDatosModificados!U366-ModeloDatosMinisterio!U366</f>
        <v>0</v>
      </c>
      <c r="V366" s="14" t="n">
        <f aca="false">ModeloDatosModificados!V366-ModeloDatosMinisterio!V366</f>
        <v>0</v>
      </c>
      <c r="W366" s="14" t="n">
        <f aca="false">ModeloDatosModificados!W366-ModeloDatosMinisterio!W366</f>
        <v>0</v>
      </c>
      <c r="X366" s="14" t="n">
        <f aca="false">ModeloDatosModificados!X366-ModeloDatosMinisterio!X366</f>
        <v>0</v>
      </c>
      <c r="Y366" s="14" t="n">
        <f aca="false">ModeloDatosModificados!Y366-ModeloDatosMinisterio!Y366</f>
        <v>0</v>
      </c>
      <c r="Z366" s="14" t="n">
        <f aca="false">ModeloDatosModificados!Z366-ModeloDatosMinisterio!Z366</f>
        <v>0</v>
      </c>
      <c r="AC366" s="49" t="n">
        <f aca="false">IF(T366&gt;0,S366/T366,0)</f>
        <v>0</v>
      </c>
      <c r="AD366" s="50" t="e">
        <f aca="false">EXP((((AC366-AC$383)/AC$384+2)/4-1.9)^3)</f>
        <v>#DIV/0!</v>
      </c>
      <c r="AE366" s="51" t="e">
        <f aca="false">S366/U366</f>
        <v>#DIV/0!</v>
      </c>
      <c r="AF366" s="50" t="e">
        <f aca="false">EXP((((AE366-AE$383)/AE$384+2)/4-1.9)^3)</f>
        <v>#DIV/0!</v>
      </c>
      <c r="AG366" s="50" t="e">
        <f aca="false">V366/U366</f>
        <v>#DIV/0!</v>
      </c>
      <c r="AH366" s="50" t="e">
        <f aca="false">EXP((((AG366-AG$383)/AG$384+2)/4-1.9)^3)</f>
        <v>#DIV/0!</v>
      </c>
      <c r="AI366" s="50" t="e">
        <f aca="false">W366/U366</f>
        <v>#DIV/0!</v>
      </c>
      <c r="AJ366" s="50" t="e">
        <f aca="false">EXP((((AI366-AI$383)/AI$384+2)/4-1.9)^3)</f>
        <v>#DIV/0!</v>
      </c>
      <c r="AK366" s="50" t="e">
        <f aca="false">Z366/U366</f>
        <v>#DIV/0!</v>
      </c>
      <c r="AL366" s="50" t="e">
        <f aca="false">EXP((((AK366-AK$383)/AK$384+2)/4-1.9)^3)</f>
        <v>#DIV/0!</v>
      </c>
      <c r="AM366" s="50" t="e">
        <f aca="false">0.01*AD366+0.15*AF366+0.24*AH366+0.25*AJ366+0.35*AL366</f>
        <v>#DIV/0!</v>
      </c>
      <c r="AO366" s="44" t="n">
        <f aca="false">ModeloDatosModificados!AO366-ModeloDatosMinisterio!AO366</f>
        <v>7.19203535726838E-008</v>
      </c>
      <c r="AP366" s="43" t="n">
        <f aca="false">ModeloDatosModificados!AP366-ModeloDatosMinisterio!AP366</f>
        <v>0.471731136950439</v>
      </c>
      <c r="AQ366" s="44" t="n">
        <f aca="false">ModeloDatosModificados!AQ366-ModeloDatosMinisterio!AQ366</f>
        <v>1.56797250643742E-006</v>
      </c>
      <c r="AR366" s="43" t="n">
        <f aca="false">ModeloDatosModificados!AR366-ModeloDatosMinisterio!AR366</f>
        <v>10.2844524036045</v>
      </c>
      <c r="AS366" s="44" t="n">
        <f aca="false">ModeloDatosModificados!AS366-ModeloDatosMinisterio!AS366</f>
        <v>9.78437815413917E-008</v>
      </c>
      <c r="AT366" s="43" t="n">
        <f aca="false">ModeloDatosModificados!AT366-ModeloDatosMinisterio!AT366</f>
        <v>0.641764897100984</v>
      </c>
      <c r="AU366" s="44" t="n">
        <f aca="false">ModeloDatosModificados!AU366-ModeloDatosMinisterio!AU366</f>
        <v>7.08811137090483E-006</v>
      </c>
      <c r="AV366" s="43" t="n">
        <f aca="false">ModeloDatosModificados!AV366-ModeloDatosMinisterio!AV366</f>
        <v>46.4914682663402</v>
      </c>
      <c r="AW366" s="44" t="n">
        <f aca="false">ModeloDatosModificados!AW366-ModeloDatosMinisterio!AW366</f>
        <v>1.31095411794874E-006</v>
      </c>
      <c r="AX366" s="43" t="n">
        <f aca="false">ModeloDatosModificados!AX366-ModeloDatosMinisterio!AX366</f>
        <v>8.59864900309549</v>
      </c>
      <c r="AZ366" s="34" t="n">
        <f aca="false">AZ400*$N$383/$P$417+AP366</f>
        <v>-4.59400836646439</v>
      </c>
      <c r="BA366" s="34" t="n">
        <f aca="false">BA400*$N$383/$P$417+AR366</f>
        <v>-107.872689767793</v>
      </c>
      <c r="BB366" s="34" t="n">
        <f aca="false">BB400*$N$383/$P$417+AT366</f>
        <v>-4.26855855029546</v>
      </c>
      <c r="BC366" s="34" t="n">
        <f aca="false">BC400*$N$383/$P$417+AV366</f>
        <v>20.7837274104693</v>
      </c>
      <c r="BD366" s="34" t="n">
        <f aca="false">BD400*$N$383/$P$417+AW366</f>
        <v>-97.4516087439714</v>
      </c>
      <c r="BE366" s="34" t="n">
        <f aca="false">ROUND(SUM(AZ366:BD366),0)</f>
        <v>-193</v>
      </c>
      <c r="BF366" s="1" t="n">
        <f aca="false">BE366-Q366</f>
        <v>-8</v>
      </c>
    </row>
    <row r="367" customFormat="false" ht="13.8" hidden="false" customHeight="false" outlineLevel="0" collapsed="false">
      <c r="A367" s="13" t="s">
        <v>31</v>
      </c>
      <c r="B367" s="43" t="n">
        <f aca="false">ModeloDatosModificados!B367-ModeloDatosMinisterio!B367</f>
        <v>0</v>
      </c>
      <c r="C367" s="43" t="n">
        <f aca="false">ModeloDatosModificados!C367-ModeloDatosMinisterio!C367</f>
        <v>0</v>
      </c>
      <c r="D367" s="43" t="n">
        <f aca="false">ModeloDatosModificados!D367-ModeloDatosMinisterio!D367</f>
        <v>0</v>
      </c>
      <c r="E367" s="43" t="n">
        <f aca="false">ModeloDatosModificados!E367-ModeloDatosMinisterio!E367</f>
        <v>0</v>
      </c>
      <c r="F367" s="43" t="n">
        <f aca="false">ModeloDatosModificados!F367-ModeloDatosMinisterio!F367</f>
        <v>0</v>
      </c>
      <c r="G367" s="43" t="n">
        <f aca="false">ModeloDatosModificados!G367-ModeloDatosMinisterio!G367</f>
        <v>0</v>
      </c>
      <c r="H367" s="43" t="n">
        <f aca="false">ModeloDatosModificados!H367-ModeloDatosMinisterio!H367</f>
        <v>0</v>
      </c>
      <c r="I367" s="89" t="n">
        <f aca="false">ModeloDatosModificados!I367-ModeloDatosMinisterio!I367</f>
        <v>1.59254080343042E-005</v>
      </c>
      <c r="J367" s="43" t="n">
        <f aca="false">ModeloDatosModificados!J367-ModeloDatosMinisterio!J367</f>
        <v>104</v>
      </c>
      <c r="K367" s="89" t="n">
        <f aca="false">ModeloDatosModificados!K367-ModeloDatosMinisterio!K367</f>
        <v>1.59254080343372E-005</v>
      </c>
      <c r="L367" s="43" t="n">
        <f aca="false">ModeloDatosModificados!L367-ModeloDatosMinisterio!L367</f>
        <v>104</v>
      </c>
      <c r="M367" s="43" t="n">
        <f aca="false">ModeloDatosModificados!M367-ModeloDatosMinisterio!M367</f>
        <v>1.54831249177256E-006</v>
      </c>
      <c r="N367" s="43" t="n">
        <f aca="false">ModeloDatosModificados!N367-ModeloDatosMinisterio!N367</f>
        <v>193</v>
      </c>
      <c r="O367" s="43" t="n">
        <f aca="false">ModeloDatosModificados!O367-ModeloDatosMinisterio!O367</f>
        <v>193</v>
      </c>
      <c r="P367" s="43" t="n">
        <f aca="false">ModeloDatosModificados!P367-ModeloDatosMinisterio!P367</f>
        <v>297</v>
      </c>
      <c r="Q367" s="43" t="n">
        <f aca="false">ModeloDatosModificados!Q367-ModeloDatosMinisterio!Q367</f>
        <v>297</v>
      </c>
      <c r="S367" s="14" t="n">
        <f aca="false">ModeloDatosModificados!S367-ModeloDatosMinisterio!S367</f>
        <v>0</v>
      </c>
      <c r="T367" s="14" t="n">
        <f aca="false">ModeloDatosModificados!T367-ModeloDatosMinisterio!T367</f>
        <v>0</v>
      </c>
      <c r="U367" s="14" t="n">
        <f aca="false">ModeloDatosModificados!U367-ModeloDatosMinisterio!U367</f>
        <v>0</v>
      </c>
      <c r="V367" s="14" t="n">
        <f aca="false">ModeloDatosModificados!V367-ModeloDatosMinisterio!V367</f>
        <v>0</v>
      </c>
      <c r="W367" s="14" t="n">
        <f aca="false">ModeloDatosModificados!W367-ModeloDatosMinisterio!W367</f>
        <v>0</v>
      </c>
      <c r="X367" s="14" t="n">
        <f aca="false">ModeloDatosModificados!X367-ModeloDatosMinisterio!X367</f>
        <v>0</v>
      </c>
      <c r="Y367" s="14" t="n">
        <f aca="false">ModeloDatosModificados!Y367-ModeloDatosMinisterio!Y367</f>
        <v>0</v>
      </c>
      <c r="Z367" s="14" t="n">
        <f aca="false">ModeloDatosModificados!Z367-ModeloDatosMinisterio!Z367</f>
        <v>0</v>
      </c>
      <c r="AC367" s="49" t="n">
        <f aca="false">IF(T367&gt;0,S367/T367,0)</f>
        <v>0</v>
      </c>
      <c r="AD367" s="50" t="e">
        <f aca="false">EXP((((AC367-AC$383)/AC$384+2)/4-1.9)^3)</f>
        <v>#DIV/0!</v>
      </c>
      <c r="AE367" s="51" t="e">
        <f aca="false">S367/U367</f>
        <v>#DIV/0!</v>
      </c>
      <c r="AF367" s="50" t="e">
        <f aca="false">EXP((((AE367-AE$383)/AE$384+2)/4-1.9)^3)</f>
        <v>#DIV/0!</v>
      </c>
      <c r="AG367" s="50" t="e">
        <f aca="false">V367/U367</f>
        <v>#DIV/0!</v>
      </c>
      <c r="AH367" s="50" t="e">
        <f aca="false">EXP((((AG367-AG$383)/AG$384+2)/4-1.9)^3)</f>
        <v>#DIV/0!</v>
      </c>
      <c r="AI367" s="50" t="e">
        <f aca="false">W367/U367</f>
        <v>#DIV/0!</v>
      </c>
      <c r="AJ367" s="50" t="e">
        <f aca="false">EXP((((AI367-AI$383)/AI$384+2)/4-1.9)^3)</f>
        <v>#DIV/0!</v>
      </c>
      <c r="AK367" s="50" t="e">
        <f aca="false">Z367/U367</f>
        <v>#DIV/0!</v>
      </c>
      <c r="AL367" s="50" t="e">
        <f aca="false">EXP((((AK367-AK$383)/AK$384+2)/4-1.9)^3)</f>
        <v>#DIV/0!</v>
      </c>
      <c r="AM367" s="50" t="e">
        <f aca="false">0.01*AD367+0.15*AF367+0.24*AH367+0.25*AJ367+0.35*AL367</f>
        <v>#DIV/0!</v>
      </c>
      <c r="AO367" s="44" t="n">
        <f aca="false">ModeloDatosModificados!AO367-ModeloDatosMinisterio!AO367</f>
        <v>3.23633338384548E-008</v>
      </c>
      <c r="AP367" s="43" t="n">
        <f aca="false">ModeloDatosModificados!AP367-ModeloDatosMinisterio!AP367</f>
        <v>0.212273598623028</v>
      </c>
      <c r="AQ367" s="44" t="n">
        <f aca="false">ModeloDatosModificados!AQ367-ModeloDatosMinisterio!AQ367</f>
        <v>3.09689587624402E-007</v>
      </c>
      <c r="AR367" s="43" t="n">
        <f aca="false">ModeloDatosModificados!AR367-ModeloDatosMinisterio!AR367</f>
        <v>2.03127785132619</v>
      </c>
      <c r="AS367" s="44" t="n">
        <f aca="false">ModeloDatosModificados!AS367-ModeloDatosMinisterio!AS367</f>
        <v>1.49772921083976E-006</v>
      </c>
      <c r="AT367" s="43" t="n">
        <f aca="false">ModeloDatosModificados!AT367-ModeloDatosMinisterio!AT367</f>
        <v>9.82372121905064</v>
      </c>
      <c r="AU367" s="44" t="n">
        <f aca="false">ModeloDatosModificados!AU367-ModeloDatosMinisterio!AU367</f>
        <v>1.31608917181263E-005</v>
      </c>
      <c r="AV367" s="43" t="n">
        <f aca="false">ModeloDatosModificados!AV367-ModeloDatosMinisterio!AV367</f>
        <v>86.3233021678534</v>
      </c>
      <c r="AW367" s="44" t="n">
        <f aca="false">ModeloDatosModificados!AW367-ModeloDatosMinisterio!AW367</f>
        <v>9.24734183874523E-007</v>
      </c>
      <c r="AX367" s="43" t="n">
        <f aca="false">ModeloDatosModificados!AX367-ModeloDatosMinisterio!AX367</f>
        <v>6.06540271656559</v>
      </c>
      <c r="AZ367" s="34" t="n">
        <f aca="false">AZ401*$N$383/$P$417+AP367</f>
        <v>3.76709916059109</v>
      </c>
      <c r="BA367" s="34" t="n">
        <f aca="false">BA401*$N$383/$P$417+AR367</f>
        <v>16.6160824469125</v>
      </c>
      <c r="BB367" s="34" t="n">
        <f aca="false">BB401*$N$383/$P$417+AT367</f>
        <v>43.7568953743644</v>
      </c>
      <c r="BC367" s="34" t="n">
        <f aca="false">BC401*$N$383/$P$417+AV367</f>
        <v>168.039749293491</v>
      </c>
      <c r="BD367" s="34" t="n">
        <f aca="false">BD401*$N$383/$P$417+AW367</f>
        <v>58.8908557337904</v>
      </c>
      <c r="BE367" s="34" t="n">
        <f aca="false">ROUND(SUM(AZ367:BD367),0)</f>
        <v>291</v>
      </c>
      <c r="BF367" s="1" t="n">
        <f aca="false">BE367-Q367</f>
        <v>-6</v>
      </c>
    </row>
    <row r="368" customFormat="false" ht="13.8" hidden="false" customHeight="false" outlineLevel="0" collapsed="false">
      <c r="A368" s="13" t="s">
        <v>32</v>
      </c>
      <c r="B368" s="43" t="n">
        <f aca="false">ModeloDatosModificados!B368-ModeloDatosMinisterio!B368</f>
        <v>0</v>
      </c>
      <c r="C368" s="43" t="n">
        <f aca="false">ModeloDatosModificados!C368-ModeloDatosMinisterio!C368</f>
        <v>0</v>
      </c>
      <c r="D368" s="43" t="n">
        <f aca="false">ModeloDatosModificados!D368-ModeloDatosMinisterio!D368</f>
        <v>0</v>
      </c>
      <c r="E368" s="43" t="n">
        <f aca="false">ModeloDatosModificados!E368-ModeloDatosMinisterio!E368</f>
        <v>0</v>
      </c>
      <c r="F368" s="43" t="n">
        <f aca="false">ModeloDatosModificados!F368-ModeloDatosMinisterio!F368</f>
        <v>0</v>
      </c>
      <c r="G368" s="43" t="n">
        <f aca="false">ModeloDatosModificados!G368-ModeloDatosMinisterio!G368</f>
        <v>0</v>
      </c>
      <c r="H368" s="43" t="n">
        <f aca="false">ModeloDatosModificados!H368-ModeloDatosMinisterio!H368</f>
        <v>0</v>
      </c>
      <c r="I368" s="89" t="n">
        <f aca="false">ModeloDatosModificados!I368-ModeloDatosMinisterio!I368</f>
        <v>2.46001751046457E-006</v>
      </c>
      <c r="J368" s="43" t="n">
        <f aca="false">ModeloDatosModificados!J368-ModeloDatosMinisterio!J368</f>
        <v>16</v>
      </c>
      <c r="K368" s="89" t="n">
        <f aca="false">ModeloDatosModificados!K368-ModeloDatosMinisterio!K368</f>
        <v>2.46001751046457E-006</v>
      </c>
      <c r="L368" s="43" t="n">
        <f aca="false">ModeloDatosModificados!L368-ModeloDatosMinisterio!L368</f>
        <v>16</v>
      </c>
      <c r="M368" s="43" t="n">
        <f aca="false">ModeloDatosModificados!M368-ModeloDatosMinisterio!M368</f>
        <v>-3.30035031140263E-006</v>
      </c>
      <c r="N368" s="43" t="n">
        <f aca="false">ModeloDatosModificados!N368-ModeloDatosMinisterio!N368</f>
        <v>-411</v>
      </c>
      <c r="O368" s="43" t="n">
        <f aca="false">ModeloDatosModificados!O368-ModeloDatosMinisterio!O368</f>
        <v>-411</v>
      </c>
      <c r="P368" s="43" t="n">
        <f aca="false">ModeloDatosModificados!P368-ModeloDatosMinisterio!P368</f>
        <v>-395</v>
      </c>
      <c r="Q368" s="43" t="n">
        <f aca="false">ModeloDatosModificados!Q368-ModeloDatosMinisterio!Q368</f>
        <v>-395</v>
      </c>
      <c r="S368" s="14" t="n">
        <f aca="false">ModeloDatosModificados!S368-ModeloDatosMinisterio!S368</f>
        <v>0</v>
      </c>
      <c r="T368" s="14" t="n">
        <f aca="false">ModeloDatosModificados!T368-ModeloDatosMinisterio!T368</f>
        <v>0</v>
      </c>
      <c r="U368" s="14" t="n">
        <f aca="false">ModeloDatosModificados!U368-ModeloDatosMinisterio!U368</f>
        <v>0</v>
      </c>
      <c r="V368" s="14" t="n">
        <f aca="false">ModeloDatosModificados!V368-ModeloDatosMinisterio!V368</f>
        <v>0</v>
      </c>
      <c r="W368" s="14" t="n">
        <f aca="false">ModeloDatosModificados!W368-ModeloDatosMinisterio!W368</f>
        <v>0</v>
      </c>
      <c r="X368" s="14" t="n">
        <f aca="false">ModeloDatosModificados!X368-ModeloDatosMinisterio!X368</f>
        <v>0</v>
      </c>
      <c r="Y368" s="14" t="n">
        <f aca="false">ModeloDatosModificados!Y368-ModeloDatosMinisterio!Y368</f>
        <v>0</v>
      </c>
      <c r="Z368" s="14" t="n">
        <f aca="false">ModeloDatosModificados!Z368-ModeloDatosMinisterio!Z368</f>
        <v>0</v>
      </c>
      <c r="AC368" s="49" t="n">
        <f aca="false">IF(T368&gt;0,S368/T368,0)</f>
        <v>0</v>
      </c>
      <c r="AD368" s="50" t="e">
        <f aca="false">EXP((((AC368-AC$383)/AC$384+2)/4-1.9)^3)</f>
        <v>#DIV/0!</v>
      </c>
      <c r="AE368" s="51" t="e">
        <f aca="false">S368/U368</f>
        <v>#DIV/0!</v>
      </c>
      <c r="AF368" s="50" t="e">
        <f aca="false">EXP((((AE368-AE$383)/AE$384+2)/4-1.9)^3)</f>
        <v>#DIV/0!</v>
      </c>
      <c r="AG368" s="50" t="e">
        <f aca="false">V368/U368</f>
        <v>#DIV/0!</v>
      </c>
      <c r="AH368" s="50" t="e">
        <f aca="false">EXP((((AG368-AG$383)/AG$384+2)/4-1.9)^3)</f>
        <v>#DIV/0!</v>
      </c>
      <c r="AI368" s="50" t="e">
        <f aca="false">W368/U368</f>
        <v>#DIV/0!</v>
      </c>
      <c r="AJ368" s="50" t="e">
        <f aca="false">EXP((((AI368-AI$383)/AI$384+2)/4-1.9)^3)</f>
        <v>#DIV/0!</v>
      </c>
      <c r="AK368" s="50" t="e">
        <f aca="false">Z368/U368</f>
        <v>#DIV/0!</v>
      </c>
      <c r="AL368" s="50" t="e">
        <f aca="false">EXP((((AK368-AK$383)/AK$384+2)/4-1.9)^3)</f>
        <v>#DIV/0!</v>
      </c>
      <c r="AM368" s="50" t="e">
        <f aca="false">0.01*AD368+0.15*AF368+0.24*AH368+0.25*AJ368+0.35*AL368</f>
        <v>#DIV/0!</v>
      </c>
      <c r="AO368" s="44" t="n">
        <f aca="false">ModeloDatosModificados!AO368-ModeloDatosMinisterio!AO368</f>
        <v>8.38166940064821E-008</v>
      </c>
      <c r="AP368" s="43" t="n">
        <f aca="false">ModeloDatosModificados!AP368-ModeloDatosMinisterio!AP368</f>
        <v>0.549760149873919</v>
      </c>
      <c r="AQ368" s="44" t="n">
        <f aca="false">ModeloDatosModificados!AQ368-ModeloDatosMinisterio!AQ368</f>
        <v>3.23800025206315E-006</v>
      </c>
      <c r="AR368" s="43" t="n">
        <f aca="false">ModeloDatosModificados!AR368-ModeloDatosMinisterio!AR368</f>
        <v>21.2382929793093</v>
      </c>
      <c r="AS368" s="44" t="n">
        <f aca="false">ModeloDatosModificados!AS368-ModeloDatosMinisterio!AS368</f>
        <v>1.10071241406955E-006</v>
      </c>
      <c r="AT368" s="43" t="n">
        <f aca="false">ModeloDatosModificados!AT368-ModeloDatosMinisterio!AT368</f>
        <v>7.21965747873765</v>
      </c>
      <c r="AU368" s="44" t="n">
        <f aca="false">ModeloDatosModificados!AU368-ModeloDatosMinisterio!AU368</f>
        <v>-2.91260388575942E-006</v>
      </c>
      <c r="AV368" s="43" t="n">
        <f aca="false">ModeloDatosModificados!AV368-ModeloDatosMinisterio!AV368</f>
        <v>-19.1039931571959</v>
      </c>
      <c r="AW368" s="44" t="n">
        <f aca="false">ModeloDatosModificados!AW368-ModeloDatosMinisterio!AW368</f>
        <v>9.50092036081443E-007</v>
      </c>
      <c r="AX368" s="43" t="n">
        <f aca="false">ModeloDatosModificados!AX368-ModeloDatosMinisterio!AX368</f>
        <v>6.23172682174481</v>
      </c>
      <c r="AZ368" s="34" t="n">
        <f aca="false">AZ402*$N$383/$P$417+AP368</f>
        <v>-2.3303045807444</v>
      </c>
      <c r="BA368" s="34" t="n">
        <f aca="false">BA402*$N$383/$P$417+AR368</f>
        <v>-215.949366360028</v>
      </c>
      <c r="BB368" s="34" t="n">
        <f aca="false">BB402*$N$383/$P$417+AT368</f>
        <v>-41.8284625051926</v>
      </c>
      <c r="BC368" s="34" t="n">
        <f aca="false">BC402*$N$383/$P$417+AV368</f>
        <v>-95.1248568808721</v>
      </c>
      <c r="BD368" s="34" t="n">
        <f aca="false">BD402*$N$383/$P$417+AW368</f>
        <v>-45.4426650701075</v>
      </c>
      <c r="BE368" s="34" t="n">
        <f aca="false">ROUND(SUM(AZ368:BD368),0)</f>
        <v>-401</v>
      </c>
      <c r="BF368" s="1" t="n">
        <f aca="false">BE368-Q368</f>
        <v>-6</v>
      </c>
    </row>
    <row r="369" customFormat="false" ht="13.8" hidden="false" customHeight="false" outlineLevel="0" collapsed="false">
      <c r="A369" s="13" t="s">
        <v>33</v>
      </c>
      <c r="B369" s="43" t="n">
        <f aca="false">ModeloDatosModificados!B369-ModeloDatosMinisterio!B369</f>
        <v>0</v>
      </c>
      <c r="C369" s="43" t="n">
        <f aca="false">ModeloDatosModificados!C369-ModeloDatosMinisterio!C369</f>
        <v>0</v>
      </c>
      <c r="D369" s="43" t="n">
        <f aca="false">ModeloDatosModificados!D369-ModeloDatosMinisterio!D369</f>
        <v>0</v>
      </c>
      <c r="E369" s="43" t="n">
        <f aca="false">ModeloDatosModificados!E369-ModeloDatosMinisterio!E369</f>
        <v>0</v>
      </c>
      <c r="F369" s="43" t="n">
        <f aca="false">ModeloDatosModificados!F369-ModeloDatosMinisterio!F369</f>
        <v>0</v>
      </c>
      <c r="G369" s="43" t="n">
        <f aca="false">ModeloDatosModificados!G369-ModeloDatosMinisterio!G369</f>
        <v>0</v>
      </c>
      <c r="H369" s="43" t="n">
        <f aca="false">ModeloDatosModificados!H369-ModeloDatosMinisterio!H369</f>
        <v>0</v>
      </c>
      <c r="I369" s="89" t="n">
        <f aca="false">ModeloDatosModificados!I369-ModeloDatosMinisterio!I369</f>
        <v>8.49879090963207E-006</v>
      </c>
      <c r="J369" s="43" t="n">
        <f aca="false">ModeloDatosModificados!J369-ModeloDatosMinisterio!J369</f>
        <v>56</v>
      </c>
      <c r="K369" s="89" t="n">
        <f aca="false">ModeloDatosModificados!K369-ModeloDatosMinisterio!K369</f>
        <v>8.49879090952799E-006</v>
      </c>
      <c r="L369" s="43" t="n">
        <f aca="false">ModeloDatosModificados!L369-ModeloDatosMinisterio!L369</f>
        <v>56</v>
      </c>
      <c r="M369" s="43" t="n">
        <f aca="false">ModeloDatosModificados!M369-ModeloDatosMinisterio!M369</f>
        <v>7.68451936705023E-006</v>
      </c>
      <c r="N369" s="43" t="n">
        <f aca="false">ModeloDatosModificados!N369-ModeloDatosMinisterio!N369</f>
        <v>958</v>
      </c>
      <c r="O369" s="43" t="n">
        <f aca="false">ModeloDatosModificados!O369-ModeloDatosMinisterio!O369</f>
        <v>958</v>
      </c>
      <c r="P369" s="43" t="n">
        <f aca="false">ModeloDatosModificados!P369-ModeloDatosMinisterio!P369</f>
        <v>1014</v>
      </c>
      <c r="Q369" s="43" t="n">
        <f aca="false">ModeloDatosModificados!Q369-ModeloDatosMinisterio!Q369</f>
        <v>1014</v>
      </c>
      <c r="S369" s="14" t="n">
        <f aca="false">ModeloDatosModificados!S369-ModeloDatosMinisterio!S369</f>
        <v>0</v>
      </c>
      <c r="T369" s="14" t="n">
        <f aca="false">ModeloDatosModificados!T369-ModeloDatosMinisterio!T369</f>
        <v>0</v>
      </c>
      <c r="U369" s="14" t="n">
        <f aca="false">ModeloDatosModificados!U369-ModeloDatosMinisterio!U369</f>
        <v>0</v>
      </c>
      <c r="V369" s="14" t="n">
        <f aca="false">ModeloDatosModificados!V369-ModeloDatosMinisterio!V369</f>
        <v>0</v>
      </c>
      <c r="W369" s="14" t="n">
        <f aca="false">ModeloDatosModificados!W369-ModeloDatosMinisterio!W369</f>
        <v>0</v>
      </c>
      <c r="X369" s="14" t="n">
        <f aca="false">ModeloDatosModificados!X369-ModeloDatosMinisterio!X369</f>
        <v>0</v>
      </c>
      <c r="Y369" s="14" t="n">
        <f aca="false">ModeloDatosModificados!Y369-ModeloDatosMinisterio!Y369</f>
        <v>0</v>
      </c>
      <c r="Z369" s="14" t="n">
        <f aca="false">ModeloDatosModificados!Z369-ModeloDatosMinisterio!Z369</f>
        <v>0</v>
      </c>
      <c r="AC369" s="49" t="n">
        <f aca="false">IF(T369&gt;0,S369/T369,0)</f>
        <v>0</v>
      </c>
      <c r="AD369" s="50" t="e">
        <f aca="false">EXP((((AC369-AC$383)/AC$384+2)/4-1.9)^3)</f>
        <v>#DIV/0!</v>
      </c>
      <c r="AE369" s="51" t="e">
        <f aca="false">S369/U369</f>
        <v>#DIV/0!</v>
      </c>
      <c r="AF369" s="50" t="e">
        <f aca="false">EXP((((AE369-AE$383)/AE$384+2)/4-1.9)^3)</f>
        <v>#DIV/0!</v>
      </c>
      <c r="AG369" s="50" t="e">
        <f aca="false">V369/U369</f>
        <v>#DIV/0!</v>
      </c>
      <c r="AH369" s="50" t="e">
        <f aca="false">EXP((((AG369-AG$383)/AG$384+2)/4-1.9)^3)</f>
        <v>#DIV/0!</v>
      </c>
      <c r="AI369" s="50" t="e">
        <f aca="false">W369/U369</f>
        <v>#DIV/0!</v>
      </c>
      <c r="AJ369" s="50" t="e">
        <f aca="false">EXP((((AI369-AI$383)/AI$384+2)/4-1.9)^3)</f>
        <v>#DIV/0!</v>
      </c>
      <c r="AK369" s="50" t="e">
        <f aca="false">Z369/U369</f>
        <v>#DIV/0!</v>
      </c>
      <c r="AL369" s="50" t="e">
        <f aca="false">EXP((((AK369-AK$383)/AK$384+2)/4-1.9)^3)</f>
        <v>#DIV/0!</v>
      </c>
      <c r="AM369" s="50" t="e">
        <f aca="false">0.01*AD369+0.15*AF369+0.24*AH369+0.25*AJ369+0.35*AL369</f>
        <v>#DIV/0!</v>
      </c>
      <c r="AO369" s="44" t="n">
        <f aca="false">ModeloDatosModificados!AO369-ModeloDatosMinisterio!AO369</f>
        <v>9.07135515799723E-008</v>
      </c>
      <c r="AP369" s="43" t="n">
        <f aca="false">ModeloDatosModificados!AP369-ModeloDatosMinisterio!AP369</f>
        <v>0.594997169756425</v>
      </c>
      <c r="AQ369" s="44" t="n">
        <f aca="false">ModeloDatosModificados!AQ369-ModeloDatosMinisterio!AQ369</f>
        <v>2.27005853335998E-006</v>
      </c>
      <c r="AR369" s="43" t="n">
        <f aca="false">ModeloDatosModificados!AR369-ModeloDatosMinisterio!AR369</f>
        <v>14.8894887148126</v>
      </c>
      <c r="AS369" s="44" t="n">
        <f aca="false">ModeloDatosModificados!AS369-ModeloDatosMinisterio!AS369</f>
        <v>4.6974908141928E-006</v>
      </c>
      <c r="AT369" s="43" t="n">
        <f aca="false">ModeloDatosModificados!AT369-ModeloDatosMinisterio!AT369</f>
        <v>30.8112039570842</v>
      </c>
      <c r="AU369" s="44" t="n">
        <f aca="false">ModeloDatosModificados!AU369-ModeloDatosMinisterio!AU369</f>
        <v>3.79879215604839E-007</v>
      </c>
      <c r="AV369" s="43" t="n">
        <f aca="false">ModeloDatosModificados!AV369-ModeloDatosMinisterio!AV369</f>
        <v>2.49165702585196</v>
      </c>
      <c r="AW369" s="44" t="n">
        <f aca="false">ModeloDatosModificados!AW369-ModeloDatosMinisterio!AW369</f>
        <v>1.06064879489432E-006</v>
      </c>
      <c r="AX369" s="43" t="n">
        <f aca="false">ModeloDatosModificados!AX369-ModeloDatosMinisterio!AX369</f>
        <v>6.95687711566643</v>
      </c>
      <c r="AZ369" s="34" t="n">
        <f aca="false">AZ403*$N$383/$P$417+AP369</f>
        <v>15.1716699745069</v>
      </c>
      <c r="BA369" s="34" t="n">
        <f aca="false">BA403*$N$383/$P$417+AR369</f>
        <v>241.211028389679</v>
      </c>
      <c r="BB369" s="34" t="n">
        <f aca="false">BB403*$N$383/$P$417+AT369</f>
        <v>595.273240607114</v>
      </c>
      <c r="BC369" s="34" t="n">
        <f aca="false">BC403*$N$383/$P$417+AV369</f>
        <v>30.147730183938</v>
      </c>
      <c r="BD369" s="34" t="n">
        <f aca="false">BD403*$N$383/$P$417+AW369</f>
        <v>124.440713334211</v>
      </c>
      <c r="BE369" s="34" t="n">
        <f aca="false">ROUND(SUM(AZ369:BD369),0)</f>
        <v>1006</v>
      </c>
      <c r="BF369" s="1" t="n">
        <f aca="false">BE369-Q369</f>
        <v>-8</v>
      </c>
    </row>
    <row r="370" customFormat="false" ht="13.8" hidden="false" customHeight="false" outlineLevel="0" collapsed="false">
      <c r="A370" s="13" t="s">
        <v>34</v>
      </c>
      <c r="B370" s="43" t="n">
        <f aca="false">ModeloDatosModificados!B370-ModeloDatosMinisterio!B370</f>
        <v>0</v>
      </c>
      <c r="C370" s="43" t="n">
        <f aca="false">ModeloDatosModificados!C370-ModeloDatosMinisterio!C370</f>
        <v>0</v>
      </c>
      <c r="D370" s="43" t="n">
        <f aca="false">ModeloDatosModificados!D370-ModeloDatosMinisterio!D370</f>
        <v>0</v>
      </c>
      <c r="E370" s="43" t="n">
        <f aca="false">ModeloDatosModificados!E370-ModeloDatosMinisterio!E370</f>
        <v>0</v>
      </c>
      <c r="F370" s="43" t="n">
        <f aca="false">ModeloDatosModificados!F370-ModeloDatosMinisterio!F370</f>
        <v>0</v>
      </c>
      <c r="G370" s="43" t="n">
        <f aca="false">ModeloDatosModificados!G370-ModeloDatosMinisterio!G370</f>
        <v>0</v>
      </c>
      <c r="H370" s="43" t="n">
        <f aca="false">ModeloDatosModificados!H370-ModeloDatosMinisterio!H370</f>
        <v>0</v>
      </c>
      <c r="I370" s="89" t="n">
        <f aca="false">ModeloDatosModificados!I370-ModeloDatosMinisterio!I370</f>
        <v>0.000124578859372192</v>
      </c>
      <c r="J370" s="43" t="n">
        <f aca="false">ModeloDatosModificados!J370-ModeloDatosMinisterio!J370</f>
        <v>817</v>
      </c>
      <c r="K370" s="89" t="n">
        <f aca="false">ModeloDatosModificados!K370-ModeloDatosMinisterio!K370</f>
        <v>0.000124578859372192</v>
      </c>
      <c r="L370" s="43" t="n">
        <f aca="false">ModeloDatosModificados!L370-ModeloDatosMinisterio!L370</f>
        <v>817</v>
      </c>
      <c r="M370" s="43" t="n">
        <f aca="false">ModeloDatosModificados!M370-ModeloDatosMinisterio!M370</f>
        <v>7.88824469491467E-006</v>
      </c>
      <c r="N370" s="43" t="n">
        <f aca="false">ModeloDatosModificados!N370-ModeloDatosMinisterio!N370</f>
        <v>983</v>
      </c>
      <c r="O370" s="43" t="n">
        <f aca="false">ModeloDatosModificados!O370-ModeloDatosMinisterio!O370</f>
        <v>983</v>
      </c>
      <c r="P370" s="43" t="n">
        <f aca="false">ModeloDatosModificados!P370-ModeloDatosMinisterio!P370</f>
        <v>1800</v>
      </c>
      <c r="Q370" s="43" t="n">
        <f aca="false">ModeloDatosModificados!Q370-ModeloDatosMinisterio!Q370</f>
        <v>1800</v>
      </c>
      <c r="S370" s="14" t="n">
        <f aca="false">ModeloDatosModificados!S370-ModeloDatosMinisterio!S370</f>
        <v>0</v>
      </c>
      <c r="T370" s="14" t="n">
        <f aca="false">ModeloDatosModificados!T370-ModeloDatosMinisterio!T370</f>
        <v>0</v>
      </c>
      <c r="U370" s="14" t="n">
        <f aca="false">ModeloDatosModificados!U370-ModeloDatosMinisterio!U370</f>
        <v>0</v>
      </c>
      <c r="V370" s="14" t="n">
        <f aca="false">ModeloDatosModificados!V370-ModeloDatosMinisterio!V370</f>
        <v>0</v>
      </c>
      <c r="W370" s="14" t="n">
        <f aca="false">ModeloDatosModificados!W370-ModeloDatosMinisterio!W370</f>
        <v>0</v>
      </c>
      <c r="X370" s="14" t="n">
        <f aca="false">ModeloDatosModificados!X370-ModeloDatosMinisterio!X370</f>
        <v>0</v>
      </c>
      <c r="Y370" s="14" t="n">
        <f aca="false">ModeloDatosModificados!Y370-ModeloDatosMinisterio!Y370</f>
        <v>0</v>
      </c>
      <c r="Z370" s="14" t="n">
        <f aca="false">ModeloDatosModificados!Z370-ModeloDatosMinisterio!Z370</f>
        <v>0</v>
      </c>
      <c r="AC370" s="49" t="n">
        <f aca="false">IF(T370&gt;0,S370/T370,0)</f>
        <v>0</v>
      </c>
      <c r="AD370" s="50" t="e">
        <f aca="false">EXP((((AC370-AC$383)/AC$384+2)/4-1.9)^3)</f>
        <v>#DIV/0!</v>
      </c>
      <c r="AE370" s="51" t="e">
        <f aca="false">S370/U370</f>
        <v>#DIV/0!</v>
      </c>
      <c r="AF370" s="50" t="e">
        <f aca="false">EXP((((AE370-AE$383)/AE$384+2)/4-1.9)^3)</f>
        <v>#DIV/0!</v>
      </c>
      <c r="AG370" s="50" t="e">
        <f aca="false">V370/U370</f>
        <v>#DIV/0!</v>
      </c>
      <c r="AH370" s="50" t="e">
        <f aca="false">EXP((((AG370-AG$383)/AG$384+2)/4-1.9)^3)</f>
        <v>#DIV/0!</v>
      </c>
      <c r="AI370" s="50" t="e">
        <f aca="false">W370/U370</f>
        <v>#DIV/0!</v>
      </c>
      <c r="AJ370" s="50" t="e">
        <f aca="false">EXP((((AI370-AI$383)/AI$384+2)/4-1.9)^3)</f>
        <v>#DIV/0!</v>
      </c>
      <c r="AK370" s="50" t="e">
        <f aca="false">Z370/U370</f>
        <v>#DIV/0!</v>
      </c>
      <c r="AL370" s="50" t="e">
        <f aca="false">EXP((((AK370-AK$383)/AK$384+2)/4-1.9)^3)</f>
        <v>#DIV/0!</v>
      </c>
      <c r="AM370" s="50" t="e">
        <f aca="false">0.01*AD370+0.15*AF370+0.24*AH370+0.25*AJ370+0.35*AL370</f>
        <v>#DIV/0!</v>
      </c>
      <c r="AO370" s="44" t="n">
        <f aca="false">ModeloDatosModificados!AO370-ModeloDatosMinisterio!AO370</f>
        <v>3.47035658032667E-008</v>
      </c>
      <c r="AP370" s="43" t="n">
        <f aca="false">ModeloDatosModificados!AP370-ModeloDatosMinisterio!AP370</f>
        <v>0.22762336027813</v>
      </c>
      <c r="AQ370" s="44" t="n">
        <f aca="false">ModeloDatosModificados!AQ370-ModeloDatosMinisterio!AQ370</f>
        <v>2.16316339280765E-007</v>
      </c>
      <c r="AR370" s="43" t="n">
        <f aca="false">ModeloDatosModificados!AR370-ModeloDatosMinisterio!AR370</f>
        <v>1.41883552570107</v>
      </c>
      <c r="AS370" s="44" t="n">
        <f aca="false">ModeloDatosModificados!AS370-ModeloDatosMinisterio!AS370</f>
        <v>3.33670298116769E-006</v>
      </c>
      <c r="AT370" s="43" t="n">
        <f aca="false">ModeloDatosModificados!AT370-ModeloDatosMinisterio!AT370</f>
        <v>21.8856917796074</v>
      </c>
      <c r="AU370" s="44" t="n">
        <f aca="false">ModeloDatosModificados!AU370-ModeloDatosMinisterio!AU370</f>
        <v>0.000118280269061142</v>
      </c>
      <c r="AV370" s="43" t="n">
        <f aca="false">ModeloDatosModificados!AV370-ModeloDatosMinisterio!AV370</f>
        <v>775.809392352749</v>
      </c>
      <c r="AW370" s="44" t="n">
        <f aca="false">ModeloDatosModificados!AW370-ModeloDatosMinisterio!AW370</f>
        <v>2.71086742480164E-006</v>
      </c>
      <c r="AX370" s="43" t="n">
        <f aca="false">ModeloDatosModificados!AX370-ModeloDatosMinisterio!AX370</f>
        <v>17.7807881760673</v>
      </c>
      <c r="AZ370" s="34" t="n">
        <f aca="false">AZ404*$N$383/$P$417+AP370</f>
        <v>5.34906780348064</v>
      </c>
      <c r="BA370" s="34" t="n">
        <f aca="false">BA404*$N$383/$P$417+AR370</f>
        <v>29.5568542767071</v>
      </c>
      <c r="BB370" s="34" t="n">
        <f aca="false">BB404*$N$383/$P$417+AT370</f>
        <v>232.920735984852</v>
      </c>
      <c r="BC370" s="34" t="n">
        <f aca="false">BC404*$N$383/$P$417+AV370</f>
        <v>1300.65106197814</v>
      </c>
      <c r="BD370" s="34" t="n">
        <f aca="false">BD404*$N$383/$P$417+AW370</f>
        <v>213.288063664315</v>
      </c>
      <c r="BE370" s="34" t="n">
        <f aca="false">ROUND(SUM(AZ370:BD370),0)</f>
        <v>1782</v>
      </c>
      <c r="BF370" s="1" t="n">
        <f aca="false">BE370-Q370</f>
        <v>-18</v>
      </c>
    </row>
    <row r="371" customFormat="false" ht="13.8" hidden="false" customHeight="false" outlineLevel="0" collapsed="false">
      <c r="A371" s="13" t="s">
        <v>35</v>
      </c>
      <c r="B371" s="43" t="n">
        <f aca="false">ModeloDatosModificados!B371-ModeloDatosMinisterio!B371</f>
        <v>0</v>
      </c>
      <c r="C371" s="43" t="n">
        <f aca="false">ModeloDatosModificados!C371-ModeloDatosMinisterio!C371</f>
        <v>0</v>
      </c>
      <c r="D371" s="43" t="n">
        <f aca="false">ModeloDatosModificados!D371-ModeloDatosMinisterio!D371</f>
        <v>0</v>
      </c>
      <c r="E371" s="43" t="n">
        <f aca="false">ModeloDatosModificados!E371-ModeloDatosMinisterio!E371</f>
        <v>0</v>
      </c>
      <c r="F371" s="43" t="n">
        <f aca="false">ModeloDatosModificados!F371-ModeloDatosMinisterio!F371</f>
        <v>0</v>
      </c>
      <c r="G371" s="43" t="n">
        <f aca="false">ModeloDatosModificados!G371-ModeloDatosMinisterio!G371</f>
        <v>0</v>
      </c>
      <c r="H371" s="43" t="n">
        <f aca="false">ModeloDatosModificados!H371-ModeloDatosMinisterio!H371</f>
        <v>0</v>
      </c>
      <c r="I371" s="89" t="n">
        <f aca="false">ModeloDatosModificados!I371-ModeloDatosMinisterio!I371</f>
        <v>1.71309869130398E-005</v>
      </c>
      <c r="J371" s="43" t="n">
        <f aca="false">ModeloDatosModificados!J371-ModeloDatosMinisterio!J371</f>
        <v>112</v>
      </c>
      <c r="K371" s="89" t="n">
        <f aca="false">ModeloDatosModificados!K371-ModeloDatosMinisterio!K371</f>
        <v>1.71309869130103E-005</v>
      </c>
      <c r="L371" s="43" t="n">
        <f aca="false">ModeloDatosModificados!L371-ModeloDatosMinisterio!L371</f>
        <v>112</v>
      </c>
      <c r="M371" s="43" t="n">
        <f aca="false">ModeloDatosModificados!M371-ModeloDatosMinisterio!M371</f>
        <v>1.4749713737397E-006</v>
      </c>
      <c r="N371" s="43" t="n">
        <f aca="false">ModeloDatosModificados!N371-ModeloDatosMinisterio!N371</f>
        <v>184</v>
      </c>
      <c r="O371" s="43" t="n">
        <f aca="false">ModeloDatosModificados!O371-ModeloDatosMinisterio!O371</f>
        <v>184</v>
      </c>
      <c r="P371" s="43" t="n">
        <f aca="false">ModeloDatosModificados!P371-ModeloDatosMinisterio!P371</f>
        <v>296</v>
      </c>
      <c r="Q371" s="43" t="n">
        <f aca="false">ModeloDatosModificados!Q371-ModeloDatosMinisterio!Q371</f>
        <v>296</v>
      </c>
      <c r="S371" s="14" t="n">
        <f aca="false">ModeloDatosModificados!S371-ModeloDatosMinisterio!S371</f>
        <v>0</v>
      </c>
      <c r="T371" s="14" t="n">
        <f aca="false">ModeloDatosModificados!T371-ModeloDatosMinisterio!T371</f>
        <v>0</v>
      </c>
      <c r="U371" s="14" t="n">
        <f aca="false">ModeloDatosModificados!U371-ModeloDatosMinisterio!U371</f>
        <v>0</v>
      </c>
      <c r="V371" s="14" t="n">
        <f aca="false">ModeloDatosModificados!V371-ModeloDatosMinisterio!V371</f>
        <v>0</v>
      </c>
      <c r="W371" s="14" t="n">
        <f aca="false">ModeloDatosModificados!W371-ModeloDatosMinisterio!W371</f>
        <v>0</v>
      </c>
      <c r="X371" s="14" t="n">
        <f aca="false">ModeloDatosModificados!X371-ModeloDatosMinisterio!X371</f>
        <v>0</v>
      </c>
      <c r="Y371" s="14" t="n">
        <f aca="false">ModeloDatosModificados!Y371-ModeloDatosMinisterio!Y371</f>
        <v>0</v>
      </c>
      <c r="Z371" s="14" t="n">
        <f aca="false">ModeloDatosModificados!Z371-ModeloDatosMinisterio!Z371</f>
        <v>0</v>
      </c>
      <c r="AC371" s="49" t="n">
        <f aca="false">IF(T371&gt;0,S371/T371,0)</f>
        <v>0</v>
      </c>
      <c r="AD371" s="50" t="e">
        <f aca="false">EXP((((AC371-AC$383)/AC$384+2)/4-1.9)^3)</f>
        <v>#DIV/0!</v>
      </c>
      <c r="AE371" s="51" t="e">
        <f aca="false">S371/U371</f>
        <v>#DIV/0!</v>
      </c>
      <c r="AF371" s="50" t="e">
        <f aca="false">EXP((((AE371-AE$383)/AE$384+2)/4-1.9)^3)</f>
        <v>#DIV/0!</v>
      </c>
      <c r="AG371" s="50" t="e">
        <f aca="false">V371/U371</f>
        <v>#DIV/0!</v>
      </c>
      <c r="AH371" s="50" t="e">
        <f aca="false">EXP((((AG371-AG$383)/AG$384+2)/4-1.9)^3)</f>
        <v>#DIV/0!</v>
      </c>
      <c r="AI371" s="50" t="e">
        <f aca="false">W371/U371</f>
        <v>#DIV/0!</v>
      </c>
      <c r="AJ371" s="50" t="e">
        <f aca="false">EXP((((AI371-AI$383)/AI$384+2)/4-1.9)^3)</f>
        <v>#DIV/0!</v>
      </c>
      <c r="AK371" s="50" t="e">
        <f aca="false">Z371/U371</f>
        <v>#DIV/0!</v>
      </c>
      <c r="AL371" s="50" t="e">
        <f aca="false">EXP((((AK371-AK$383)/AK$384+2)/4-1.9)^3)</f>
        <v>#DIV/0!</v>
      </c>
      <c r="AM371" s="50" t="e">
        <f aca="false">0.01*AD371+0.15*AF371+0.24*AH371+0.25*AJ371+0.35*AL371</f>
        <v>#DIV/0!</v>
      </c>
      <c r="AO371" s="44" t="n">
        <f aca="false">ModeloDatosModificados!AO371-ModeloDatosMinisterio!AO371</f>
        <v>3.45116042478101E-009</v>
      </c>
      <c r="AP371" s="43" t="n">
        <f aca="false">ModeloDatosModificados!AP371-ModeloDatosMinisterio!AP371</f>
        <v>0.0226364269654908</v>
      </c>
      <c r="AQ371" s="44" t="n">
        <f aca="false">ModeloDatosModificados!AQ371-ModeloDatosMinisterio!AQ371</f>
        <v>4.4380475307422E-007</v>
      </c>
      <c r="AR371" s="43" t="n">
        <f aca="false">ModeloDatosModificados!AR371-ModeloDatosMinisterio!AR371</f>
        <v>2.91094954838081</v>
      </c>
      <c r="AS371" s="44" t="n">
        <f aca="false">ModeloDatosModificados!AS371-ModeloDatosMinisterio!AS371</f>
        <v>2.1568977469271E-008</v>
      </c>
      <c r="AT371" s="43" t="n">
        <f aca="false">ModeloDatosModificados!AT371-ModeloDatosMinisterio!AT371</f>
        <v>0.141472584032215</v>
      </c>
      <c r="AU371" s="44" t="n">
        <f aca="false">ModeloDatosModificados!AU371-ModeloDatosMinisterio!AU371</f>
        <v>1.56706794018991E-005</v>
      </c>
      <c r="AV371" s="43" t="n">
        <f aca="false">ModeloDatosModificados!AV371-ModeloDatosMinisterio!AV371</f>
        <v>102.785192839372</v>
      </c>
      <c r="AW371" s="44" t="n">
        <f aca="false">ModeloDatosModificados!AW371-ModeloDatosMinisterio!AW371</f>
        <v>9.91482620171791E-007</v>
      </c>
      <c r="AX371" s="43" t="n">
        <f aca="false">ModeloDatosModificados!AX371-ModeloDatosMinisterio!AX371</f>
        <v>6.50321084986717</v>
      </c>
      <c r="AZ371" s="34" t="n">
        <f aca="false">AZ405*$N$383/$P$417+AP371</f>
        <v>0.331158321257703</v>
      </c>
      <c r="BA371" s="34" t="n">
        <f aca="false">BA405*$N$383/$P$417+AR371</f>
        <v>12.7881019211137</v>
      </c>
      <c r="BB371" s="34" t="n">
        <f aca="false">BB405*$N$383/$P$417+AT371</f>
        <v>5.10113887961775</v>
      </c>
      <c r="BC371" s="34" t="n">
        <f aca="false">BC405*$N$383/$P$417+AV371</f>
        <v>159.070002642581</v>
      </c>
      <c r="BD371" s="34" t="n">
        <f aca="false">BD405*$N$383/$P$417+AW371</f>
        <v>112.441706463019</v>
      </c>
      <c r="BE371" s="34" t="n">
        <f aca="false">ROUND(SUM(AZ371:BD371),0)</f>
        <v>290</v>
      </c>
      <c r="BF371" s="1" t="n">
        <f aca="false">BE371-Q371</f>
        <v>-6</v>
      </c>
    </row>
    <row r="372" customFormat="false" ht="13.8" hidden="false" customHeight="false" outlineLevel="0" collapsed="false">
      <c r="A372" s="13" t="s">
        <v>36</v>
      </c>
      <c r="B372" s="43" t="n">
        <f aca="false">ModeloDatosModificados!B372-ModeloDatosMinisterio!B372</f>
        <v>0</v>
      </c>
      <c r="C372" s="43" t="n">
        <f aca="false">ModeloDatosModificados!C372-ModeloDatosMinisterio!C372</f>
        <v>0</v>
      </c>
      <c r="D372" s="43" t="n">
        <f aca="false">ModeloDatosModificados!D372-ModeloDatosMinisterio!D372</f>
        <v>0</v>
      </c>
      <c r="E372" s="43" t="n">
        <f aca="false">ModeloDatosModificados!E372-ModeloDatosMinisterio!E372</f>
        <v>0</v>
      </c>
      <c r="F372" s="43" t="n">
        <f aca="false">ModeloDatosModificados!F372-ModeloDatosMinisterio!F372</f>
        <v>0</v>
      </c>
      <c r="G372" s="43" t="n">
        <f aca="false">ModeloDatosModificados!G372-ModeloDatosMinisterio!G372</f>
        <v>0</v>
      </c>
      <c r="H372" s="43" t="n">
        <f aca="false">ModeloDatosModificados!H372-ModeloDatosMinisterio!H372</f>
        <v>0</v>
      </c>
      <c r="I372" s="89" t="n">
        <f aca="false">ModeloDatosModificados!I372-ModeloDatosMinisterio!I372</f>
        <v>0.000155472444855753</v>
      </c>
      <c r="J372" s="43" t="n">
        <f aca="false">ModeloDatosModificados!J372-ModeloDatosMinisterio!J372</f>
        <v>1020</v>
      </c>
      <c r="K372" s="89" t="n">
        <f aca="false">ModeloDatosModificados!K372-ModeloDatosMinisterio!K372</f>
        <v>0.000155472444855753</v>
      </c>
      <c r="L372" s="43" t="n">
        <f aca="false">ModeloDatosModificados!L372-ModeloDatosMinisterio!L372</f>
        <v>1020</v>
      </c>
      <c r="M372" s="43" t="n">
        <f aca="false">ModeloDatosModificados!M372-ModeloDatosMinisterio!M372</f>
        <v>1.91012867405763E-005</v>
      </c>
      <c r="N372" s="43" t="n">
        <f aca="false">ModeloDatosModificados!N372-ModeloDatosMinisterio!N372</f>
        <v>2381</v>
      </c>
      <c r="O372" s="43" t="n">
        <f aca="false">ModeloDatosModificados!O372-ModeloDatosMinisterio!O372</f>
        <v>2381</v>
      </c>
      <c r="P372" s="43" t="n">
        <f aca="false">ModeloDatosModificados!P372-ModeloDatosMinisterio!P372</f>
        <v>3401</v>
      </c>
      <c r="Q372" s="43" t="n">
        <f aca="false">ModeloDatosModificados!Q372-ModeloDatosMinisterio!Q372</f>
        <v>3401</v>
      </c>
      <c r="S372" s="14" t="n">
        <f aca="false">ModeloDatosModificados!S372-ModeloDatosMinisterio!S372</f>
        <v>0</v>
      </c>
      <c r="T372" s="14" t="n">
        <f aca="false">ModeloDatosModificados!T372-ModeloDatosMinisterio!T372</f>
        <v>0</v>
      </c>
      <c r="U372" s="14" t="n">
        <f aca="false">ModeloDatosModificados!U372-ModeloDatosMinisterio!U372</f>
        <v>0</v>
      </c>
      <c r="V372" s="14" t="n">
        <f aca="false">ModeloDatosModificados!V372-ModeloDatosMinisterio!V372</f>
        <v>0</v>
      </c>
      <c r="W372" s="14" t="n">
        <f aca="false">ModeloDatosModificados!W372-ModeloDatosMinisterio!W372</f>
        <v>0</v>
      </c>
      <c r="X372" s="14" t="n">
        <f aca="false">ModeloDatosModificados!X372-ModeloDatosMinisterio!X372</f>
        <v>0</v>
      </c>
      <c r="Y372" s="14" t="n">
        <f aca="false">ModeloDatosModificados!Y372-ModeloDatosMinisterio!Y372</f>
        <v>0</v>
      </c>
      <c r="Z372" s="14" t="n">
        <f aca="false">ModeloDatosModificados!Z372-ModeloDatosMinisterio!Z372</f>
        <v>0</v>
      </c>
      <c r="AC372" s="49" t="n">
        <f aca="false">IF(T372&gt;0,S372/T372,0)</f>
        <v>0</v>
      </c>
      <c r="AD372" s="50" t="e">
        <f aca="false">EXP((((AC372-AC$383)/AC$384+2)/4-1.9)^3)</f>
        <v>#DIV/0!</v>
      </c>
      <c r="AE372" s="51" t="e">
        <f aca="false">S372/U372</f>
        <v>#DIV/0!</v>
      </c>
      <c r="AF372" s="50" t="e">
        <f aca="false">EXP((((AE372-AE$383)/AE$384+2)/4-1.9)^3)</f>
        <v>#DIV/0!</v>
      </c>
      <c r="AG372" s="50" t="e">
        <f aca="false">V372/U372</f>
        <v>#DIV/0!</v>
      </c>
      <c r="AH372" s="50" t="e">
        <f aca="false">EXP((((AG372-AG$383)/AG$384+2)/4-1.9)^3)</f>
        <v>#DIV/0!</v>
      </c>
      <c r="AI372" s="50" t="e">
        <f aca="false">W372/U372</f>
        <v>#DIV/0!</v>
      </c>
      <c r="AJ372" s="50" t="e">
        <f aca="false">EXP((((AI372-AI$383)/AI$384+2)/4-1.9)^3)</f>
        <v>#DIV/0!</v>
      </c>
      <c r="AK372" s="50" t="e">
        <f aca="false">Z372/U372</f>
        <v>#DIV/0!</v>
      </c>
      <c r="AL372" s="50" t="e">
        <f aca="false">EXP((((AK372-AK$383)/AK$384+2)/4-1.9)^3)</f>
        <v>#DIV/0!</v>
      </c>
      <c r="AM372" s="50" t="e">
        <f aca="false">0.01*AD372+0.15*AF372+0.24*AH372+0.25*AJ372+0.35*AL372</f>
        <v>#DIV/0!</v>
      </c>
      <c r="AO372" s="44" t="n">
        <f aca="false">ModeloDatosModificados!AO372-ModeloDatosMinisterio!AO372</f>
        <v>1.72866852206984E-007</v>
      </c>
      <c r="AP372" s="43" t="n">
        <f aca="false">ModeloDatosModificados!AP372-ModeloDatosMinisterio!AP372</f>
        <v>1.13384699437302</v>
      </c>
      <c r="AQ372" s="44" t="n">
        <f aca="false">ModeloDatosModificados!AQ372-ModeloDatosMinisterio!AQ372</f>
        <v>1.46086058017223E-006</v>
      </c>
      <c r="AR372" s="43" t="n">
        <f aca="false">ModeloDatosModificados!AR372-ModeloDatosMinisterio!AR372</f>
        <v>9.58189703161406</v>
      </c>
      <c r="AS372" s="44" t="n">
        <f aca="false">ModeloDatosModificados!AS372-ModeloDatosMinisterio!AS372</f>
        <v>1.57430851129778E-005</v>
      </c>
      <c r="AT372" s="43" t="n">
        <f aca="false">ModeloDatosModificados!AT372-ModeloDatosMinisterio!AT372</f>
        <v>103.260107473528</v>
      </c>
      <c r="AU372" s="44" t="n">
        <f aca="false">ModeloDatosModificados!AU372-ModeloDatosMinisterio!AU372</f>
        <v>0.000131518390824384</v>
      </c>
      <c r="AV372" s="43" t="n">
        <f aca="false">ModeloDatosModificados!AV372-ModeloDatosMinisterio!AV372</f>
        <v>862.639252333232</v>
      </c>
      <c r="AW372" s="44" t="n">
        <f aca="false">ModeloDatosModificados!AW372-ModeloDatosMinisterio!AW372</f>
        <v>6.57724148604016E-006</v>
      </c>
      <c r="AX372" s="43" t="n">
        <f aca="false">ModeloDatosModificados!AX372-ModeloDatosMinisterio!AX372</f>
        <v>43.1406333545165</v>
      </c>
      <c r="AZ372" s="34" t="n">
        <f aca="false">AZ406*$N$383/$P$417+AP372</f>
        <v>5.70552125813385</v>
      </c>
      <c r="BA372" s="34" t="n">
        <f aca="false">BA406*$N$383/$P$417+AR372</f>
        <v>62.1887077928364</v>
      </c>
      <c r="BB372" s="34" t="n">
        <f aca="false">BB406*$N$383/$P$417+AT372</f>
        <v>509.414140925961</v>
      </c>
      <c r="BC372" s="34" t="n">
        <f aca="false">BC406*$N$383/$P$417+AV372</f>
        <v>2609.17943725615</v>
      </c>
      <c r="BD372" s="34" t="n">
        <f aca="false">BD406*$N$383/$P$417+AW372</f>
        <v>170.314456993985</v>
      </c>
      <c r="BE372" s="34" t="n">
        <f aca="false">ROUND(SUM(AZ372:BD372),0)</f>
        <v>3357</v>
      </c>
      <c r="BF372" s="1" t="n">
        <f aca="false">BE372-Q372</f>
        <v>-44</v>
      </c>
    </row>
    <row r="373" customFormat="false" ht="13.8" hidden="false" customHeight="false" outlineLevel="0" collapsed="false">
      <c r="A373" s="13" t="s">
        <v>37</v>
      </c>
      <c r="B373" s="43" t="n">
        <f aca="false">ModeloDatosModificados!B373-ModeloDatosMinisterio!B373</f>
        <v>0</v>
      </c>
      <c r="C373" s="43" t="n">
        <f aca="false">ModeloDatosModificados!C373-ModeloDatosMinisterio!C373</f>
        <v>0</v>
      </c>
      <c r="D373" s="43" t="n">
        <f aca="false">ModeloDatosModificados!D373-ModeloDatosMinisterio!D373</f>
        <v>0</v>
      </c>
      <c r="E373" s="43" t="n">
        <f aca="false">ModeloDatosModificados!E373-ModeloDatosMinisterio!E373</f>
        <v>0</v>
      </c>
      <c r="F373" s="43" t="n">
        <f aca="false">ModeloDatosModificados!F373-ModeloDatosMinisterio!F373</f>
        <v>0</v>
      </c>
      <c r="G373" s="43" t="n">
        <f aca="false">ModeloDatosModificados!G373-ModeloDatosMinisterio!G373</f>
        <v>0</v>
      </c>
      <c r="H373" s="43" t="n">
        <f aca="false">ModeloDatosModificados!H373-ModeloDatosMinisterio!H373</f>
        <v>0</v>
      </c>
      <c r="I373" s="89" t="n">
        <f aca="false">ModeloDatosModificados!I373-ModeloDatosMinisterio!I373</f>
        <v>-5.66644050477207E-006</v>
      </c>
      <c r="J373" s="43" t="n">
        <f aca="false">ModeloDatosModificados!J373-ModeloDatosMinisterio!J373</f>
        <v>-37</v>
      </c>
      <c r="K373" s="89" t="n">
        <f aca="false">ModeloDatosModificados!K373-ModeloDatosMinisterio!K373</f>
        <v>-5.66644050478422E-006</v>
      </c>
      <c r="L373" s="43" t="n">
        <f aca="false">ModeloDatosModificados!L373-ModeloDatosMinisterio!L373</f>
        <v>-37</v>
      </c>
      <c r="M373" s="43" t="n">
        <f aca="false">ModeloDatosModificados!M373-ModeloDatosMinisterio!M373</f>
        <v>-3.42258550813102E-007</v>
      </c>
      <c r="N373" s="43" t="n">
        <f aca="false">ModeloDatosModificados!N373-ModeloDatosMinisterio!N373</f>
        <v>-42</v>
      </c>
      <c r="O373" s="43" t="n">
        <f aca="false">ModeloDatosModificados!O373-ModeloDatosMinisterio!O373</f>
        <v>-42</v>
      </c>
      <c r="P373" s="43" t="n">
        <f aca="false">ModeloDatosModificados!P373-ModeloDatosMinisterio!P373</f>
        <v>-79</v>
      </c>
      <c r="Q373" s="43" t="n">
        <f aca="false">ModeloDatosModificados!Q373-ModeloDatosMinisterio!Q373</f>
        <v>-79</v>
      </c>
      <c r="S373" s="14" t="n">
        <f aca="false">ModeloDatosModificados!S373-ModeloDatosMinisterio!S373</f>
        <v>0</v>
      </c>
      <c r="T373" s="14" t="n">
        <f aca="false">ModeloDatosModificados!T373-ModeloDatosMinisterio!T373</f>
        <v>0</v>
      </c>
      <c r="U373" s="14" t="n">
        <f aca="false">ModeloDatosModificados!U373-ModeloDatosMinisterio!U373</f>
        <v>0</v>
      </c>
      <c r="V373" s="14" t="n">
        <f aca="false">ModeloDatosModificados!V373-ModeloDatosMinisterio!V373</f>
        <v>0</v>
      </c>
      <c r="W373" s="14" t="n">
        <f aca="false">ModeloDatosModificados!W373-ModeloDatosMinisterio!W373</f>
        <v>0</v>
      </c>
      <c r="X373" s="14" t="n">
        <f aca="false">ModeloDatosModificados!X373-ModeloDatosMinisterio!X373</f>
        <v>0</v>
      </c>
      <c r="Y373" s="14" t="n">
        <f aca="false">ModeloDatosModificados!Y373-ModeloDatosMinisterio!Y373</f>
        <v>0</v>
      </c>
      <c r="Z373" s="14" t="n">
        <f aca="false">ModeloDatosModificados!Z373-ModeloDatosMinisterio!Z373</f>
        <v>0</v>
      </c>
      <c r="AC373" s="49" t="n">
        <f aca="false">IF(T373&gt;0,S373/T373,0)</f>
        <v>0</v>
      </c>
      <c r="AD373" s="50" t="e">
        <f aca="false">EXP((((AC373-AC$383)/AC$384+2)/4-1.9)^3)</f>
        <v>#DIV/0!</v>
      </c>
      <c r="AE373" s="51" t="e">
        <f aca="false">S373/U373</f>
        <v>#DIV/0!</v>
      </c>
      <c r="AF373" s="50" t="e">
        <f aca="false">EXP((((AE373-AE$383)/AE$384+2)/4-1.9)^3)</f>
        <v>#DIV/0!</v>
      </c>
      <c r="AG373" s="50" t="e">
        <f aca="false">V373/U373</f>
        <v>#DIV/0!</v>
      </c>
      <c r="AH373" s="50" t="e">
        <f aca="false">EXP((((AG373-AG$383)/AG$384+2)/4-1.9)^3)</f>
        <v>#DIV/0!</v>
      </c>
      <c r="AI373" s="50" t="e">
        <f aca="false">W373/U373</f>
        <v>#DIV/0!</v>
      </c>
      <c r="AJ373" s="50" t="e">
        <f aca="false">EXP((((AI373-AI$383)/AI$384+2)/4-1.9)^3)</f>
        <v>#DIV/0!</v>
      </c>
      <c r="AK373" s="50" t="e">
        <f aca="false">Z373/U373</f>
        <v>#DIV/0!</v>
      </c>
      <c r="AL373" s="50" t="e">
        <f aca="false">EXP((((AK373-AK$383)/AK$384+2)/4-1.9)^3)</f>
        <v>#DIV/0!</v>
      </c>
      <c r="AM373" s="50" t="e">
        <f aca="false">0.01*AD373+0.15*AF373+0.24*AH373+0.25*AJ373+0.35*AL373</f>
        <v>#DIV/0!</v>
      </c>
      <c r="AO373" s="44" t="n">
        <f aca="false">ModeloDatosModificados!AO373-ModeloDatosMinisterio!AO373</f>
        <v>6.51795829924995E-009</v>
      </c>
      <c r="AP373" s="43" t="n">
        <f aca="false">ModeloDatosModificados!AP373-ModeloDatosMinisterio!AP373</f>
        <v>0.0427517903675607</v>
      </c>
      <c r="AQ373" s="44" t="n">
        <f aca="false">ModeloDatosModificados!AQ373-ModeloDatosMinisterio!AQ373</f>
        <v>2.55856325472341E-007</v>
      </c>
      <c r="AR373" s="43" t="n">
        <f aca="false">ModeloDatosModificados!AR373-ModeloDatosMinisterio!AR373</f>
        <v>1.67818133971014</v>
      </c>
      <c r="AS373" s="44" t="n">
        <f aca="false">ModeloDatosModificados!AS373-ModeloDatosMinisterio!AS373</f>
        <v>1.06802730549067E-007</v>
      </c>
      <c r="AT373" s="43" t="n">
        <f aca="false">ModeloDatosModificados!AT373-ModeloDatosMinisterio!AT373</f>
        <v>0.700527333481659</v>
      </c>
      <c r="AU373" s="44" t="n">
        <f aca="false">ModeloDatosModificados!AU373-ModeloDatosMinisterio!AU373</f>
        <v>-6.45188714939993E-006</v>
      </c>
      <c r="AV373" s="43" t="n">
        <f aca="false">ModeloDatosModificados!AV373-ModeloDatosMinisterio!AV373</f>
        <v>-42.3184246082255</v>
      </c>
      <c r="AW373" s="44" t="n">
        <f aca="false">ModeloDatosModificados!AW373-ModeloDatosMinisterio!AW373</f>
        <v>4.16269630307709E-007</v>
      </c>
      <c r="AX373" s="43" t="n">
        <f aca="false">ModeloDatosModificados!AX373-ModeloDatosMinisterio!AX373</f>
        <v>2.73034455794914</v>
      </c>
      <c r="AZ373" s="34" t="n">
        <f aca="false">AZ407*$N$383/$P$417+AP373</f>
        <v>0.241098797637943</v>
      </c>
      <c r="BA373" s="34" t="n">
        <f aca="false">BA407*$N$383/$P$417+AR373</f>
        <v>22.7485638987133</v>
      </c>
      <c r="BB373" s="34" t="n">
        <f aca="false">BB407*$N$383/$P$417+AT373</f>
        <v>1.8096594468244</v>
      </c>
      <c r="BC373" s="34" t="n">
        <f aca="false">BC407*$N$383/$P$417+AV373</f>
        <v>-112.526691648158</v>
      </c>
      <c r="BD373" s="34" t="n">
        <f aca="false">BD407*$N$383/$P$417+AW373</f>
        <v>5.22700784555729</v>
      </c>
      <c r="BE373" s="34" t="n">
        <f aca="false">ROUND(SUM(AZ373:BD373),0)</f>
        <v>-83</v>
      </c>
      <c r="BF373" s="1" t="n">
        <f aca="false">BE373-Q373</f>
        <v>-4</v>
      </c>
    </row>
    <row r="374" customFormat="false" ht="13.8" hidden="false" customHeight="false" outlineLevel="0" collapsed="false">
      <c r="A374" s="13" t="s">
        <v>38</v>
      </c>
      <c r="B374" s="43" t="n">
        <f aca="false">ModeloDatosModificados!B374-ModeloDatosMinisterio!B374</f>
        <v>0</v>
      </c>
      <c r="C374" s="43" t="n">
        <f aca="false">ModeloDatosModificados!C374-ModeloDatosMinisterio!C374</f>
        <v>0</v>
      </c>
      <c r="D374" s="43" t="n">
        <f aca="false">ModeloDatosModificados!D374-ModeloDatosMinisterio!D374</f>
        <v>0</v>
      </c>
      <c r="E374" s="43" t="n">
        <f aca="false">ModeloDatosModificados!E374-ModeloDatosMinisterio!E374</f>
        <v>0</v>
      </c>
      <c r="F374" s="43" t="n">
        <f aca="false">ModeloDatosModificados!F374-ModeloDatosMinisterio!F374</f>
        <v>0</v>
      </c>
      <c r="G374" s="43" t="n">
        <f aca="false">ModeloDatosModificados!G374-ModeloDatosMinisterio!G374</f>
        <v>0</v>
      </c>
      <c r="H374" s="43" t="n">
        <f aca="false">ModeloDatosModificados!H374-ModeloDatosMinisterio!H374</f>
        <v>0</v>
      </c>
      <c r="I374" s="89" t="n">
        <f aca="false">ModeloDatosModificados!I374-ModeloDatosMinisterio!I374</f>
        <v>1.55570983931055E-005</v>
      </c>
      <c r="J374" s="43" t="n">
        <f aca="false">ModeloDatosModificados!J374-ModeloDatosMinisterio!J374</f>
        <v>102</v>
      </c>
      <c r="K374" s="89" t="n">
        <f aca="false">ModeloDatosModificados!K374-ModeloDatosMinisterio!K374</f>
        <v>1.55570983931055E-005</v>
      </c>
      <c r="L374" s="43" t="n">
        <f aca="false">ModeloDatosModificados!L374-ModeloDatosMinisterio!L374</f>
        <v>102</v>
      </c>
      <c r="M374" s="43" t="n">
        <f aca="false">ModeloDatosModificados!M374-ModeloDatosMinisterio!M374</f>
        <v>1.4342263081682E-006</v>
      </c>
      <c r="N374" s="43" t="n">
        <f aca="false">ModeloDatosModificados!N374-ModeloDatosMinisterio!N374</f>
        <v>179</v>
      </c>
      <c r="O374" s="43" t="n">
        <f aca="false">ModeloDatosModificados!O374-ModeloDatosMinisterio!O374</f>
        <v>179</v>
      </c>
      <c r="P374" s="43" t="n">
        <f aca="false">ModeloDatosModificados!P374-ModeloDatosMinisterio!P374</f>
        <v>281</v>
      </c>
      <c r="Q374" s="43" t="n">
        <f aca="false">ModeloDatosModificados!Q374-ModeloDatosMinisterio!Q374</f>
        <v>281</v>
      </c>
      <c r="S374" s="14" t="n">
        <f aca="false">ModeloDatosModificados!S374-ModeloDatosMinisterio!S374</f>
        <v>0</v>
      </c>
      <c r="T374" s="14" t="n">
        <f aca="false">ModeloDatosModificados!T374-ModeloDatosMinisterio!T374</f>
        <v>0</v>
      </c>
      <c r="U374" s="14" t="n">
        <f aca="false">ModeloDatosModificados!U374-ModeloDatosMinisterio!U374</f>
        <v>0</v>
      </c>
      <c r="V374" s="14" t="n">
        <f aca="false">ModeloDatosModificados!V374-ModeloDatosMinisterio!V374</f>
        <v>0</v>
      </c>
      <c r="W374" s="14" t="n">
        <f aca="false">ModeloDatosModificados!W374-ModeloDatosMinisterio!W374</f>
        <v>0</v>
      </c>
      <c r="X374" s="14" t="n">
        <f aca="false">ModeloDatosModificados!X374-ModeloDatosMinisterio!X374</f>
        <v>0</v>
      </c>
      <c r="Y374" s="14" t="n">
        <f aca="false">ModeloDatosModificados!Y374-ModeloDatosMinisterio!Y374</f>
        <v>0</v>
      </c>
      <c r="Z374" s="14" t="n">
        <f aca="false">ModeloDatosModificados!Z374-ModeloDatosMinisterio!Z374</f>
        <v>0</v>
      </c>
      <c r="AC374" s="49" t="n">
        <f aca="false">IF(T374&gt;0,S374/T374,0)</f>
        <v>0</v>
      </c>
      <c r="AD374" s="50" t="e">
        <f aca="false">EXP((((AC374-AC$383)/AC$384+2)/4-1.9)^3)</f>
        <v>#DIV/0!</v>
      </c>
      <c r="AE374" s="51" t="e">
        <f aca="false">S374/U374</f>
        <v>#DIV/0!</v>
      </c>
      <c r="AF374" s="50" t="e">
        <f aca="false">EXP((((AE374-AE$383)/AE$384+2)/4-1.9)^3)</f>
        <v>#DIV/0!</v>
      </c>
      <c r="AG374" s="50" t="e">
        <f aca="false">V374/U374</f>
        <v>#DIV/0!</v>
      </c>
      <c r="AH374" s="50" t="e">
        <f aca="false">EXP((((AG374-AG$383)/AG$384+2)/4-1.9)^3)</f>
        <v>#DIV/0!</v>
      </c>
      <c r="AI374" s="50" t="e">
        <f aca="false">W374/U374</f>
        <v>#DIV/0!</v>
      </c>
      <c r="AJ374" s="50" t="e">
        <f aca="false">EXP((((AI374-AI$383)/AI$384+2)/4-1.9)^3)</f>
        <v>#DIV/0!</v>
      </c>
      <c r="AK374" s="50" t="e">
        <f aca="false">Z374/U374</f>
        <v>#DIV/0!</v>
      </c>
      <c r="AL374" s="50" t="e">
        <f aca="false">EXP((((AK374-AK$383)/AK$384+2)/4-1.9)^3)</f>
        <v>#DIV/0!</v>
      </c>
      <c r="AM374" s="50" t="e">
        <f aca="false">0.01*AD374+0.15*AF374+0.24*AH374+0.25*AJ374+0.35*AL374</f>
        <v>#DIV/0!</v>
      </c>
      <c r="AO374" s="44" t="n">
        <f aca="false">ModeloDatosModificados!AO374-ModeloDatosMinisterio!AO374</f>
        <v>2.13263893493232E-008</v>
      </c>
      <c r="AP374" s="43" t="n">
        <f aca="false">ModeloDatosModificados!AP374-ModeloDatosMinisterio!AP374</f>
        <v>0.139881429874151</v>
      </c>
      <c r="AQ374" s="44" t="n">
        <f aca="false">ModeloDatosModificados!AQ374-ModeloDatosMinisterio!AQ374</f>
        <v>6.06366659841942E-006</v>
      </c>
      <c r="AR374" s="43" t="n">
        <f aca="false">ModeloDatosModificados!AR374-ModeloDatosMinisterio!AR374</f>
        <v>39.7720561213791</v>
      </c>
      <c r="AS374" s="44" t="n">
        <f aca="false">ModeloDatosModificados!AS374-ModeloDatosMinisterio!AS374</f>
        <v>5.41206785411447E-006</v>
      </c>
      <c r="AT374" s="43" t="n">
        <f aca="false">ModeloDatosModificados!AT374-ModeloDatosMinisterio!AT374</f>
        <v>35.4981697843614</v>
      </c>
      <c r="AU374" s="44" t="n">
        <f aca="false">ModeloDatosModificados!AU374-ModeloDatosMinisterio!AU374</f>
        <v>2.2210644436524E-006</v>
      </c>
      <c r="AV374" s="43" t="n">
        <f aca="false">ModeloDatosModificados!AV374-ModeloDatosMinisterio!AV374</f>
        <v>14.5681327078783</v>
      </c>
      <c r="AW374" s="44" t="n">
        <f aca="false">ModeloDatosModificados!AW374-ModeloDatosMinisterio!AW374</f>
        <v>1.83897310756728E-006</v>
      </c>
      <c r="AX374" s="43" t="n">
        <f aca="false">ModeloDatosModificados!AX374-ModeloDatosMinisterio!AX374</f>
        <v>12.0619662134632</v>
      </c>
      <c r="AZ374" s="34" t="n">
        <f aca="false">AZ408*$N$383/$P$417+AP374</f>
        <v>0.296715426946684</v>
      </c>
      <c r="BA374" s="34" t="n">
        <f aca="false">BA408*$N$383/$P$417+AR374</f>
        <v>82.5854162539462</v>
      </c>
      <c r="BB374" s="34" t="n">
        <f aca="false">BB408*$N$383/$P$417+AT374</f>
        <v>63.5327702942828</v>
      </c>
      <c r="BC374" s="34" t="n">
        <f aca="false">BC408*$N$383/$P$417+AV374</f>
        <v>109.071199407267</v>
      </c>
      <c r="BD374" s="34" t="n">
        <f aca="false">BD408*$N$383/$P$417+AW374</f>
        <v>13.7965909405036</v>
      </c>
      <c r="BE374" s="34" t="n">
        <f aca="false">ROUND(SUM(AZ374:BD374),0)</f>
        <v>269</v>
      </c>
      <c r="BF374" s="1" t="n">
        <f aca="false">BE374-Q374</f>
        <v>-12</v>
      </c>
    </row>
    <row r="375" customFormat="false" ht="13.8" hidden="false" customHeight="false" outlineLevel="0" collapsed="false">
      <c r="A375" s="13" t="s">
        <v>39</v>
      </c>
      <c r="B375" s="43" t="n">
        <f aca="false">ModeloDatosModificados!B375-ModeloDatosMinisterio!B375</f>
        <v>0</v>
      </c>
      <c r="C375" s="43" t="n">
        <f aca="false">ModeloDatosModificados!C375-ModeloDatosMinisterio!C375</f>
        <v>0</v>
      </c>
      <c r="D375" s="43" t="n">
        <f aca="false">ModeloDatosModificados!D375-ModeloDatosMinisterio!D375</f>
        <v>0</v>
      </c>
      <c r="E375" s="43" t="n">
        <f aca="false">ModeloDatosModificados!E375-ModeloDatosMinisterio!E375</f>
        <v>0</v>
      </c>
      <c r="F375" s="43" t="n">
        <f aca="false">ModeloDatosModificados!F375-ModeloDatosMinisterio!F375</f>
        <v>0</v>
      </c>
      <c r="G375" s="43" t="n">
        <f aca="false">ModeloDatosModificados!G375-ModeloDatosMinisterio!G375</f>
        <v>0</v>
      </c>
      <c r="H375" s="43" t="n">
        <f aca="false">ModeloDatosModificados!H375-ModeloDatosMinisterio!H375</f>
        <v>0</v>
      </c>
      <c r="I375" s="89" t="n">
        <f aca="false">ModeloDatosModificados!I375-ModeloDatosMinisterio!I375</f>
        <v>-4.09817285894863E-006</v>
      </c>
      <c r="J375" s="43" t="n">
        <f aca="false">ModeloDatosModificados!J375-ModeloDatosMinisterio!J375</f>
        <v>-27</v>
      </c>
      <c r="K375" s="89" t="n">
        <f aca="false">ModeloDatosModificados!K375-ModeloDatosMinisterio!K375</f>
        <v>-4.0981728589521E-006</v>
      </c>
      <c r="L375" s="43" t="n">
        <f aca="false">ModeloDatosModificados!L375-ModeloDatosMinisterio!L375</f>
        <v>-27</v>
      </c>
      <c r="M375" s="43" t="n">
        <f aca="false">ModeloDatosModificados!M375-ModeloDatosMinisterio!M375</f>
        <v>4.08265557040599E-006</v>
      </c>
      <c r="N375" s="43" t="n">
        <f aca="false">ModeloDatosModificados!N375-ModeloDatosMinisterio!N375</f>
        <v>509</v>
      </c>
      <c r="O375" s="43" t="n">
        <f aca="false">ModeloDatosModificados!O375-ModeloDatosMinisterio!O375</f>
        <v>509</v>
      </c>
      <c r="P375" s="43" t="n">
        <f aca="false">ModeloDatosModificados!P375-ModeloDatosMinisterio!P375</f>
        <v>482</v>
      </c>
      <c r="Q375" s="43" t="n">
        <f aca="false">ModeloDatosModificados!Q375-ModeloDatosMinisterio!Q375</f>
        <v>482</v>
      </c>
      <c r="S375" s="14" t="n">
        <f aca="false">ModeloDatosModificados!S375-ModeloDatosMinisterio!S375</f>
        <v>0</v>
      </c>
      <c r="T375" s="14" t="n">
        <f aca="false">ModeloDatosModificados!T375-ModeloDatosMinisterio!T375</f>
        <v>0</v>
      </c>
      <c r="U375" s="14" t="n">
        <f aca="false">ModeloDatosModificados!U375-ModeloDatosMinisterio!U375</f>
        <v>0</v>
      </c>
      <c r="V375" s="14" t="n">
        <f aca="false">ModeloDatosModificados!V375-ModeloDatosMinisterio!V375</f>
        <v>0</v>
      </c>
      <c r="W375" s="14" t="n">
        <f aca="false">ModeloDatosModificados!W375-ModeloDatosMinisterio!W375</f>
        <v>0</v>
      </c>
      <c r="X375" s="14" t="n">
        <f aca="false">ModeloDatosModificados!X375-ModeloDatosMinisterio!X375</f>
        <v>0</v>
      </c>
      <c r="Y375" s="14" t="n">
        <f aca="false">ModeloDatosModificados!Y375-ModeloDatosMinisterio!Y375</f>
        <v>0</v>
      </c>
      <c r="Z375" s="14" t="n">
        <f aca="false">ModeloDatosModificados!Z375-ModeloDatosMinisterio!Z375</f>
        <v>0</v>
      </c>
      <c r="AC375" s="49" t="n">
        <f aca="false">IF(T375&gt;0,S375/T375,0)</f>
        <v>0</v>
      </c>
      <c r="AD375" s="50" t="e">
        <f aca="false">EXP((((AC375-AC$383)/AC$384+2)/4-1.9)^3)</f>
        <v>#DIV/0!</v>
      </c>
      <c r="AE375" s="51" t="e">
        <f aca="false">S375/U375</f>
        <v>#DIV/0!</v>
      </c>
      <c r="AF375" s="50" t="e">
        <f aca="false">EXP((((AE375-AE$383)/AE$384+2)/4-1.9)^3)</f>
        <v>#DIV/0!</v>
      </c>
      <c r="AG375" s="50" t="e">
        <f aca="false">V375/U375</f>
        <v>#DIV/0!</v>
      </c>
      <c r="AH375" s="50" t="e">
        <f aca="false">EXP((((AG375-AG$383)/AG$384+2)/4-1.9)^3)</f>
        <v>#DIV/0!</v>
      </c>
      <c r="AI375" s="50" t="e">
        <f aca="false">W375/U375</f>
        <v>#DIV/0!</v>
      </c>
      <c r="AJ375" s="50" t="e">
        <f aca="false">EXP((((AI375-AI$383)/AI$384+2)/4-1.9)^3)</f>
        <v>#DIV/0!</v>
      </c>
      <c r="AK375" s="50" t="e">
        <f aca="false">Z375/U375</f>
        <v>#DIV/0!</v>
      </c>
      <c r="AL375" s="50" t="e">
        <f aca="false">EXP((((AK375-AK$383)/AK$384+2)/4-1.9)^3)</f>
        <v>#DIV/0!</v>
      </c>
      <c r="AM375" s="50" t="e">
        <f aca="false">0.01*AD375+0.15*AF375+0.24*AH375+0.25*AJ375+0.35*AL375</f>
        <v>#DIV/0!</v>
      </c>
      <c r="AO375" s="44" t="n">
        <f aca="false">ModeloDatosModificados!AO375-ModeloDatosMinisterio!AO375</f>
        <v>1.26715917175537E-008</v>
      </c>
      <c r="AP375" s="43" t="n">
        <f aca="false">ModeloDatosModificados!AP375-ModeloDatosMinisterio!AP375</f>
        <v>0.0831139457879999</v>
      </c>
      <c r="AQ375" s="44" t="n">
        <f aca="false">ModeloDatosModificados!AQ375-ModeloDatosMinisterio!AQ375</f>
        <v>7.14623003298873E-008</v>
      </c>
      <c r="AR375" s="43" t="n">
        <f aca="false">ModeloDatosModificados!AR375-ModeloDatosMinisterio!AR375</f>
        <v>0.46872673046073</v>
      </c>
      <c r="AS375" s="44" t="n">
        <f aca="false">ModeloDatosModificados!AS375-ModeloDatosMinisterio!AS375</f>
        <v>1.91054107975559E-007</v>
      </c>
      <c r="AT375" s="43" t="n">
        <f aca="false">ModeloDatosModificados!AT375-ModeloDatosMinisterio!AT375</f>
        <v>1.2531386053779</v>
      </c>
      <c r="AU375" s="44" t="n">
        <f aca="false">ModeloDatosModificados!AU375-ModeloDatosMinisterio!AU375</f>
        <v>-4.83410059303434E-006</v>
      </c>
      <c r="AV375" s="43" t="n">
        <f aca="false">ModeloDatosModificados!AV375-ModeloDatosMinisterio!AV375</f>
        <v>-31.7072380154586</v>
      </c>
      <c r="AW375" s="44" t="n">
        <f aca="false">ModeloDatosModificados!AW375-ModeloDatosMinisterio!AW375</f>
        <v>4.60739734062937E-007</v>
      </c>
      <c r="AX375" s="43" t="n">
        <f aca="false">ModeloDatosModificados!AX375-ModeloDatosMinisterio!AX375</f>
        <v>3.02202739267705</v>
      </c>
      <c r="AZ375" s="34" t="n">
        <f aca="false">AZ409*$N$383/$P$417+AP375</f>
        <v>1.53412340556051</v>
      </c>
      <c r="BA375" s="34" t="n">
        <f aca="false">BA409*$N$383/$P$417+AR375</f>
        <v>230.535830405385</v>
      </c>
      <c r="BB375" s="34" t="n">
        <f aca="false">BB409*$N$383/$P$417+AT375</f>
        <v>26.6513829484049</v>
      </c>
      <c r="BC375" s="34" t="n">
        <f aca="false">BC409*$N$383/$P$417+AV375</f>
        <v>128.367914195163</v>
      </c>
      <c r="BD375" s="34" t="n">
        <f aca="false">BD409*$N$383/$P$417+AW375</f>
        <v>91.8040831256328</v>
      </c>
      <c r="BE375" s="34" t="n">
        <f aca="false">ROUND(SUM(AZ375:BD375),0)</f>
        <v>479</v>
      </c>
      <c r="BF375" s="1" t="n">
        <f aca="false">BE375-Q375</f>
        <v>-3</v>
      </c>
    </row>
    <row r="376" customFormat="false" ht="13.8" hidden="false" customHeight="false" outlineLevel="0" collapsed="false">
      <c r="A376" s="13" t="s">
        <v>40</v>
      </c>
      <c r="B376" s="43" t="n">
        <f aca="false">ModeloDatosModificados!B376-ModeloDatosMinisterio!B376</f>
        <v>0</v>
      </c>
      <c r="C376" s="43" t="n">
        <f aca="false">ModeloDatosModificados!C376-ModeloDatosMinisterio!C376</f>
        <v>0</v>
      </c>
      <c r="D376" s="43" t="n">
        <f aca="false">ModeloDatosModificados!D376-ModeloDatosMinisterio!D376</f>
        <v>0</v>
      </c>
      <c r="E376" s="43" t="n">
        <f aca="false">ModeloDatosModificados!E376-ModeloDatosMinisterio!E376</f>
        <v>0</v>
      </c>
      <c r="F376" s="43" t="n">
        <f aca="false">ModeloDatosModificados!F376-ModeloDatosMinisterio!F376</f>
        <v>0</v>
      </c>
      <c r="G376" s="43" t="n">
        <f aca="false">ModeloDatosModificados!G376-ModeloDatosMinisterio!G376</f>
        <v>0</v>
      </c>
      <c r="H376" s="43" t="n">
        <f aca="false">ModeloDatosModificados!H376-ModeloDatosMinisterio!H376</f>
        <v>0</v>
      </c>
      <c r="I376" s="89" t="n">
        <f aca="false">ModeloDatosModificados!I376-ModeloDatosMinisterio!I376</f>
        <v>-3.7327622440346E-006</v>
      </c>
      <c r="J376" s="43" t="n">
        <f aca="false">ModeloDatosModificados!J376-ModeloDatosMinisterio!J376</f>
        <v>-25</v>
      </c>
      <c r="K376" s="89" t="n">
        <f aca="false">ModeloDatosModificados!K376-ModeloDatosMinisterio!K376</f>
        <v>-3.7327622440346E-006</v>
      </c>
      <c r="L376" s="43" t="n">
        <f aca="false">ModeloDatosModificados!L376-ModeloDatosMinisterio!L376</f>
        <v>-25</v>
      </c>
      <c r="M376" s="43" t="n">
        <f aca="false">ModeloDatosModificados!M376-ModeloDatosMinisterio!M376</f>
        <v>-1.19790492784239E-006</v>
      </c>
      <c r="N376" s="43" t="n">
        <f aca="false">ModeloDatosModificados!N376-ModeloDatosMinisterio!N376</f>
        <v>-149</v>
      </c>
      <c r="O376" s="43" t="n">
        <f aca="false">ModeloDatosModificados!O376-ModeloDatosMinisterio!O376</f>
        <v>-149</v>
      </c>
      <c r="P376" s="43" t="n">
        <f aca="false">ModeloDatosModificados!P376-ModeloDatosMinisterio!P376</f>
        <v>-174</v>
      </c>
      <c r="Q376" s="43" t="n">
        <f aca="false">ModeloDatosModificados!Q376-ModeloDatosMinisterio!Q376</f>
        <v>-174</v>
      </c>
      <c r="S376" s="14" t="n">
        <f aca="false">ModeloDatosModificados!S376-ModeloDatosMinisterio!S376</f>
        <v>0</v>
      </c>
      <c r="T376" s="14" t="n">
        <f aca="false">ModeloDatosModificados!T376-ModeloDatosMinisterio!T376</f>
        <v>0</v>
      </c>
      <c r="U376" s="14" t="n">
        <f aca="false">ModeloDatosModificados!U376-ModeloDatosMinisterio!U376</f>
        <v>0</v>
      </c>
      <c r="V376" s="14" t="n">
        <f aca="false">ModeloDatosModificados!V376-ModeloDatosMinisterio!V376</f>
        <v>0</v>
      </c>
      <c r="W376" s="14" t="n">
        <f aca="false">ModeloDatosModificados!W376-ModeloDatosMinisterio!W376</f>
        <v>0</v>
      </c>
      <c r="X376" s="14" t="n">
        <f aca="false">ModeloDatosModificados!X376-ModeloDatosMinisterio!X376</f>
        <v>0</v>
      </c>
      <c r="Y376" s="14" t="n">
        <f aca="false">ModeloDatosModificados!Y376-ModeloDatosMinisterio!Y376</f>
        <v>0</v>
      </c>
      <c r="Z376" s="14" t="n">
        <f aca="false">ModeloDatosModificados!Z376-ModeloDatosMinisterio!Z376</f>
        <v>0</v>
      </c>
      <c r="AC376" s="49" t="n">
        <f aca="false">IF(T376&gt;0,S376/T376,0)</f>
        <v>0</v>
      </c>
      <c r="AD376" s="50" t="e">
        <f aca="false">EXP((((AC376-AC$383)/AC$384+2)/4-1.9)^3)</f>
        <v>#DIV/0!</v>
      </c>
      <c r="AE376" s="51" t="e">
        <f aca="false">S376/U376</f>
        <v>#DIV/0!</v>
      </c>
      <c r="AF376" s="50" t="e">
        <f aca="false">EXP((((AE376-AE$383)/AE$384+2)/4-1.9)^3)</f>
        <v>#DIV/0!</v>
      </c>
      <c r="AG376" s="50" t="e">
        <f aca="false">V376/U376</f>
        <v>#DIV/0!</v>
      </c>
      <c r="AH376" s="50" t="e">
        <f aca="false">EXP((((AG376-AG$383)/AG$384+2)/4-1.9)^3)</f>
        <v>#DIV/0!</v>
      </c>
      <c r="AI376" s="50" t="e">
        <f aca="false">W376/U376</f>
        <v>#DIV/0!</v>
      </c>
      <c r="AJ376" s="50" t="e">
        <f aca="false">EXP((((AI376-AI$383)/AI$384+2)/4-1.9)^3)</f>
        <v>#DIV/0!</v>
      </c>
      <c r="AK376" s="50" t="e">
        <f aca="false">Z376/U376</f>
        <v>#DIV/0!</v>
      </c>
      <c r="AL376" s="50" t="e">
        <f aca="false">EXP((((AK376-AK$383)/AK$384+2)/4-1.9)^3)</f>
        <v>#DIV/0!</v>
      </c>
      <c r="AM376" s="50" t="e">
        <f aca="false">0.01*AD376+0.15*AF376+0.24*AH376+0.25*AJ376+0.35*AL376</f>
        <v>#DIV/0!</v>
      </c>
      <c r="AO376" s="44" t="n">
        <f aca="false">ModeloDatosModificados!AO376-ModeloDatosMinisterio!AO376</f>
        <v>4.1243443597009E-008</v>
      </c>
      <c r="AP376" s="43" t="n">
        <f aca="false">ModeloDatosModificados!AP376-ModeloDatosMinisterio!AP376</f>
        <v>0.270518922297924</v>
      </c>
      <c r="AQ376" s="44" t="n">
        <f aca="false">ModeloDatosModificados!AQ376-ModeloDatosMinisterio!AQ376</f>
        <v>8.52756896681153E-007</v>
      </c>
      <c r="AR376" s="43" t="n">
        <f aca="false">ModeloDatosModificados!AR376-ModeloDatosMinisterio!AR376</f>
        <v>5.59329814761077</v>
      </c>
      <c r="AS376" s="44" t="n">
        <f aca="false">ModeloDatosModificados!AS376-ModeloDatosMinisterio!AS376</f>
        <v>2.21479368292359E-006</v>
      </c>
      <c r="AT376" s="43" t="n">
        <f aca="false">ModeloDatosModificados!AT376-ModeloDatosMinisterio!AT376</f>
        <v>14.5270023054036</v>
      </c>
      <c r="AU376" s="44" t="n">
        <f aca="false">ModeloDatosModificados!AU376-ModeloDatosMinisterio!AU376</f>
        <v>-7.35858222253652E-006</v>
      </c>
      <c r="AV376" s="43" t="n">
        <f aca="false">ModeloDatosModificados!AV376-ModeloDatosMinisterio!AV376</f>
        <v>-48.2655074084478</v>
      </c>
      <c r="AW376" s="44" t="n">
        <f aca="false">ModeloDatosModificados!AW376-ModeloDatosMinisterio!AW376</f>
        <v>5.17025955301068E-007</v>
      </c>
      <c r="AX376" s="43" t="n">
        <f aca="false">ModeloDatosModificados!AX376-ModeloDatosMinisterio!AX376</f>
        <v>3.39121305181834</v>
      </c>
      <c r="AZ376" s="34" t="n">
        <f aca="false">AZ410*$N$383/$P$417+AP376</f>
        <v>-1.60120743812009</v>
      </c>
      <c r="BA376" s="34" t="n">
        <f aca="false">BA410*$N$383/$P$417+AR376</f>
        <v>-13.9061595872828</v>
      </c>
      <c r="BB376" s="34" t="n">
        <f aca="false">BB410*$N$383/$P$417+AT376</f>
        <v>-29.8752169110569</v>
      </c>
      <c r="BC376" s="34" t="n">
        <f aca="false">BC410*$N$383/$P$417+AV376</f>
        <v>-119.70734289214</v>
      </c>
      <c r="BD376" s="34" t="n">
        <f aca="false">BD410*$N$383/$P$417+AW376</f>
        <v>-12.2761593582</v>
      </c>
      <c r="BE376" s="34" t="n">
        <f aca="false">ROUND(SUM(AZ376:BD376),0)</f>
        <v>-177</v>
      </c>
      <c r="BF376" s="1" t="n">
        <f aca="false">BE376-Q376</f>
        <v>-3</v>
      </c>
    </row>
    <row r="377" customFormat="false" ht="13.8" hidden="false" customHeight="false" outlineLevel="0" collapsed="false">
      <c r="A377" s="13" t="s">
        <v>41</v>
      </c>
      <c r="B377" s="43" t="n">
        <f aca="false">ModeloDatosModificados!B377-ModeloDatosMinisterio!B377</f>
        <v>0</v>
      </c>
      <c r="C377" s="43" t="n">
        <f aca="false">ModeloDatosModificados!C377-ModeloDatosMinisterio!C377</f>
        <v>0</v>
      </c>
      <c r="D377" s="43" t="n">
        <f aca="false">ModeloDatosModificados!D377-ModeloDatosMinisterio!D377</f>
        <v>0</v>
      </c>
      <c r="E377" s="43" t="n">
        <f aca="false">ModeloDatosModificados!E377-ModeloDatosMinisterio!E377</f>
        <v>0</v>
      </c>
      <c r="F377" s="43" t="n">
        <f aca="false">ModeloDatosModificados!F377-ModeloDatosMinisterio!F377</f>
        <v>0</v>
      </c>
      <c r="G377" s="43" t="n">
        <f aca="false">ModeloDatosModificados!G377-ModeloDatosMinisterio!G377</f>
        <v>0</v>
      </c>
      <c r="H377" s="43" t="n">
        <f aca="false">ModeloDatosModificados!H377-ModeloDatosMinisterio!H377</f>
        <v>0</v>
      </c>
      <c r="I377" s="89" t="n">
        <f aca="false">ModeloDatosModificados!I377-ModeloDatosMinisterio!I377</f>
        <v>-2.2890245965114E-006</v>
      </c>
      <c r="J377" s="43" t="n">
        <f aca="false">ModeloDatosModificados!J377-ModeloDatosMinisterio!J377</f>
        <v>-15</v>
      </c>
      <c r="K377" s="89" t="n">
        <f aca="false">ModeloDatosModificados!K377-ModeloDatosMinisterio!K377</f>
        <v>-2.28902459648017E-006</v>
      </c>
      <c r="L377" s="43" t="n">
        <f aca="false">ModeloDatosModificados!L377-ModeloDatosMinisterio!L377</f>
        <v>-15</v>
      </c>
      <c r="M377" s="43" t="n">
        <f aca="false">ModeloDatosModificados!M377-ModeloDatosMinisterio!M377</f>
        <v>-4.63678846219715E-006</v>
      </c>
      <c r="N377" s="43" t="n">
        <f aca="false">ModeloDatosModificados!N377-ModeloDatosMinisterio!N377</f>
        <v>-578</v>
      </c>
      <c r="O377" s="43" t="n">
        <f aca="false">ModeloDatosModificados!O377-ModeloDatosMinisterio!O377</f>
        <v>-578</v>
      </c>
      <c r="P377" s="43" t="n">
        <f aca="false">ModeloDatosModificados!P377-ModeloDatosMinisterio!P377</f>
        <v>-593</v>
      </c>
      <c r="Q377" s="43" t="n">
        <f aca="false">ModeloDatosModificados!Q377-ModeloDatosMinisterio!Q377</f>
        <v>-593</v>
      </c>
      <c r="S377" s="14" t="n">
        <f aca="false">ModeloDatosModificados!S377-ModeloDatosMinisterio!S377</f>
        <v>0</v>
      </c>
      <c r="T377" s="14" t="n">
        <f aca="false">ModeloDatosModificados!T377-ModeloDatosMinisterio!T377</f>
        <v>0</v>
      </c>
      <c r="U377" s="14" t="n">
        <f aca="false">ModeloDatosModificados!U377-ModeloDatosMinisterio!U377</f>
        <v>0</v>
      </c>
      <c r="V377" s="14" t="n">
        <f aca="false">ModeloDatosModificados!V377-ModeloDatosMinisterio!V377</f>
        <v>0</v>
      </c>
      <c r="W377" s="14" t="n">
        <f aca="false">ModeloDatosModificados!W377-ModeloDatosMinisterio!W377</f>
        <v>0</v>
      </c>
      <c r="X377" s="14" t="n">
        <f aca="false">ModeloDatosModificados!X377-ModeloDatosMinisterio!X377</f>
        <v>0</v>
      </c>
      <c r="Y377" s="14" t="n">
        <f aca="false">ModeloDatosModificados!Y377-ModeloDatosMinisterio!Y377</f>
        <v>0</v>
      </c>
      <c r="Z377" s="14" t="n">
        <f aca="false">ModeloDatosModificados!Z377-ModeloDatosMinisterio!Z377</f>
        <v>0</v>
      </c>
      <c r="AC377" s="49" t="n">
        <f aca="false">IF(T377&gt;0,S377/T377,0)</f>
        <v>0</v>
      </c>
      <c r="AD377" s="50" t="e">
        <f aca="false">EXP((((AC377-AC$383)/AC$384+2)/4-1.9)^3)</f>
        <v>#DIV/0!</v>
      </c>
      <c r="AE377" s="51" t="e">
        <f aca="false">S377/U377</f>
        <v>#DIV/0!</v>
      </c>
      <c r="AF377" s="50" t="e">
        <f aca="false">EXP((((AE377-AE$383)/AE$384+2)/4-1.9)^3)</f>
        <v>#DIV/0!</v>
      </c>
      <c r="AG377" s="50" t="e">
        <f aca="false">V377/U377</f>
        <v>#DIV/0!</v>
      </c>
      <c r="AH377" s="50" t="e">
        <f aca="false">EXP((((AG377-AG$383)/AG$384+2)/4-1.9)^3)</f>
        <v>#DIV/0!</v>
      </c>
      <c r="AI377" s="50" t="e">
        <f aca="false">W377/U377</f>
        <v>#DIV/0!</v>
      </c>
      <c r="AJ377" s="50" t="e">
        <f aca="false">EXP((((AI377-AI$383)/AI$384+2)/4-1.9)^3)</f>
        <v>#DIV/0!</v>
      </c>
      <c r="AK377" s="50" t="e">
        <f aca="false">Z377/U377</f>
        <v>#DIV/0!</v>
      </c>
      <c r="AL377" s="50" t="e">
        <f aca="false">EXP((((AK377-AK$383)/AK$384+2)/4-1.9)^3)</f>
        <v>#DIV/0!</v>
      </c>
      <c r="AM377" s="50" t="e">
        <f aca="false">0.01*AD377+0.15*AF377+0.24*AH377+0.25*AJ377+0.35*AL377</f>
        <v>#DIV/0!</v>
      </c>
      <c r="AO377" s="44" t="n">
        <f aca="false">ModeloDatosModificados!AO377-ModeloDatosMinisterio!AO377</f>
        <v>1.94322004897944E-008</v>
      </c>
      <c r="AP377" s="43" t="n">
        <f aca="false">ModeloDatosModificados!AP377-ModeloDatosMinisterio!AP377</f>
        <v>0.127457299291962</v>
      </c>
      <c r="AQ377" s="44" t="n">
        <f aca="false">ModeloDatosModificados!AQ377-ModeloDatosMinisterio!AQ377</f>
        <v>4.37733823435704E-006</v>
      </c>
      <c r="AR377" s="43" t="n">
        <f aca="false">ModeloDatosModificados!AR377-ModeloDatosMinisterio!AR377</f>
        <v>28.711298534181</v>
      </c>
      <c r="AS377" s="44" t="n">
        <f aca="false">ModeloDatosModificados!AS377-ModeloDatosMinisterio!AS377</f>
        <v>1.05611280534074E-006</v>
      </c>
      <c r="AT377" s="43" t="n">
        <f aca="false">ModeloDatosModificados!AT377-ModeloDatosMinisterio!AT377</f>
        <v>6.9271252109138</v>
      </c>
      <c r="AU377" s="44" t="n">
        <f aca="false">ModeloDatosModificados!AU377-ModeloDatosMinisterio!AU377</f>
        <v>-8.04956820785402E-006</v>
      </c>
      <c r="AV377" s="43" t="n">
        <f aca="false">ModeloDatosModificados!AV377-ModeloDatosMinisterio!AV377</f>
        <v>-52.7977376920662</v>
      </c>
      <c r="AW377" s="44" t="n">
        <f aca="false">ModeloDatosModificados!AW377-ModeloDatosMinisterio!AW377</f>
        <v>3.0766037115615E-007</v>
      </c>
      <c r="AX377" s="43" t="n">
        <f aca="false">ModeloDatosModificados!AX377-ModeloDatosMinisterio!AX377</f>
        <v>2.01796806426228</v>
      </c>
      <c r="AZ377" s="34" t="n">
        <f aca="false">AZ411*$N$383/$P$417+AP377</f>
        <v>-3.78213114136165</v>
      </c>
      <c r="BA377" s="34" t="n">
        <f aca="false">BA411*$N$383/$P$417+AR377</f>
        <v>-115.076633323052</v>
      </c>
      <c r="BB377" s="34" t="n">
        <f aca="false">BB411*$N$383/$P$417+AT377</f>
        <v>-131.495316517966</v>
      </c>
      <c r="BC377" s="34" t="n">
        <f aca="false">BC411*$N$383/$P$417+AV377</f>
        <v>-213.345736568064</v>
      </c>
      <c r="BD377" s="34" t="n">
        <f aca="false">BD411*$N$383/$P$417+AW377</f>
        <v>-131.186110215008</v>
      </c>
      <c r="BE377" s="34" t="n">
        <f aca="false">ROUND(SUM(AZ377:BD377),0)</f>
        <v>-595</v>
      </c>
      <c r="BF377" s="1" t="n">
        <f aca="false">BE377-Q377</f>
        <v>-2</v>
      </c>
    </row>
    <row r="378" customFormat="false" ht="13.8" hidden="false" customHeight="false" outlineLevel="0" collapsed="false">
      <c r="A378" s="13" t="s">
        <v>42</v>
      </c>
      <c r="B378" s="43" t="n">
        <f aca="false">ModeloDatosModificados!B378-ModeloDatosMinisterio!B378</f>
        <v>0</v>
      </c>
      <c r="C378" s="43" t="n">
        <f aca="false">ModeloDatosModificados!C378-ModeloDatosMinisterio!C378</f>
        <v>0</v>
      </c>
      <c r="D378" s="43" t="n">
        <f aca="false">ModeloDatosModificados!D378-ModeloDatosMinisterio!D378</f>
        <v>0</v>
      </c>
      <c r="E378" s="43" t="n">
        <f aca="false">ModeloDatosModificados!E378-ModeloDatosMinisterio!E378</f>
        <v>0</v>
      </c>
      <c r="F378" s="43" t="n">
        <f aca="false">ModeloDatosModificados!F378-ModeloDatosMinisterio!F378</f>
        <v>0</v>
      </c>
      <c r="G378" s="43" t="n">
        <f aca="false">ModeloDatosModificados!G378-ModeloDatosMinisterio!G378</f>
        <v>0</v>
      </c>
      <c r="H378" s="43" t="n">
        <f aca="false">ModeloDatosModificados!H378-ModeloDatosMinisterio!H378</f>
        <v>0</v>
      </c>
      <c r="I378" s="89" t="n">
        <f aca="false">ModeloDatosModificados!I378-ModeloDatosMinisterio!I378</f>
        <v>2.15404864105373E-006</v>
      </c>
      <c r="J378" s="43" t="n">
        <f aca="false">ModeloDatosModificados!J378-ModeloDatosMinisterio!J378</f>
        <v>14</v>
      </c>
      <c r="K378" s="89" t="n">
        <f aca="false">ModeloDatosModificados!K378-ModeloDatosMinisterio!K378</f>
        <v>2.1540486411023E-006</v>
      </c>
      <c r="L378" s="43" t="n">
        <f aca="false">ModeloDatosModificados!L378-ModeloDatosMinisterio!L378</f>
        <v>14</v>
      </c>
      <c r="M378" s="43" t="n">
        <f aca="false">ModeloDatosModificados!M378-ModeloDatosMinisterio!M378</f>
        <v>-4.38416905564586E-006</v>
      </c>
      <c r="N378" s="43" t="n">
        <f aca="false">ModeloDatosModificados!N378-ModeloDatosMinisterio!N378</f>
        <v>-546</v>
      </c>
      <c r="O378" s="43" t="n">
        <f aca="false">ModeloDatosModificados!O378-ModeloDatosMinisterio!O378</f>
        <v>-546</v>
      </c>
      <c r="P378" s="43" t="n">
        <f aca="false">ModeloDatosModificados!P378-ModeloDatosMinisterio!P378</f>
        <v>-532</v>
      </c>
      <c r="Q378" s="43" t="n">
        <f aca="false">ModeloDatosModificados!Q378-ModeloDatosMinisterio!Q378</f>
        <v>-532</v>
      </c>
      <c r="S378" s="14" t="n">
        <f aca="false">ModeloDatosModificados!S378-ModeloDatosMinisterio!S378</f>
        <v>0</v>
      </c>
      <c r="T378" s="14" t="n">
        <f aca="false">ModeloDatosModificados!T378-ModeloDatosMinisterio!T378</f>
        <v>0</v>
      </c>
      <c r="U378" s="14" t="n">
        <f aca="false">ModeloDatosModificados!U378-ModeloDatosMinisterio!U378</f>
        <v>0</v>
      </c>
      <c r="V378" s="14" t="n">
        <f aca="false">ModeloDatosModificados!V378-ModeloDatosMinisterio!V378</f>
        <v>0</v>
      </c>
      <c r="W378" s="14" t="n">
        <f aca="false">ModeloDatosModificados!W378-ModeloDatosMinisterio!W378</f>
        <v>0</v>
      </c>
      <c r="X378" s="14" t="n">
        <f aca="false">ModeloDatosModificados!X378-ModeloDatosMinisterio!X378</f>
        <v>0</v>
      </c>
      <c r="Y378" s="14" t="n">
        <f aca="false">ModeloDatosModificados!Y378-ModeloDatosMinisterio!Y378</f>
        <v>0</v>
      </c>
      <c r="Z378" s="14" t="n">
        <f aca="false">ModeloDatosModificados!Z378-ModeloDatosMinisterio!Z378</f>
        <v>0</v>
      </c>
      <c r="AC378" s="49" t="n">
        <f aca="false">IF(T378&gt;0,S378/T378,0)</f>
        <v>0</v>
      </c>
      <c r="AD378" s="50" t="e">
        <f aca="false">EXP((((AC378-AC$383)/AC$384+2)/4-1.9)^3)</f>
        <v>#DIV/0!</v>
      </c>
      <c r="AE378" s="51" t="e">
        <f aca="false">S378/U378</f>
        <v>#DIV/0!</v>
      </c>
      <c r="AF378" s="50" t="e">
        <f aca="false">EXP((((AE378-AE$383)/AE$384+2)/4-1.9)^3)</f>
        <v>#DIV/0!</v>
      </c>
      <c r="AG378" s="50" t="e">
        <f aca="false">V378/U378</f>
        <v>#DIV/0!</v>
      </c>
      <c r="AH378" s="50" t="e">
        <f aca="false">EXP((((AG378-AG$383)/AG$384+2)/4-1.9)^3)</f>
        <v>#DIV/0!</v>
      </c>
      <c r="AI378" s="50" t="e">
        <f aca="false">W378/U378</f>
        <v>#DIV/0!</v>
      </c>
      <c r="AJ378" s="50" t="e">
        <f aca="false">EXP((((AI378-AI$383)/AI$384+2)/4-1.9)^3)</f>
        <v>#DIV/0!</v>
      </c>
      <c r="AK378" s="50" t="e">
        <f aca="false">Z378/U378</f>
        <v>#DIV/0!</v>
      </c>
      <c r="AL378" s="50" t="e">
        <f aca="false">EXP((((AK378-AK$383)/AK$384+2)/4-1.9)^3)</f>
        <v>#DIV/0!</v>
      </c>
      <c r="AM378" s="50" t="e">
        <f aca="false">0.01*AD378+0.15*AF378+0.24*AH378+0.25*AJ378+0.35*AL378</f>
        <v>#DIV/0!</v>
      </c>
      <c r="AO378" s="44" t="n">
        <f aca="false">ModeloDatosModificados!AO378-ModeloDatosMinisterio!AO378</f>
        <v>8.29320263398309E-008</v>
      </c>
      <c r="AP378" s="43" t="n">
        <f aca="false">ModeloDatosModificados!AP378-ModeloDatosMinisterio!AP378</f>
        <v>0.5439575465291</v>
      </c>
      <c r="AQ378" s="44" t="n">
        <f aca="false">ModeloDatosModificados!AQ378-ModeloDatosMinisterio!AQ378</f>
        <v>9.29699352994473E-006</v>
      </c>
      <c r="AR378" s="43" t="n">
        <f aca="false">ModeloDatosModificados!AR378-ModeloDatosMinisterio!AR378</f>
        <v>60.979696431401</v>
      </c>
      <c r="AS378" s="44" t="n">
        <f aca="false">ModeloDatosModificados!AS378-ModeloDatosMinisterio!AS378</f>
        <v>4.31230346559274E-007</v>
      </c>
      <c r="AT378" s="43" t="n">
        <f aca="false">ModeloDatosModificados!AT378-ModeloDatosMinisterio!AT378</f>
        <v>2.82847304781899</v>
      </c>
      <c r="AU378" s="44" t="n">
        <f aca="false">ModeloDatosModificados!AU378-ModeloDatosMinisterio!AU378</f>
        <v>-8.07996076496057E-006</v>
      </c>
      <c r="AV378" s="43" t="n">
        <f aca="false">ModeloDatosModificados!AV378-ModeloDatosMinisterio!AV378</f>
        <v>-52.9970848143557</v>
      </c>
      <c r="AW378" s="44" t="n">
        <f aca="false">ModeloDatosModificados!AW378-ModeloDatosMinisterio!AW378</f>
        <v>4.22853503169538E-007</v>
      </c>
      <c r="AX378" s="43" t="n">
        <f aca="false">ModeloDatosModificados!AX378-ModeloDatosMinisterio!AX378</f>
        <v>2.77352868700837</v>
      </c>
      <c r="AZ378" s="34" t="n">
        <f aca="false">AZ412*$N$383/$P$417+AP378</f>
        <v>-15.1283866822421</v>
      </c>
      <c r="BA378" s="34" t="n">
        <f aca="false">BA412*$N$383/$P$417+AR378</f>
        <v>-108.748469210857</v>
      </c>
      <c r="BB378" s="34" t="n">
        <f aca="false">BB412*$N$383/$P$417+AT378</f>
        <v>-129.807955293382</v>
      </c>
      <c r="BC378" s="34" t="n">
        <f aca="false">BC412*$N$383/$P$417+AV378</f>
        <v>-188.315868113325</v>
      </c>
      <c r="BD378" s="34" t="n">
        <f aca="false">BD412*$N$383/$P$417+AW378</f>
        <v>-93.2152565107242</v>
      </c>
      <c r="BE378" s="34" t="n">
        <f aca="false">ROUND(SUM(AZ378:BD378),0)</f>
        <v>-535</v>
      </c>
      <c r="BF378" s="1" t="n">
        <f aca="false">BE378-Q378</f>
        <v>-3</v>
      </c>
    </row>
    <row r="379" customFormat="false" ht="13.8" hidden="false" customHeight="false" outlineLevel="0" collapsed="false">
      <c r="A379" s="13" t="s">
        <v>43</v>
      </c>
      <c r="B379" s="43" t="n">
        <f aca="false">ModeloDatosModificados!B379-ModeloDatosMinisterio!B379</f>
        <v>0</v>
      </c>
      <c r="C379" s="43" t="n">
        <f aca="false">ModeloDatosModificados!C379-ModeloDatosMinisterio!C379</f>
        <v>0</v>
      </c>
      <c r="D379" s="43" t="n">
        <f aca="false">ModeloDatosModificados!D379-ModeloDatosMinisterio!D379</f>
        <v>0</v>
      </c>
      <c r="E379" s="43" t="n">
        <f aca="false">ModeloDatosModificados!E379-ModeloDatosMinisterio!E379</f>
        <v>0</v>
      </c>
      <c r="F379" s="43" t="n">
        <f aca="false">ModeloDatosModificados!F379-ModeloDatosMinisterio!F379</f>
        <v>0</v>
      </c>
      <c r="G379" s="43" t="n">
        <f aca="false">ModeloDatosModificados!G379-ModeloDatosMinisterio!G379</f>
        <v>0</v>
      </c>
      <c r="H379" s="43" t="n">
        <f aca="false">ModeloDatosModificados!H379-ModeloDatosMinisterio!H379</f>
        <v>0</v>
      </c>
      <c r="I379" s="89" t="n">
        <f aca="false">ModeloDatosModificados!I379-ModeloDatosMinisterio!I379</f>
        <v>9.6426880893119E-006</v>
      </c>
      <c r="J379" s="43" t="n">
        <f aca="false">ModeloDatosModificados!J379-ModeloDatosMinisterio!J379</f>
        <v>63</v>
      </c>
      <c r="K379" s="89" t="n">
        <f aca="false">ModeloDatosModificados!K379-ModeloDatosMinisterio!K379</f>
        <v>9.6426880893119E-006</v>
      </c>
      <c r="L379" s="43" t="n">
        <f aca="false">ModeloDatosModificados!L379-ModeloDatosMinisterio!L379</f>
        <v>63</v>
      </c>
      <c r="M379" s="43" t="n">
        <f aca="false">ModeloDatosModificados!M379-ModeloDatosMinisterio!M379</f>
        <v>-4.28638089827044E-006</v>
      </c>
      <c r="N379" s="43" t="n">
        <f aca="false">ModeloDatosModificados!N379-ModeloDatosMinisterio!N379</f>
        <v>-535</v>
      </c>
      <c r="O379" s="43" t="n">
        <f aca="false">ModeloDatosModificados!O379-ModeloDatosMinisterio!O379</f>
        <v>-535</v>
      </c>
      <c r="P379" s="43" t="n">
        <f aca="false">ModeloDatosModificados!P379-ModeloDatosMinisterio!P379</f>
        <v>-472</v>
      </c>
      <c r="Q379" s="43" t="n">
        <f aca="false">ModeloDatosModificados!Q379-ModeloDatosMinisterio!Q379</f>
        <v>-472</v>
      </c>
      <c r="S379" s="14" t="n">
        <f aca="false">ModeloDatosModificados!S379-ModeloDatosMinisterio!S379</f>
        <v>0</v>
      </c>
      <c r="T379" s="14" t="n">
        <f aca="false">ModeloDatosModificados!T379-ModeloDatosMinisterio!T379</f>
        <v>0</v>
      </c>
      <c r="U379" s="14" t="n">
        <f aca="false">ModeloDatosModificados!U379-ModeloDatosMinisterio!U379</f>
        <v>0</v>
      </c>
      <c r="V379" s="14" t="n">
        <f aca="false">ModeloDatosModificados!V379-ModeloDatosMinisterio!V379</f>
        <v>0</v>
      </c>
      <c r="W379" s="14" t="n">
        <f aca="false">ModeloDatosModificados!W379-ModeloDatosMinisterio!W379</f>
        <v>0</v>
      </c>
      <c r="X379" s="14" t="n">
        <f aca="false">ModeloDatosModificados!X379-ModeloDatosMinisterio!X379</f>
        <v>0</v>
      </c>
      <c r="Y379" s="14" t="n">
        <f aca="false">ModeloDatosModificados!Y379-ModeloDatosMinisterio!Y379</f>
        <v>0</v>
      </c>
      <c r="Z379" s="14" t="n">
        <f aca="false">ModeloDatosModificados!Z379-ModeloDatosMinisterio!Z379</f>
        <v>0</v>
      </c>
      <c r="AC379" s="49" t="n">
        <f aca="false">IF(T379&gt;0,S379/T379,0)</f>
        <v>0</v>
      </c>
      <c r="AD379" s="50" t="e">
        <f aca="false">EXP((((AC379-AC$383)/AC$384+2)/4-1.9)^3)</f>
        <v>#DIV/0!</v>
      </c>
      <c r="AE379" s="51" t="e">
        <f aca="false">S379/U379</f>
        <v>#DIV/0!</v>
      </c>
      <c r="AF379" s="50" t="e">
        <f aca="false">EXP((((AE379-AE$383)/AE$384+2)/4-1.9)^3)</f>
        <v>#DIV/0!</v>
      </c>
      <c r="AG379" s="50" t="e">
        <f aca="false">V379/U379</f>
        <v>#DIV/0!</v>
      </c>
      <c r="AH379" s="50" t="e">
        <f aca="false">EXP((((AG379-AG$383)/AG$384+2)/4-1.9)^3)</f>
        <v>#DIV/0!</v>
      </c>
      <c r="AI379" s="50" t="e">
        <f aca="false">W379/U379</f>
        <v>#DIV/0!</v>
      </c>
      <c r="AJ379" s="50" t="e">
        <f aca="false">EXP((((AI379-AI$383)/AI$384+2)/4-1.9)^3)</f>
        <v>#DIV/0!</v>
      </c>
      <c r="AK379" s="50" t="e">
        <f aca="false">Z379/U379</f>
        <v>#DIV/0!</v>
      </c>
      <c r="AL379" s="50" t="e">
        <f aca="false">EXP((((AK379-AK$383)/AK$384+2)/4-1.9)^3)</f>
        <v>#DIV/0!</v>
      </c>
      <c r="AM379" s="50" t="e">
        <f aca="false">0.01*AD379+0.15*AF379+0.24*AH379+0.25*AJ379+0.35*AL379</f>
        <v>#DIV/0!</v>
      </c>
      <c r="AO379" s="44" t="n">
        <f aca="false">ModeloDatosModificados!AO379-ModeloDatosMinisterio!AO379</f>
        <v>2.43318694379891E-008</v>
      </c>
      <c r="AP379" s="43" t="n">
        <f aca="false">ModeloDatosModificados!AP379-ModeloDatosMinisterio!AP379</f>
        <v>0.159594605197753</v>
      </c>
      <c r="AQ379" s="44" t="n">
        <f aca="false">ModeloDatosModificados!AQ379-ModeloDatosMinisterio!AQ379</f>
        <v>4.24830704431629E-007</v>
      </c>
      <c r="AR379" s="43" t="n">
        <f aca="false">ModeloDatosModificados!AR379-ModeloDatosMinisterio!AR379</f>
        <v>2.78649730233155</v>
      </c>
      <c r="AS379" s="44" t="n">
        <f aca="false">ModeloDatosModificados!AS379-ModeloDatosMinisterio!AS379</f>
        <v>3.31833727131373E-006</v>
      </c>
      <c r="AT379" s="43" t="n">
        <f aca="false">ModeloDatosModificados!AT379-ModeloDatosMinisterio!AT379</f>
        <v>21.7652296745218</v>
      </c>
      <c r="AU379" s="44" t="n">
        <f aca="false">ModeloDatosModificados!AU379-ModeloDatosMinisterio!AU379</f>
        <v>4.63397596275894E-006</v>
      </c>
      <c r="AV379" s="43" t="n">
        <f aca="false">ModeloDatosModificados!AV379-ModeloDatosMinisterio!AV379</f>
        <v>30.3946051558851</v>
      </c>
      <c r="AW379" s="44" t="n">
        <f aca="false">ModeloDatosModificados!AW379-ModeloDatosMinisterio!AW379</f>
        <v>1.24121228137035E-006</v>
      </c>
      <c r="AX379" s="43" t="n">
        <f aca="false">ModeloDatosModificados!AX379-ModeloDatosMinisterio!AX379</f>
        <v>8.14120692685538</v>
      </c>
      <c r="AZ379" s="34" t="n">
        <f aca="false">AZ413*$N$383/$P$417+AP379</f>
        <v>-2.75105189577206</v>
      </c>
      <c r="BA379" s="34" t="n">
        <f aca="false">BA413*$N$383/$P$417+AR379</f>
        <v>-124.724087428001</v>
      </c>
      <c r="BB379" s="34" t="n">
        <f aca="false">BB413*$N$383/$P$417+AT379</f>
        <v>-266.193813875191</v>
      </c>
      <c r="BC379" s="34" t="n">
        <f aca="false">BC413*$N$383/$P$417+AV379</f>
        <v>89.6173621667606</v>
      </c>
      <c r="BD379" s="34" t="n">
        <f aca="false">BD413*$N$383/$P$417+AW379</f>
        <v>-175.437203068987</v>
      </c>
      <c r="BE379" s="34" t="n">
        <f aca="false">ROUND(SUM(AZ379:BD379),0)</f>
        <v>-479</v>
      </c>
      <c r="BF379" s="1" t="n">
        <f aca="false">BE379-Q379</f>
        <v>-7</v>
      </c>
    </row>
    <row r="380" customFormat="false" ht="13.8" hidden="false" customHeight="false" outlineLevel="0" collapsed="false">
      <c r="A380" s="13" t="s">
        <v>44</v>
      </c>
      <c r="B380" s="43" t="n">
        <f aca="false">ModeloDatosModificados!B380-ModeloDatosMinisterio!B380</f>
        <v>0</v>
      </c>
      <c r="C380" s="43" t="n">
        <f aca="false">ModeloDatosModificados!C380-ModeloDatosMinisterio!C380</f>
        <v>0</v>
      </c>
      <c r="D380" s="43" t="n">
        <f aca="false">ModeloDatosModificados!D380-ModeloDatosMinisterio!D380</f>
        <v>0</v>
      </c>
      <c r="E380" s="43" t="n">
        <f aca="false">ModeloDatosModificados!E380-ModeloDatosMinisterio!E380</f>
        <v>0</v>
      </c>
      <c r="F380" s="43" t="n">
        <f aca="false">ModeloDatosModificados!F380-ModeloDatosMinisterio!F380</f>
        <v>0</v>
      </c>
      <c r="G380" s="43" t="n">
        <f aca="false">ModeloDatosModificados!G380-ModeloDatosMinisterio!G380</f>
        <v>0</v>
      </c>
      <c r="H380" s="43" t="n">
        <f aca="false">ModeloDatosModificados!H380-ModeloDatosMinisterio!H380</f>
        <v>0</v>
      </c>
      <c r="I380" s="89" t="n">
        <f aca="false">ModeloDatosModificados!I380-ModeloDatosMinisterio!I380</f>
        <v>-3.21359350433786E-006</v>
      </c>
      <c r="J380" s="43" t="n">
        <f aca="false">ModeloDatosModificados!J380-ModeloDatosMinisterio!J380</f>
        <v>-21</v>
      </c>
      <c r="K380" s="89" t="n">
        <f aca="false">ModeloDatosModificados!K380-ModeloDatosMinisterio!K380</f>
        <v>-3.21359350433786E-006</v>
      </c>
      <c r="L380" s="43" t="n">
        <f aca="false">ModeloDatosModificados!L380-ModeloDatosMinisterio!L380</f>
        <v>-21</v>
      </c>
      <c r="M380" s="43" t="n">
        <f aca="false">ModeloDatosModificados!M380-ModeloDatosMinisterio!M380</f>
        <v>7.63562528836338E-006</v>
      </c>
      <c r="N380" s="43" t="n">
        <f aca="false">ModeloDatosModificados!N380-ModeloDatosMinisterio!N380</f>
        <v>951</v>
      </c>
      <c r="O380" s="43" t="n">
        <f aca="false">ModeloDatosModificados!O380-ModeloDatosMinisterio!O380</f>
        <v>951</v>
      </c>
      <c r="P380" s="43" t="n">
        <f aca="false">ModeloDatosModificados!P380-ModeloDatosMinisterio!P380</f>
        <v>930</v>
      </c>
      <c r="Q380" s="43" t="n">
        <f aca="false">ModeloDatosModificados!Q380-ModeloDatosMinisterio!Q380</f>
        <v>930</v>
      </c>
      <c r="S380" s="14" t="n">
        <f aca="false">ModeloDatosModificados!S380-ModeloDatosMinisterio!S380</f>
        <v>0</v>
      </c>
      <c r="T380" s="14" t="n">
        <f aca="false">ModeloDatosModificados!T380-ModeloDatosMinisterio!T380</f>
        <v>0</v>
      </c>
      <c r="U380" s="14" t="n">
        <f aca="false">ModeloDatosModificados!U380-ModeloDatosMinisterio!U380</f>
        <v>0</v>
      </c>
      <c r="V380" s="14" t="n">
        <f aca="false">ModeloDatosModificados!V380-ModeloDatosMinisterio!V380</f>
        <v>0</v>
      </c>
      <c r="W380" s="14" t="n">
        <f aca="false">ModeloDatosModificados!W380-ModeloDatosMinisterio!W380</f>
        <v>0</v>
      </c>
      <c r="X380" s="14" t="n">
        <f aca="false">ModeloDatosModificados!X380-ModeloDatosMinisterio!X380</f>
        <v>0</v>
      </c>
      <c r="Y380" s="14" t="n">
        <f aca="false">ModeloDatosModificados!Y380-ModeloDatosMinisterio!Y380</f>
        <v>0</v>
      </c>
      <c r="Z380" s="14" t="n">
        <f aca="false">ModeloDatosModificados!Z380-ModeloDatosMinisterio!Z380</f>
        <v>0</v>
      </c>
      <c r="AC380" s="49" t="n">
        <f aca="false">IF(T380&gt;0,S380/T380,0)</f>
        <v>0</v>
      </c>
      <c r="AD380" s="50" t="e">
        <f aca="false">EXP((((AC380-AC$383)/AC$384+2)/4-1.9)^3)</f>
        <v>#DIV/0!</v>
      </c>
      <c r="AE380" s="51" t="e">
        <f aca="false">S380/U380</f>
        <v>#DIV/0!</v>
      </c>
      <c r="AF380" s="50" t="e">
        <f aca="false">EXP((((AE380-AE$383)/AE$384+2)/4-1.9)^3)</f>
        <v>#DIV/0!</v>
      </c>
      <c r="AG380" s="50" t="e">
        <f aca="false">V380/U380</f>
        <v>#DIV/0!</v>
      </c>
      <c r="AH380" s="50" t="e">
        <f aca="false">EXP((((AG380-AG$383)/AG$384+2)/4-1.9)^3)</f>
        <v>#DIV/0!</v>
      </c>
      <c r="AI380" s="50" t="e">
        <f aca="false">W380/U380</f>
        <v>#DIV/0!</v>
      </c>
      <c r="AJ380" s="50" t="e">
        <f aca="false">EXP((((AI380-AI$383)/AI$384+2)/4-1.9)^3)</f>
        <v>#DIV/0!</v>
      </c>
      <c r="AK380" s="50" t="e">
        <f aca="false">Z380/U380</f>
        <v>#DIV/0!</v>
      </c>
      <c r="AL380" s="50" t="e">
        <f aca="false">EXP((((AK380-AK$383)/AK$384+2)/4-1.9)^3)</f>
        <v>#DIV/0!</v>
      </c>
      <c r="AM380" s="50" t="e">
        <f aca="false">0.01*AD380+0.15*AF380+0.24*AH380+0.25*AJ380+0.35*AL380</f>
        <v>#DIV/0!</v>
      </c>
      <c r="AO380" s="44" t="n">
        <f aca="false">ModeloDatosModificados!AO380-ModeloDatosMinisterio!AO380</f>
        <v>8.78581842538723E-008</v>
      </c>
      <c r="AP380" s="43" t="n">
        <f aca="false">ModeloDatosModificados!AP380-ModeloDatosMinisterio!AP380</f>
        <v>0.576268595601277</v>
      </c>
      <c r="AQ380" s="44" t="n">
        <f aca="false">ModeloDatosModificados!AQ380-ModeloDatosMinisterio!AQ380</f>
        <v>7.73597699721233E-007</v>
      </c>
      <c r="AR380" s="43" t="n">
        <f aca="false">ModeloDatosModificados!AR380-ModeloDatosMinisterio!AR380</f>
        <v>5.07408687949646</v>
      </c>
      <c r="AS380" s="44" t="n">
        <f aca="false">ModeloDatosModificados!AS380-ModeloDatosMinisterio!AS380</f>
        <v>3.51549273611834E-006</v>
      </c>
      <c r="AT380" s="43" t="n">
        <f aca="false">ModeloDatosModificados!AT380-ModeloDatosMinisterio!AT380</f>
        <v>23.0583875491429</v>
      </c>
      <c r="AU380" s="44" t="n">
        <f aca="false">ModeloDatosModificados!AU380-ModeloDatosMinisterio!AU380</f>
        <v>-8.08003518492501E-006</v>
      </c>
      <c r="AV380" s="43" t="n">
        <f aca="false">ModeloDatosModificados!AV380-ModeloDatosMinisterio!AV380</f>
        <v>-52.9975729406324</v>
      </c>
      <c r="AW380" s="44" t="n">
        <f aca="false">ModeloDatosModificados!AW380-ModeloDatosMinisterio!AW380</f>
        <v>4.89493060497163E-007</v>
      </c>
      <c r="AX380" s="43" t="n">
        <f aca="false">ModeloDatosModificados!AX380-ModeloDatosMinisterio!AX380</f>
        <v>3.21062267476736</v>
      </c>
      <c r="AZ380" s="34" t="n">
        <f aca="false">AZ414*$N$383/$P$417+AP380</f>
        <v>17.8554860624537</v>
      </c>
      <c r="BA380" s="34" t="n">
        <f aca="false">BA414*$N$383/$P$417+AR380</f>
        <v>297.452053869061</v>
      </c>
      <c r="BB380" s="34" t="n">
        <f aca="false">BB414*$N$383/$P$417+AT380</f>
        <v>546.783660347728</v>
      </c>
      <c r="BC380" s="34" t="n">
        <f aca="false">BC414*$N$383/$P$417+AV380</f>
        <v>-50.7271381572266</v>
      </c>
      <c r="BD380" s="34" t="n">
        <f aca="false">BD414*$N$383/$P$417+AW380</f>
        <v>116.095390704865</v>
      </c>
      <c r="BE380" s="34" t="n">
        <f aca="false">ROUND(SUM(AZ380:BD380),0)</f>
        <v>927</v>
      </c>
      <c r="BF380" s="1" t="n">
        <f aca="false">BE380-Q380</f>
        <v>-3</v>
      </c>
    </row>
    <row r="381" customFormat="false" ht="13.8" hidden="false" customHeight="false" outlineLevel="0" collapsed="false">
      <c r="A381" s="13" t="s">
        <v>45</v>
      </c>
      <c r="B381" s="43" t="n">
        <f aca="false">ModeloDatosModificados!B381-ModeloDatosMinisterio!B381</f>
        <v>0</v>
      </c>
      <c r="C381" s="43" t="n">
        <f aca="false">ModeloDatosModificados!C381-ModeloDatosMinisterio!C381</f>
        <v>0</v>
      </c>
      <c r="D381" s="43" t="n">
        <f aca="false">ModeloDatosModificados!D381-ModeloDatosMinisterio!D381</f>
        <v>0</v>
      </c>
      <c r="E381" s="43" t="n">
        <f aca="false">ModeloDatosModificados!E381-ModeloDatosMinisterio!E381</f>
        <v>0</v>
      </c>
      <c r="F381" s="43" t="n">
        <f aca="false">ModeloDatosModificados!F381-ModeloDatosMinisterio!F381</f>
        <v>0</v>
      </c>
      <c r="G381" s="43" t="n">
        <f aca="false">ModeloDatosModificados!G381-ModeloDatosMinisterio!G381</f>
        <v>0</v>
      </c>
      <c r="H381" s="43" t="n">
        <f aca="false">ModeloDatosModificados!H381-ModeloDatosMinisterio!H381</f>
        <v>0</v>
      </c>
      <c r="I381" s="89" t="n">
        <f aca="false">ModeloDatosModificados!I381-ModeloDatosMinisterio!I381</f>
        <v>-2.34543437143461E-006</v>
      </c>
      <c r="J381" s="43" t="n">
        <f aca="false">ModeloDatosModificados!J381-ModeloDatosMinisterio!J381</f>
        <v>-16</v>
      </c>
      <c r="K381" s="89" t="n">
        <f aca="false">ModeloDatosModificados!K381-ModeloDatosMinisterio!K381</f>
        <v>-2.34543437143461E-006</v>
      </c>
      <c r="L381" s="43" t="n">
        <f aca="false">ModeloDatosModificados!L381-ModeloDatosMinisterio!L381</f>
        <v>-16</v>
      </c>
      <c r="M381" s="43" t="n">
        <f aca="false">ModeloDatosModificados!M381-ModeloDatosMinisterio!M381</f>
        <v>-4.58789438350944E-006</v>
      </c>
      <c r="N381" s="43" t="n">
        <f aca="false">ModeloDatosModificados!N381-ModeloDatosMinisterio!N381</f>
        <v>-572</v>
      </c>
      <c r="O381" s="43" t="n">
        <f aca="false">ModeloDatosModificados!O381-ModeloDatosMinisterio!O381</f>
        <v>-572</v>
      </c>
      <c r="P381" s="43" t="n">
        <f aca="false">ModeloDatosModificados!P381-ModeloDatosMinisterio!P381</f>
        <v>-588</v>
      </c>
      <c r="Q381" s="43" t="n">
        <f aca="false">ModeloDatosModificados!Q381-ModeloDatosMinisterio!Q381</f>
        <v>-588</v>
      </c>
      <c r="S381" s="14" t="n">
        <f aca="false">ModeloDatosModificados!S381-ModeloDatosMinisterio!S381</f>
        <v>0</v>
      </c>
      <c r="T381" s="14" t="n">
        <f aca="false">ModeloDatosModificados!T381-ModeloDatosMinisterio!T381</f>
        <v>0</v>
      </c>
      <c r="U381" s="14" t="n">
        <f aca="false">ModeloDatosModificados!U381-ModeloDatosMinisterio!U381</f>
        <v>0</v>
      </c>
      <c r="V381" s="14" t="n">
        <f aca="false">ModeloDatosModificados!V381-ModeloDatosMinisterio!V381</f>
        <v>0</v>
      </c>
      <c r="W381" s="14" t="n">
        <f aca="false">ModeloDatosModificados!W381-ModeloDatosMinisterio!W381</f>
        <v>0</v>
      </c>
      <c r="X381" s="14" t="n">
        <f aca="false">ModeloDatosModificados!X381-ModeloDatosMinisterio!X381</f>
        <v>0</v>
      </c>
      <c r="Y381" s="14" t="n">
        <f aca="false">ModeloDatosModificados!Y381-ModeloDatosMinisterio!Y381</f>
        <v>0</v>
      </c>
      <c r="Z381" s="14" t="n">
        <f aca="false">ModeloDatosModificados!Z381-ModeloDatosMinisterio!Z381</f>
        <v>0</v>
      </c>
      <c r="AC381" s="49" t="n">
        <f aca="false">IF(T381&gt;0,S381/T381,0)</f>
        <v>0</v>
      </c>
      <c r="AD381" s="50" t="e">
        <f aca="false">EXP((((AC381-AC$383)/AC$384+2)/4-1.9)^3)</f>
        <v>#DIV/0!</v>
      </c>
      <c r="AE381" s="51" t="e">
        <f aca="false">S381/U381</f>
        <v>#DIV/0!</v>
      </c>
      <c r="AF381" s="50" t="e">
        <f aca="false">EXP((((AE381-AE$383)/AE$384+2)/4-1.9)^3)</f>
        <v>#DIV/0!</v>
      </c>
      <c r="AG381" s="50" t="e">
        <f aca="false">V381/U381</f>
        <v>#DIV/0!</v>
      </c>
      <c r="AH381" s="50" t="e">
        <f aca="false">EXP((((AG381-AG$383)/AG$384+2)/4-1.9)^3)</f>
        <v>#DIV/0!</v>
      </c>
      <c r="AI381" s="50" t="e">
        <f aca="false">W381/U381</f>
        <v>#DIV/0!</v>
      </c>
      <c r="AJ381" s="50" t="e">
        <f aca="false">EXP((((AI381-AI$383)/AI$384+2)/4-1.9)^3)</f>
        <v>#DIV/0!</v>
      </c>
      <c r="AK381" s="50" t="e">
        <f aca="false">Z381/U381</f>
        <v>#DIV/0!</v>
      </c>
      <c r="AL381" s="50" t="e">
        <f aca="false">EXP((((AK381-AK$383)/AK$384+2)/4-1.9)^3)</f>
        <v>#DIV/0!</v>
      </c>
      <c r="AM381" s="50" t="e">
        <f aca="false">0.01*AD381+0.15*AF381+0.24*AH381+0.25*AJ381+0.35*AL381</f>
        <v>#DIV/0!</v>
      </c>
      <c r="AO381" s="44" t="n">
        <f aca="false">ModeloDatosModificados!AO381-ModeloDatosMinisterio!AO381</f>
        <v>2.41119940081819E-008</v>
      </c>
      <c r="AP381" s="43" t="n">
        <f aca="false">ModeloDatosModificados!AP381-ModeloDatosMinisterio!AP381</f>
        <v>0.158152425323237</v>
      </c>
      <c r="AQ381" s="44" t="n">
        <f aca="false">ModeloDatosModificados!AQ381-ModeloDatosMinisterio!AQ381</f>
        <v>1.62748575605423E-007</v>
      </c>
      <c r="AR381" s="43" t="n">
        <f aca="false">ModeloDatosModificados!AR381-ModeloDatosMinisterio!AR381</f>
        <v>1.06748043903644</v>
      </c>
      <c r="AS381" s="44" t="n">
        <f aca="false">ModeloDatosModificados!AS381-ModeloDatosMinisterio!AS381</f>
        <v>1.47272780680677E-007</v>
      </c>
      <c r="AT381" s="43" t="n">
        <f aca="false">ModeloDatosModificados!AT381-ModeloDatosMinisterio!AT381</f>
        <v>0.965973508488787</v>
      </c>
      <c r="AU381" s="44" t="n">
        <f aca="false">ModeloDatosModificados!AU381-ModeloDatosMinisterio!AU381</f>
        <v>-3.38814574243201E-006</v>
      </c>
      <c r="AV381" s="43" t="n">
        <f aca="false">ModeloDatosModificados!AV381-ModeloDatosMinisterio!AV381</f>
        <v>-22.2231088118333</v>
      </c>
      <c r="AW381" s="44" t="n">
        <f aca="false">ModeloDatosModificados!AW381-ModeloDatosMinisterio!AW381</f>
        <v>7.08578020703656E-007</v>
      </c>
      <c r="AX381" s="43" t="n">
        <f aca="false">ModeloDatosModificados!AX381-ModeloDatosMinisterio!AX381</f>
        <v>4.64761779830224</v>
      </c>
      <c r="AZ381" s="34" t="n">
        <f aca="false">AZ415*$N$383/$P$417+AP381</f>
        <v>-4.93868094936112</v>
      </c>
      <c r="BA381" s="34" t="n">
        <f aca="false">BA415*$N$383/$P$417+AR381</f>
        <v>-100.921029164023</v>
      </c>
      <c r="BB381" s="34" t="n">
        <f aca="false">BB415*$N$383/$P$417+AT381</f>
        <v>-104.843526640638</v>
      </c>
      <c r="BC381" s="34" t="n">
        <f aca="false">BC415*$N$383/$P$417+AV381</f>
        <v>-208.811535843331</v>
      </c>
      <c r="BD381" s="34" t="n">
        <f aca="false">BD415*$N$383/$P$417+AW381</f>
        <v>-171.980395076856</v>
      </c>
      <c r="BE381" s="34" t="n">
        <f aca="false">ROUND(SUM(AZ381:BD381),0)</f>
        <v>-591</v>
      </c>
      <c r="BF381" s="1" t="n">
        <f aca="false">BE381-Q381</f>
        <v>-3</v>
      </c>
    </row>
    <row r="382" customFormat="false" ht="13.8" hidden="false" customHeight="false" outlineLevel="0" collapsed="false">
      <c r="A382" s="16" t="s">
        <v>46</v>
      </c>
      <c r="B382" s="52" t="n">
        <f aca="false">ModeloDatosModificados!B382-ModeloDatosMinisterio!B382</f>
        <v>0</v>
      </c>
      <c r="C382" s="52" t="n">
        <f aca="false">ModeloDatosModificados!C382-ModeloDatosMinisterio!C382</f>
        <v>0</v>
      </c>
      <c r="D382" s="52" t="n">
        <f aca="false">ModeloDatosModificados!D382-ModeloDatosMinisterio!D382</f>
        <v>0</v>
      </c>
      <c r="E382" s="52" t="n">
        <f aca="false">ModeloDatosModificados!E382-ModeloDatosMinisterio!E382</f>
        <v>0</v>
      </c>
      <c r="F382" s="52" t="n">
        <f aca="false">ModeloDatosModificados!F382-ModeloDatosMinisterio!F382</f>
        <v>0</v>
      </c>
      <c r="G382" s="52" t="n">
        <f aca="false">ModeloDatosModificados!G382-ModeloDatosMinisterio!G382</f>
        <v>0</v>
      </c>
      <c r="H382" s="52" t="n">
        <f aca="false">ModeloDatosModificados!H382-ModeloDatosMinisterio!H382</f>
        <v>0</v>
      </c>
      <c r="I382" s="90" t="n">
        <f aca="false">ModeloDatosModificados!I382-ModeloDatosMinisterio!I382</f>
        <v>-1.84436023166479E-006</v>
      </c>
      <c r="J382" s="52" t="n">
        <f aca="false">ModeloDatosModificados!J382-ModeloDatosMinisterio!J382</f>
        <v>-12</v>
      </c>
      <c r="K382" s="89" t="n">
        <f aca="false">ModeloDatosModificados!K382-ModeloDatosMinisterio!K382</f>
        <v>-1.84436023166479E-006</v>
      </c>
      <c r="L382" s="43" t="n">
        <f aca="false">ModeloDatosModificados!L382-ModeloDatosMinisterio!L382</f>
        <v>-12</v>
      </c>
      <c r="M382" s="43" t="n">
        <f aca="false">ModeloDatosModificados!M382-ModeloDatosMinisterio!M382</f>
        <v>-8.62980488834132E-006</v>
      </c>
      <c r="N382" s="43" t="n">
        <f aca="false">ModeloDatosModificados!N382-ModeloDatosMinisterio!N382</f>
        <v>-1075</v>
      </c>
      <c r="O382" s="43" t="n">
        <f aca="false">ModeloDatosModificados!O382-ModeloDatosMinisterio!O382</f>
        <v>-1075</v>
      </c>
      <c r="P382" s="43" t="n">
        <f aca="false">ModeloDatosModificados!P382-ModeloDatosMinisterio!P382</f>
        <v>-1087</v>
      </c>
      <c r="Q382" s="43" t="n">
        <f aca="false">ModeloDatosModificados!Q382-ModeloDatosMinisterio!Q382</f>
        <v>-1087</v>
      </c>
      <c r="S382" s="17" t="n">
        <f aca="false">ModeloDatosModificados!S382-ModeloDatosMinisterio!S382</f>
        <v>0</v>
      </c>
      <c r="T382" s="17" t="n">
        <f aca="false">ModeloDatosModificados!T382-ModeloDatosMinisterio!T382</f>
        <v>0</v>
      </c>
      <c r="U382" s="17" t="n">
        <f aca="false">ModeloDatosModificados!U382-ModeloDatosMinisterio!U382</f>
        <v>0</v>
      </c>
      <c r="V382" s="17" t="n">
        <f aca="false">ModeloDatosModificados!V382-ModeloDatosMinisterio!V382</f>
        <v>0</v>
      </c>
      <c r="W382" s="17" t="n">
        <f aca="false">ModeloDatosModificados!W382-ModeloDatosMinisterio!W382</f>
        <v>0</v>
      </c>
      <c r="X382" s="17" t="n">
        <f aca="false">ModeloDatosModificados!X382-ModeloDatosMinisterio!X382</f>
        <v>0</v>
      </c>
      <c r="Y382" s="17" t="n">
        <f aca="false">ModeloDatosModificados!Y382-ModeloDatosMinisterio!Y382</f>
        <v>0</v>
      </c>
      <c r="Z382" s="17" t="n">
        <f aca="false">ModeloDatosModificados!Z382-ModeloDatosMinisterio!Z382</f>
        <v>0</v>
      </c>
      <c r="AC382" s="49" t="n">
        <f aca="false">IF(T382&gt;0,S382/T382,0)</f>
        <v>0</v>
      </c>
      <c r="AD382" s="50" t="e">
        <f aca="false">EXP((((AC382-AC$383)/AC$384+2)/4-1.9)^3)</f>
        <v>#DIV/0!</v>
      </c>
      <c r="AE382" s="51" t="e">
        <f aca="false">S382/U382</f>
        <v>#DIV/0!</v>
      </c>
      <c r="AF382" s="50" t="e">
        <f aca="false">EXP((((AE382-AE$383)/AE$384+2)/4-1.9)^3)</f>
        <v>#DIV/0!</v>
      </c>
      <c r="AG382" s="50" t="e">
        <f aca="false">V382/U382</f>
        <v>#DIV/0!</v>
      </c>
      <c r="AH382" s="50" t="e">
        <f aca="false">EXP((((AG382-AG$383)/AG$384+2)/4-1.9)^3)</f>
        <v>#DIV/0!</v>
      </c>
      <c r="AI382" s="50" t="e">
        <f aca="false">W382/U382</f>
        <v>#DIV/0!</v>
      </c>
      <c r="AJ382" s="50" t="e">
        <f aca="false">EXP((((AI382-AI$383)/AI$384+2)/4-1.9)^3)</f>
        <v>#DIV/0!</v>
      </c>
      <c r="AK382" s="50" t="e">
        <f aca="false">Z382/U382</f>
        <v>#DIV/0!</v>
      </c>
      <c r="AL382" s="50" t="e">
        <f aca="false">EXP((((AK382-AK$383)/AK$384+2)/4-1.9)^3)</f>
        <v>#DIV/0!</v>
      </c>
      <c r="AM382" s="50" t="e">
        <f aca="false">0.01*AD382+0.15*AF382+0.24*AH382+0.25*AJ382+0.35*AL382</f>
        <v>#DIV/0!</v>
      </c>
      <c r="AO382" s="44" t="n">
        <f aca="false">ModeloDatosModificados!AO382-ModeloDatosMinisterio!AO382</f>
        <v>8.03793849921304E-008</v>
      </c>
      <c r="AP382" s="43" t="n">
        <f aca="false">ModeloDatosModificados!AP382-ModeloDatosMinisterio!AP382</f>
        <v>0.527214575375865</v>
      </c>
      <c r="AQ382" s="44" t="n">
        <f aca="false">ModeloDatosModificados!AQ382-ModeloDatosMinisterio!AQ382</f>
        <v>1.31146578697099E-006</v>
      </c>
      <c r="AR382" s="43" t="n">
        <f aca="false">ModeloDatosModificados!AR382-ModeloDatosMinisterio!AR382</f>
        <v>8.6020050796069</v>
      </c>
      <c r="AS382" s="44" t="n">
        <f aca="false">ModeloDatosModificados!AS382-ModeloDatosMinisterio!AS382</f>
        <v>8.90939725129228E-007</v>
      </c>
      <c r="AT382" s="43" t="n">
        <f aca="false">ModeloDatosModificados!AT382-ModeloDatosMinisterio!AT382</f>
        <v>5.84374225947977</v>
      </c>
      <c r="AU382" s="44" t="n">
        <f aca="false">ModeloDatosModificados!AU382-ModeloDatosMinisterio!AU382</f>
        <v>-5.1698652071071E-006</v>
      </c>
      <c r="AV382" s="43" t="n">
        <f aca="false">ModeloDatosModificados!AV382-ModeloDatosMinisterio!AV382</f>
        <v>-33.9095439730372</v>
      </c>
      <c r="AW382" s="44" t="n">
        <f aca="false">ModeloDatosModificados!AW382-ModeloDatosMinisterio!AW382</f>
        <v>1.04272007834952E-006</v>
      </c>
      <c r="AX382" s="43" t="n">
        <f aca="false">ModeloDatosModificados!AX382-ModeloDatosMinisterio!AX382</f>
        <v>6.83928128334082</v>
      </c>
      <c r="AZ382" s="34" t="n">
        <f aca="false">AZ416*$N$383/$P$417+AP382</f>
        <v>-49.4858081036474</v>
      </c>
      <c r="BA382" s="34" t="n">
        <f aca="false">BA416*$N$383/$P$417+AR382</f>
        <v>-183.575104188701</v>
      </c>
      <c r="BB382" s="34" t="n">
        <f aca="false">BB416*$N$383/$P$417+AT382</f>
        <v>-304.305868485492</v>
      </c>
      <c r="BC382" s="34" t="n">
        <f aca="false">BC416*$N$383/$P$417+AV382</f>
        <v>-225.844012742275</v>
      </c>
      <c r="BD382" s="34" t="n">
        <f aca="false">BD416*$N$383/$P$417+AW382</f>
        <v>-330.944313827852</v>
      </c>
      <c r="BE382" s="34" t="n">
        <f aca="false">ROUND(SUM(AZ382:BD382),0)</f>
        <v>-1094</v>
      </c>
      <c r="BF382" s="1" t="n">
        <f aca="false">BE382-Q382</f>
        <v>-7</v>
      </c>
    </row>
    <row r="383" customFormat="false" ht="13.8" hidden="false" customHeight="false" outlineLevel="0" collapsed="false">
      <c r="A383" s="19" t="s">
        <v>49</v>
      </c>
      <c r="B383" s="59"/>
      <c r="C383" s="59"/>
      <c r="D383" s="59"/>
      <c r="E383" s="59"/>
      <c r="F383" s="59"/>
      <c r="G383" s="59"/>
      <c r="H383" s="59"/>
      <c r="I383" s="59" t="n">
        <f aca="false">SUM(I356:I382)</f>
        <v>1.21430643318377E-017</v>
      </c>
      <c r="J383" s="59" t="n">
        <f aca="false">DatosMinisterio!K383</f>
        <v>6559077</v>
      </c>
      <c r="K383" s="91" t="n">
        <f aca="false">I383-DatosMinisterio!J383</f>
        <v>-1</v>
      </c>
      <c r="L383" s="59" t="n">
        <f aca="false">J383-DatosMinisterio!K383</f>
        <v>0</v>
      </c>
      <c r="M383" s="59"/>
      <c r="N383" s="59" t="n">
        <f aca="false">DatosMinisterio!L383</f>
        <v>124622452</v>
      </c>
      <c r="O383" s="59"/>
      <c r="P383" s="59" t="n">
        <f aca="false">DatosMinisterio!M383</f>
        <v>131181529</v>
      </c>
      <c r="Q383" s="59"/>
      <c r="S383" s="20"/>
      <c r="T383" s="20"/>
      <c r="U383" s="20"/>
      <c r="V383" s="20"/>
      <c r="W383" s="20"/>
      <c r="X383" s="20"/>
      <c r="Y383" s="20"/>
      <c r="Z383" s="20"/>
      <c r="AB383" s="62" t="s">
        <v>207</v>
      </c>
      <c r="AC383" s="62" t="n">
        <f aca="false">AVERAGE(AC358:AC382)</f>
        <v>0</v>
      </c>
      <c r="AD383" s="20"/>
      <c r="AE383" s="62" t="e">
        <f aca="false">AVERAGE(AE358:AE382)</f>
        <v>#DIV/0!</v>
      </c>
      <c r="AF383" s="20"/>
      <c r="AG383" s="64" t="e">
        <f aca="false">AVERAGE(AG358:AG382)</f>
        <v>#DIV/0!</v>
      </c>
      <c r="AH383" s="20"/>
      <c r="AI383" s="64" t="e">
        <f aca="false">AVERAGE(AI358:AI382)</f>
        <v>#DIV/0!</v>
      </c>
      <c r="AJ383" s="20"/>
      <c r="AK383" s="64" t="e">
        <f aca="false">AVERAGE(AK358:AK382)</f>
        <v>#DIV/0!</v>
      </c>
      <c r="AL383" s="20"/>
      <c r="AM383" s="64" t="e">
        <f aca="false">SUM(AM358:AM382)</f>
        <v>#DIV/0!</v>
      </c>
      <c r="AO383" s="60" t="n">
        <f aca="false">SUM(AO356:AO382)</f>
        <v>2.82050949224658E-006</v>
      </c>
      <c r="AP383" s="59" t="n">
        <f aca="false">SUM(AP356:AP382)</f>
        <v>18.4999389388778</v>
      </c>
      <c r="AQ383" s="60" t="n">
        <f aca="false">SUM(AQ356:AQ382)</f>
        <v>4.44392222576368E-005</v>
      </c>
      <c r="AR383" s="59" t="n">
        <f aca="false">SUM(AR356:AR382)</f>
        <v>291.480280607967</v>
      </c>
      <c r="AS383" s="60" t="n">
        <f aca="false">SUM(AS356:AS382)</f>
        <v>6.86489693476508E-005</v>
      </c>
      <c r="AT383" s="59" t="n">
        <f aca="false">SUM(AT356:AT382)</f>
        <v>450.273875921831</v>
      </c>
      <c r="AU383" s="60" t="n">
        <f aca="false">SUM(AU356:AU382)</f>
        <v>-0.00021897041046232</v>
      </c>
      <c r="AV383" s="59" t="n">
        <f aca="false">SUM(AV356:AV382)</f>
        <v>-1436.24378294399</v>
      </c>
      <c r="AW383" s="60" t="n">
        <f aca="false">SUM(AW356:AW382)</f>
        <v>0.000103061709364793</v>
      </c>
      <c r="AX383" s="59" t="n">
        <f aca="false">SUM(AX356:AX382)</f>
        <v>675.989687475309</v>
      </c>
      <c r="AZ383" s="34" t="n">
        <f aca="false">AZ417*$N$383/$P$417+AP383</f>
        <v>-2.0143042730006</v>
      </c>
      <c r="BA383" s="34" t="n">
        <f aca="false">BA417*$N$383/$P$417+AR383</f>
        <v>143.981783730217</v>
      </c>
      <c r="BB383" s="34" t="n">
        <f aca="false">BB417*$N$383/$P$417+AT383</f>
        <v>1088.64674016448</v>
      </c>
      <c r="BC383" s="34" t="n">
        <f aca="false">BC417*$N$383/$P$417+AV383</f>
        <v>-2279.44390300627</v>
      </c>
      <c r="BD383" s="34" t="n">
        <f aca="false">BD417*$N$383/$P$417+AW383</f>
        <v>367.375710267001</v>
      </c>
      <c r="BE383" s="34" t="n">
        <f aca="false">ROUND(SUM(AZ383:BD383),0)</f>
        <v>-681</v>
      </c>
      <c r="BF383" s="1" t="n">
        <f aca="false">BE383-Q383</f>
        <v>-681</v>
      </c>
    </row>
    <row r="384" customFormat="false" ht="13.8" hidden="false" customHeight="false" outlineLevel="0" collapsed="false">
      <c r="A384" s="23" t="s">
        <v>50</v>
      </c>
      <c r="S384" s="22"/>
      <c r="T384" s="22"/>
      <c r="U384" s="22"/>
      <c r="V384" s="22"/>
      <c r="W384" s="22"/>
      <c r="X384" s="22"/>
      <c r="Y384" s="22"/>
      <c r="Z384" s="22"/>
      <c r="AB384" s="62" t="s">
        <v>208</v>
      </c>
      <c r="AC384" s="62" t="n">
        <f aca="false">_xlfn.STDEV.P(AC358:AC382)</f>
        <v>0</v>
      </c>
      <c r="AD384" s="20"/>
      <c r="AE384" s="62" t="e">
        <f aca="false">_xlfn.STDEV.P(AE358:AE382)</f>
        <v>#DIV/0!</v>
      </c>
      <c r="AF384" s="20"/>
      <c r="AG384" s="64" t="e">
        <f aca="false">_xlfn.STDEV.P(AG358:AG382)</f>
        <v>#DIV/0!</v>
      </c>
      <c r="AH384" s="20"/>
      <c r="AI384" s="64" t="e">
        <f aca="false">_xlfn.STDEV.P(AI358:AI382)</f>
        <v>#DIV/0!</v>
      </c>
      <c r="AJ384" s="20"/>
      <c r="AK384" s="64" t="e">
        <f aca="false">_xlfn.STDEV.P(AK358:AK382)</f>
        <v>#DIV/0!</v>
      </c>
      <c r="AL384" s="20"/>
      <c r="AM384" s="64"/>
    </row>
    <row r="385" customFormat="false" ht="13.8" hidden="false" customHeight="false" outlineLevel="0" collapsed="false">
      <c r="A385" s="23" t="s">
        <v>149</v>
      </c>
      <c r="S385" s="22"/>
      <c r="T385" s="22"/>
      <c r="U385" s="22"/>
      <c r="V385" s="22"/>
      <c r="W385" s="22"/>
      <c r="X385" s="22"/>
      <c r="Y385" s="22"/>
      <c r="Z385" s="22"/>
    </row>
    <row r="386" customFormat="false" ht="13.8" hidden="false" customHeight="false" outlineLevel="0" collapsed="false">
      <c r="S386" s="22"/>
      <c r="T386" s="22"/>
      <c r="U386" s="22"/>
      <c r="V386" s="22"/>
      <c r="W386" s="22"/>
      <c r="X386" s="22"/>
      <c r="Y386" s="22"/>
      <c r="Z386" s="22"/>
    </row>
    <row r="387" customFormat="false" ht="13.8" hidden="false" customHeight="false" outlineLevel="0" collapsed="false">
      <c r="A387" s="6" t="s">
        <v>168</v>
      </c>
      <c r="B387" s="6"/>
      <c r="C387" s="6"/>
      <c r="D387" s="6"/>
      <c r="E387" s="6"/>
      <c r="F387" s="6"/>
      <c r="G387" s="6"/>
      <c r="H387" s="6"/>
      <c r="I387" s="6"/>
      <c r="J387" s="6"/>
      <c r="S387" s="24"/>
      <c r="T387" s="24"/>
      <c r="U387" s="24"/>
      <c r="V387" s="24"/>
      <c r="W387" s="24"/>
      <c r="X387" s="24"/>
      <c r="Y387" s="24"/>
      <c r="Z387" s="24"/>
    </row>
    <row r="388" customFormat="false" ht="13.8" hidden="false" customHeight="false" outlineLevel="0" collapsed="false">
      <c r="A388" s="6" t="s">
        <v>169</v>
      </c>
      <c r="B388" s="6"/>
      <c r="C388" s="6"/>
      <c r="D388" s="6"/>
      <c r="E388" s="6"/>
      <c r="F388" s="6"/>
      <c r="G388" s="6"/>
      <c r="H388" s="6"/>
      <c r="I388" s="6"/>
      <c r="J388" s="6"/>
      <c r="S388" s="24"/>
      <c r="T388" s="24"/>
      <c r="U388" s="24"/>
      <c r="V388" s="24"/>
      <c r="W388" s="24"/>
      <c r="X388" s="24"/>
      <c r="Y388" s="24"/>
      <c r="Z388" s="24"/>
    </row>
    <row r="389" customFormat="false" ht="13.8" hidden="false" customHeight="false" outlineLevel="0" collapsed="false">
      <c r="A389" s="29"/>
      <c r="B389" s="29"/>
      <c r="C389" s="29"/>
      <c r="D389" s="29"/>
      <c r="E389" s="29"/>
      <c r="F389" s="29"/>
      <c r="G389" s="29"/>
      <c r="H389" s="29"/>
      <c r="S389" s="73"/>
      <c r="T389" s="73"/>
      <c r="U389" s="73"/>
      <c r="V389" s="73"/>
      <c r="W389" s="73"/>
      <c r="X389" s="73"/>
      <c r="Y389" s="73"/>
      <c r="Z389" s="73"/>
    </row>
    <row r="390" customFormat="false" ht="15.8" hidden="false" customHeight="true" outlineLevel="0" collapsed="false">
      <c r="A390" s="7" t="s">
        <v>8</v>
      </c>
      <c r="B390" s="85" t="s">
        <v>188</v>
      </c>
      <c r="C390" s="85"/>
      <c r="D390" s="85"/>
      <c r="E390" s="85"/>
      <c r="F390" s="85"/>
      <c r="G390" s="85"/>
      <c r="H390" s="85"/>
      <c r="I390" s="37" t="s">
        <v>10</v>
      </c>
      <c r="J390" s="37" t="s">
        <v>11</v>
      </c>
      <c r="K390" s="37" t="s">
        <v>189</v>
      </c>
      <c r="L390" s="37" t="s">
        <v>190</v>
      </c>
      <c r="M390" s="37" t="s">
        <v>191</v>
      </c>
      <c r="N390" s="37" t="s">
        <v>12</v>
      </c>
      <c r="O390" s="37" t="s">
        <v>192</v>
      </c>
      <c r="P390" s="37" t="s">
        <v>193</v>
      </c>
      <c r="Q390" s="37" t="s">
        <v>194</v>
      </c>
      <c r="S390" s="8" t="s">
        <v>188</v>
      </c>
      <c r="T390" s="8"/>
      <c r="U390" s="8"/>
      <c r="V390" s="8"/>
      <c r="W390" s="8"/>
      <c r="X390" s="8"/>
      <c r="Y390" s="8"/>
      <c r="Z390" s="8"/>
      <c r="AC390" s="9" t="s">
        <v>196</v>
      </c>
      <c r="AD390" s="9"/>
      <c r="AE390" s="9" t="s">
        <v>197</v>
      </c>
      <c r="AF390" s="9"/>
      <c r="AG390" s="9" t="s">
        <v>198</v>
      </c>
      <c r="AH390" s="9"/>
      <c r="AI390" s="9" t="s">
        <v>199</v>
      </c>
      <c r="AJ390" s="9"/>
      <c r="AK390" s="9" t="s">
        <v>200</v>
      </c>
      <c r="AL390" s="9"/>
      <c r="AM390" s="39" t="s">
        <v>201</v>
      </c>
      <c r="AO390" s="9" t="s">
        <v>196</v>
      </c>
      <c r="AP390" s="9"/>
      <c r="AQ390" s="9" t="s">
        <v>197</v>
      </c>
      <c r="AR390" s="9"/>
      <c r="AS390" s="9" t="s">
        <v>198</v>
      </c>
      <c r="AT390" s="9"/>
      <c r="AU390" s="9" t="s">
        <v>199</v>
      </c>
      <c r="AV390" s="9"/>
      <c r="AW390" s="39" t="s">
        <v>200</v>
      </c>
      <c r="AX390" s="39"/>
    </row>
    <row r="391" customFormat="false" ht="55.8" hidden="false" customHeight="false" outlineLevel="0" collapsed="false">
      <c r="A391" s="7"/>
      <c r="B391" s="84" t="s">
        <v>170</v>
      </c>
      <c r="C391" s="84" t="s">
        <v>171</v>
      </c>
      <c r="D391" s="84" t="s">
        <v>172</v>
      </c>
      <c r="E391" s="84" t="s">
        <v>173</v>
      </c>
      <c r="F391" s="84" t="s">
        <v>174</v>
      </c>
      <c r="G391" s="84" t="s">
        <v>175</v>
      </c>
      <c r="H391" s="84" t="s">
        <v>176</v>
      </c>
      <c r="I391" s="37"/>
      <c r="J391" s="37"/>
      <c r="K391" s="37"/>
      <c r="L391" s="37"/>
      <c r="M391" s="37"/>
      <c r="N391" s="37"/>
      <c r="O391" s="37"/>
      <c r="P391" s="37"/>
      <c r="Q391" s="37"/>
      <c r="S391" s="9" t="s">
        <v>170</v>
      </c>
      <c r="T391" s="9" t="s">
        <v>171</v>
      </c>
      <c r="U391" s="9" t="s">
        <v>172</v>
      </c>
      <c r="V391" s="9" t="s">
        <v>173</v>
      </c>
      <c r="W391" s="9" t="s">
        <v>174</v>
      </c>
      <c r="X391" s="9" t="s">
        <v>175</v>
      </c>
      <c r="Y391" s="9" t="s">
        <v>176</v>
      </c>
      <c r="Z391" s="7" t="s">
        <v>21</v>
      </c>
      <c r="AC391" s="9" t="s">
        <v>202</v>
      </c>
      <c r="AD391" s="9" t="s">
        <v>203</v>
      </c>
      <c r="AE391" s="9" t="s">
        <v>202</v>
      </c>
      <c r="AF391" s="9" t="s">
        <v>203</v>
      </c>
      <c r="AG391" s="9" t="s">
        <v>202</v>
      </c>
      <c r="AH391" s="9" t="s">
        <v>203</v>
      </c>
      <c r="AI391" s="9" t="s">
        <v>202</v>
      </c>
      <c r="AJ391" s="9" t="s">
        <v>203</v>
      </c>
      <c r="AK391" s="9" t="s">
        <v>202</v>
      </c>
      <c r="AL391" s="9" t="s">
        <v>203</v>
      </c>
      <c r="AM391" s="40" t="s">
        <v>204</v>
      </c>
      <c r="AO391" s="9" t="s">
        <v>205</v>
      </c>
      <c r="AP391" s="9" t="s">
        <v>206</v>
      </c>
      <c r="AQ391" s="9" t="s">
        <v>205</v>
      </c>
      <c r="AR391" s="9" t="s">
        <v>206</v>
      </c>
      <c r="AS391" s="9" t="s">
        <v>205</v>
      </c>
      <c r="AT391" s="9" t="s">
        <v>206</v>
      </c>
      <c r="AU391" s="9" t="s">
        <v>205</v>
      </c>
      <c r="AV391" s="9" t="s">
        <v>206</v>
      </c>
      <c r="AW391" s="9" t="s">
        <v>205</v>
      </c>
      <c r="AX391" s="40" t="s">
        <v>206</v>
      </c>
    </row>
    <row r="392" customFormat="false" ht="13.8" hidden="false" customHeight="false" outlineLevel="0" collapsed="false">
      <c r="A392" s="10" t="s">
        <v>22</v>
      </c>
      <c r="B392" s="42" t="n">
        <f aca="false">ModeloDatosModificados!B392-ModeloDatosMinisterio!B392</f>
        <v>0</v>
      </c>
      <c r="C392" s="42" t="n">
        <f aca="false">ModeloDatosModificados!C392-ModeloDatosMinisterio!C392</f>
        <v>0</v>
      </c>
      <c r="D392" s="42" t="n">
        <f aca="false">ModeloDatosModificados!D392-ModeloDatosMinisterio!D392</f>
        <v>0</v>
      </c>
      <c r="E392" s="42" t="n">
        <f aca="false">ModeloDatosModificados!E392-ModeloDatosMinisterio!E392</f>
        <v>0</v>
      </c>
      <c r="F392" s="42" t="n">
        <f aca="false">ModeloDatosModificados!F392-ModeloDatosMinisterio!F392</f>
        <v>0</v>
      </c>
      <c r="G392" s="42" t="n">
        <f aca="false">ModeloDatosModificados!G392-ModeloDatosMinisterio!G392</f>
        <v>0</v>
      </c>
      <c r="H392" s="42" t="n">
        <f aca="false">ModeloDatosModificados!H392-ModeloDatosMinisterio!H392</f>
        <v>0</v>
      </c>
      <c r="I392" s="88" t="n">
        <f aca="false">ModeloDatosModificados!I392-ModeloDatosMinisterio!I392</f>
        <v>0.000646866399088175</v>
      </c>
      <c r="J392" s="42" t="n">
        <f aca="false">ModeloDatosModificados!J392-ModeloDatosMinisterio!J392</f>
        <v>3969</v>
      </c>
      <c r="K392" s="88" t="n">
        <f aca="false">ModeloDatosModificados!K392-ModeloDatosMinisterio!K392</f>
        <v>0.000646866399088453</v>
      </c>
      <c r="L392" s="42" t="n">
        <f aca="false">ModeloDatosModificados!L392-ModeloDatosMinisterio!L392</f>
        <v>3969</v>
      </c>
      <c r="M392" s="43" t="n">
        <f aca="false">ModeloDatosModificados!M392-ModeloDatosMinisterio!M392</f>
        <v>1.84518407422563E-005</v>
      </c>
      <c r="N392" s="43" t="n">
        <f aca="false">ModeloDatosModificados!N392-ModeloDatosMinisterio!N392</f>
        <v>2151</v>
      </c>
      <c r="O392" s="43" t="n">
        <f aca="false">ModeloDatosModificados!O392-ModeloDatosMinisterio!O392</f>
        <v>2151</v>
      </c>
      <c r="P392" s="43" t="n">
        <f aca="false">ModeloDatosModificados!P392-ModeloDatosMinisterio!P392</f>
        <v>6120</v>
      </c>
      <c r="Q392" s="43" t="n">
        <f aca="false">ModeloDatosModificados!Q392-ModeloDatosMinisterio!Q392</f>
        <v>6120</v>
      </c>
      <c r="S392" s="11" t="n">
        <f aca="false">ModeloDatosModificados!S392-ModeloDatosMinisterio!S392</f>
        <v>0</v>
      </c>
      <c r="T392" s="11" t="n">
        <f aca="false">ModeloDatosModificados!T392-ModeloDatosMinisterio!T392</f>
        <v>0</v>
      </c>
      <c r="U392" s="11" t="n">
        <f aca="false">ModeloDatosModificados!U392-ModeloDatosMinisterio!U392</f>
        <v>0</v>
      </c>
      <c r="V392" s="11" t="n">
        <f aca="false">ModeloDatosModificados!V392-ModeloDatosMinisterio!V392</f>
        <v>0</v>
      </c>
      <c r="W392" s="11" t="n">
        <f aca="false">ModeloDatosModificados!W392-ModeloDatosMinisterio!W392</f>
        <v>0</v>
      </c>
      <c r="X392" s="11" t="n">
        <f aca="false">ModeloDatosModificados!X392-ModeloDatosMinisterio!X392</f>
        <v>0</v>
      </c>
      <c r="Y392" s="11" t="n">
        <f aca="false">ModeloDatosModificados!Y392-ModeloDatosMinisterio!Y392</f>
        <v>0</v>
      </c>
      <c r="Z392" s="11" t="n">
        <f aca="false">ModeloDatosModificados!Z392-ModeloDatosMinisterio!Z392</f>
        <v>0</v>
      </c>
      <c r="AC392" s="45" t="n">
        <f aca="false">ModeloDatosModificados!AC392-ModeloDatosMinisterio!AC392</f>
        <v>0</v>
      </c>
      <c r="AD392" s="46" t="n">
        <f aca="false">ModeloDatosModificados!AD392-ModeloDatosMinisterio!AD392</f>
        <v>0</v>
      </c>
      <c r="AE392" s="47" t="n">
        <f aca="false">ModeloDatosModificados!AE392-ModeloDatosMinisterio!AE392</f>
        <v>0</v>
      </c>
      <c r="AF392" s="46" t="n">
        <f aca="false">ModeloDatosModificados!AF392-ModeloDatosMinisterio!AF392</f>
        <v>0</v>
      </c>
      <c r="AG392" s="46" t="n">
        <f aca="false">ModeloDatosModificados!AG392-ModeloDatosMinisterio!AG392</f>
        <v>0</v>
      </c>
      <c r="AH392" s="46" t="n">
        <f aca="false">ModeloDatosModificados!AH392-ModeloDatosMinisterio!AH392</f>
        <v>0</v>
      </c>
      <c r="AI392" s="46" t="n">
        <f aca="false">ModeloDatosModificados!AI392-ModeloDatosMinisterio!AI392</f>
        <v>0</v>
      </c>
      <c r="AJ392" s="46" t="n">
        <f aca="false">ModeloDatosModificados!AJ392-ModeloDatosMinisterio!AJ392</f>
        <v>0.00710057670175746</v>
      </c>
      <c r="AK392" s="46" t="n">
        <f aca="false">ModeloDatosModificados!AK392-ModeloDatosMinisterio!AK392</f>
        <v>0</v>
      </c>
      <c r="AL392" s="46" t="n">
        <f aca="false">ModeloDatosModificados!AL392-ModeloDatosMinisterio!AL392</f>
        <v>0</v>
      </c>
      <c r="AM392" s="46" t="n">
        <f aca="false">ModeloDatosModificados!AM392-ModeloDatosMinisterio!AM392</f>
        <v>0.00177514417543939</v>
      </c>
      <c r="AO392" s="48" t="n">
        <f aca="false">ModeloDatosModificados!AO392-ModeloDatosMinisterio!AO392</f>
        <v>1.81248858583186E-007</v>
      </c>
      <c r="AP392" s="42" t="n">
        <f aca="false">ModeloDatosModificados!AP392-ModeloDatosMinisterio!AP392</f>
        <v>1.11209097784376</v>
      </c>
      <c r="AQ392" s="48" t="n">
        <f aca="false">ModeloDatosModificados!AQ392-ModeloDatosMinisterio!AQ392</f>
        <v>3.42804271636341E-008</v>
      </c>
      <c r="AR392" s="42" t="n">
        <f aca="false">ModeloDatosModificados!AR392-ModeloDatosMinisterio!AR392</f>
        <v>0.210334862593299</v>
      </c>
      <c r="AS392" s="48" t="n">
        <f aca="false">ModeloDatosModificados!AS392-ModeloDatosMinisterio!AS392</f>
        <v>5.21434364367246E-007</v>
      </c>
      <c r="AT392" s="42" t="n">
        <f aca="false">ModeloDatosModificados!AT392-ModeloDatosMinisterio!AT392</f>
        <v>3.19937160809422</v>
      </c>
      <c r="AU392" s="48" t="n">
        <f aca="false">ModeloDatosModificados!AU392-ModeloDatosMinisterio!AU392</f>
        <v>0.00063670207940441</v>
      </c>
      <c r="AV392" s="42" t="n">
        <f aca="false">ModeloDatosModificados!AV392-ModeloDatosMinisterio!AV392</f>
        <v>3906.62122572865</v>
      </c>
      <c r="AW392" s="48" t="n">
        <f aca="false">ModeloDatosModificados!AW392-ModeloDatosMinisterio!AW392</f>
        <v>9.42735603362554E-006</v>
      </c>
      <c r="AX392" s="42" t="n">
        <f aca="false">ModeloDatosModificados!AX392-ModeloDatosMinisterio!AX392</f>
        <v>57.8435509711271</v>
      </c>
      <c r="AZ392" s="34" t="n">
        <f aca="false">AP426*$N$417/$P$451+AP392</f>
        <v>6.97715948179096</v>
      </c>
      <c r="BA392" s="34" t="n">
        <f aca="false">AR426*$N$417/$P$451+AR392</f>
        <v>1.40467313644915</v>
      </c>
      <c r="BB392" s="34" t="n">
        <f aca="false">AT426*$N$417/$P$451+AT392</f>
        <v>26.3512124474431</v>
      </c>
      <c r="BC392" s="34" t="n">
        <f aca="false">AV426*$N$417/$P$451+AV392</f>
        <v>5731.04735076061</v>
      </c>
      <c r="BD392" s="34" t="n">
        <f aca="false">AX426*$N$417/$P$451+AX392</f>
        <v>354.294703203567</v>
      </c>
      <c r="BE392" s="34" t="n">
        <f aca="false">ROUND(SUM(AZ392:BD392),0)</f>
        <v>6120</v>
      </c>
      <c r="BF392" s="1" t="n">
        <f aca="false">BE392-Q392</f>
        <v>0</v>
      </c>
    </row>
    <row r="393" customFormat="false" ht="13.8" hidden="false" customHeight="false" outlineLevel="0" collapsed="false">
      <c r="A393" s="13" t="s">
        <v>23</v>
      </c>
      <c r="B393" s="43" t="n">
        <f aca="false">ModeloDatosModificados!B393-ModeloDatosMinisterio!B393</f>
        <v>0</v>
      </c>
      <c r="C393" s="43" t="n">
        <f aca="false">ModeloDatosModificados!C393-ModeloDatosMinisterio!C393</f>
        <v>0</v>
      </c>
      <c r="D393" s="43" t="n">
        <f aca="false">ModeloDatosModificados!D393-ModeloDatosMinisterio!D393</f>
        <v>0</v>
      </c>
      <c r="E393" s="43" t="n">
        <f aca="false">ModeloDatosModificados!E393-ModeloDatosMinisterio!E393</f>
        <v>0</v>
      </c>
      <c r="F393" s="43" t="n">
        <f aca="false">ModeloDatosModificados!F393-ModeloDatosMinisterio!F393</f>
        <v>-10</v>
      </c>
      <c r="G393" s="43" t="n">
        <f aca="false">ModeloDatosModificados!G393-ModeloDatosMinisterio!G393</f>
        <v>0</v>
      </c>
      <c r="H393" s="43" t="n">
        <f aca="false">ModeloDatosModificados!H393-ModeloDatosMinisterio!H393</f>
        <v>0</v>
      </c>
      <c r="I393" s="89" t="n">
        <f aca="false">ModeloDatosModificados!I393-ModeloDatosMinisterio!I393</f>
        <v>-0.00212492624800201</v>
      </c>
      <c r="J393" s="43" t="n">
        <f aca="false">ModeloDatosModificados!J393-ModeloDatosMinisterio!J393</f>
        <v>-13038</v>
      </c>
      <c r="K393" s="89" t="n">
        <f aca="false">ModeloDatosModificados!K393-ModeloDatosMinisterio!K393</f>
        <v>-0.0021249262480022</v>
      </c>
      <c r="L393" s="43" t="n">
        <f aca="false">ModeloDatosModificados!L393-ModeloDatosMinisterio!L393</f>
        <v>-13038</v>
      </c>
      <c r="M393" s="43" t="n">
        <f aca="false">ModeloDatosModificados!M393-ModeloDatosMinisterio!M393</f>
        <v>-4.86365964736113E-005</v>
      </c>
      <c r="N393" s="43" t="n">
        <f aca="false">ModeloDatosModificados!N393-ModeloDatosMinisterio!N393</f>
        <v>-5670</v>
      </c>
      <c r="O393" s="43" t="n">
        <f aca="false">ModeloDatosModificados!O393-ModeloDatosMinisterio!O393</f>
        <v>-5670</v>
      </c>
      <c r="P393" s="43" t="n">
        <f aca="false">ModeloDatosModificados!P393-ModeloDatosMinisterio!P393</f>
        <v>-18708</v>
      </c>
      <c r="Q393" s="43" t="n">
        <f aca="false">ModeloDatosModificados!Q393-ModeloDatosMinisterio!Q393</f>
        <v>-18708</v>
      </c>
      <c r="S393" s="14" t="n">
        <f aca="false">ModeloDatosModificados!S393-ModeloDatosMinisterio!S393</f>
        <v>0</v>
      </c>
      <c r="T393" s="14" t="n">
        <f aca="false">ModeloDatosModificados!T393-ModeloDatosMinisterio!T393</f>
        <v>0</v>
      </c>
      <c r="U393" s="14" t="n">
        <f aca="false">ModeloDatosModificados!U393-ModeloDatosMinisterio!U393</f>
        <v>0</v>
      </c>
      <c r="V393" s="14" t="n">
        <f aca="false">ModeloDatosModificados!V393-ModeloDatosMinisterio!V393</f>
        <v>0</v>
      </c>
      <c r="W393" s="14" t="n">
        <f aca="false">ModeloDatosModificados!W393-ModeloDatosMinisterio!W393</f>
        <v>-10</v>
      </c>
      <c r="X393" s="14" t="n">
        <f aca="false">ModeloDatosModificados!X393-ModeloDatosMinisterio!X393</f>
        <v>0</v>
      </c>
      <c r="Y393" s="14" t="n">
        <f aca="false">ModeloDatosModificados!Y393-ModeloDatosMinisterio!Y393</f>
        <v>0</v>
      </c>
      <c r="Z393" s="14" t="n">
        <f aca="false">ModeloDatosModificados!Z393-ModeloDatosMinisterio!Z393</f>
        <v>0</v>
      </c>
      <c r="AC393" s="49" t="n">
        <f aca="false">ModeloDatosModificados!AC393-ModeloDatosMinisterio!AC393</f>
        <v>0</v>
      </c>
      <c r="AD393" s="50" t="n">
        <f aca="false">ModeloDatosModificados!AD393-ModeloDatosMinisterio!AD393</f>
        <v>0</v>
      </c>
      <c r="AE393" s="51" t="n">
        <f aca="false">ModeloDatosModificados!AE393-ModeloDatosMinisterio!AE393</f>
        <v>0</v>
      </c>
      <c r="AF393" s="50" t="n">
        <f aca="false">ModeloDatosModificados!AF393-ModeloDatosMinisterio!AF393</f>
        <v>0</v>
      </c>
      <c r="AG393" s="50" t="n">
        <f aca="false">ModeloDatosModificados!AG393-ModeloDatosMinisterio!AG393</f>
        <v>0</v>
      </c>
      <c r="AH393" s="50" t="n">
        <f aca="false">ModeloDatosModificados!AH393-ModeloDatosMinisterio!AH393</f>
        <v>0</v>
      </c>
      <c r="AI393" s="50" t="n">
        <f aca="false">ModeloDatosModificados!AI393-ModeloDatosMinisterio!AI393</f>
        <v>-0.0065223836347465</v>
      </c>
      <c r="AJ393" s="50" t="n">
        <f aca="false">ModeloDatosModificados!AJ393-ModeloDatosMinisterio!AJ393</f>
        <v>-0.0240266222457607</v>
      </c>
      <c r="AK393" s="50" t="n">
        <f aca="false">ModeloDatosModificados!AK393-ModeloDatosMinisterio!AK393</f>
        <v>0</v>
      </c>
      <c r="AL393" s="50" t="n">
        <f aca="false">ModeloDatosModificados!AL393-ModeloDatosMinisterio!AL393</f>
        <v>0</v>
      </c>
      <c r="AM393" s="50" t="n">
        <f aca="false">ModeloDatosModificados!AM393-ModeloDatosMinisterio!AM393</f>
        <v>-0.0060066555614402</v>
      </c>
      <c r="AO393" s="44" t="n">
        <f aca="false">ModeloDatosModificados!AO393-ModeloDatosMinisterio!AO393</f>
        <v>2.94029851195809E-007</v>
      </c>
      <c r="AP393" s="43" t="n">
        <f aca="false">ModeloDatosModificados!AP393-ModeloDatosMinisterio!AP393</f>
        <v>1.80408278037066</v>
      </c>
      <c r="AQ393" s="44" t="n">
        <f aca="false">ModeloDatosModificados!AQ393-ModeloDatosMinisterio!AQ393</f>
        <v>6.33568049986219E-009</v>
      </c>
      <c r="AR393" s="43" t="n">
        <f aca="false">ModeloDatosModificados!AR393-ModeloDatosMinisterio!AR393</f>
        <v>0.0388739172068426</v>
      </c>
      <c r="AS393" s="44" t="n">
        <f aca="false">ModeloDatosModificados!AS393-ModeloDatosMinisterio!AS393</f>
        <v>8.1661259461116E-007</v>
      </c>
      <c r="AT393" s="43" t="n">
        <f aca="false">ModeloDatosModificados!AT393-ModeloDatosMinisterio!AT393</f>
        <v>5.01050051271886</v>
      </c>
      <c r="AU393" s="44" t="n">
        <f aca="false">ModeloDatosModificados!AU393-ModeloDatosMinisterio!AU393</f>
        <v>-0.00213090649967139</v>
      </c>
      <c r="AV393" s="43" t="n">
        <f aca="false">ModeloDatosModificados!AV393-ModeloDatosMinisterio!AV393</f>
        <v>-13074.6307118182</v>
      </c>
      <c r="AW393" s="44" t="n">
        <f aca="false">ModeloDatosModificados!AW393-ModeloDatosMinisterio!AW393</f>
        <v>4.8632735430848E-006</v>
      </c>
      <c r="AX393" s="43" t="n">
        <f aca="false">ModeloDatosModificados!AX393-ModeloDatosMinisterio!AX393</f>
        <v>29.8396507008583</v>
      </c>
      <c r="AZ393" s="34" t="n">
        <f aca="false">AP427*$N$417/$P$451+AP393</f>
        <v>18.2265526027059</v>
      </c>
      <c r="BA393" s="34" t="n">
        <f aca="false">AR427*$N$417/$P$451+AR393</f>
        <v>0.524292406279596</v>
      </c>
      <c r="BB393" s="34" t="n">
        <f aca="false">AT427*$N$417/$P$451+AT393</f>
        <v>58.3483457794616</v>
      </c>
      <c r="BC393" s="34" t="n">
        <f aca="false">AV427*$N$417/$P$451+AV393</f>
        <v>-19120.9414707997</v>
      </c>
      <c r="BD393" s="34" t="n">
        <f aca="false">AX427*$N$417/$P$451+AX393</f>
        <v>335.921609098437</v>
      </c>
      <c r="BE393" s="34" t="n">
        <f aca="false">ROUND(SUM(AZ393:BD393),0)</f>
        <v>-18708</v>
      </c>
      <c r="BF393" s="1" t="n">
        <f aca="false">BE393-Q393</f>
        <v>0</v>
      </c>
    </row>
    <row r="394" customFormat="false" ht="13.8" hidden="false" customHeight="false" outlineLevel="0" collapsed="false">
      <c r="A394" s="13" t="s">
        <v>24</v>
      </c>
      <c r="B394" s="43" t="n">
        <f aca="false">ModeloDatosModificados!B394-ModeloDatosMinisterio!B394</f>
        <v>0</v>
      </c>
      <c r="C394" s="43" t="n">
        <f aca="false">ModeloDatosModificados!C394-ModeloDatosMinisterio!C394</f>
        <v>0</v>
      </c>
      <c r="D394" s="43" t="n">
        <f aca="false">ModeloDatosModificados!D394-ModeloDatosMinisterio!D394</f>
        <v>0</v>
      </c>
      <c r="E394" s="43" t="n">
        <f aca="false">ModeloDatosModificados!E394-ModeloDatosMinisterio!E394</f>
        <v>0</v>
      </c>
      <c r="F394" s="43" t="n">
        <f aca="false">ModeloDatosModificados!F394-ModeloDatosMinisterio!F394</f>
        <v>0</v>
      </c>
      <c r="G394" s="43" t="n">
        <f aca="false">ModeloDatosModificados!G394-ModeloDatosMinisterio!G394</f>
        <v>0</v>
      </c>
      <c r="H394" s="43" t="n">
        <f aca="false">ModeloDatosModificados!H394-ModeloDatosMinisterio!H394</f>
        <v>0</v>
      </c>
      <c r="I394" s="89" t="n">
        <f aca="false">ModeloDatosModificados!I394-ModeloDatosMinisterio!I394</f>
        <v>0.000217509704038804</v>
      </c>
      <c r="J394" s="43" t="n">
        <f aca="false">ModeloDatosModificados!J394-ModeloDatosMinisterio!J394</f>
        <v>1334</v>
      </c>
      <c r="K394" s="89" t="n">
        <f aca="false">ModeloDatosModificados!K394-ModeloDatosMinisterio!K394</f>
        <v>0.000217509704038804</v>
      </c>
      <c r="L394" s="43" t="n">
        <f aca="false">ModeloDatosModificados!L394-ModeloDatosMinisterio!L394</f>
        <v>1334</v>
      </c>
      <c r="M394" s="43" t="n">
        <f aca="false">ModeloDatosModificados!M394-ModeloDatosMinisterio!M394</f>
        <v>-5.40847201191408E-008</v>
      </c>
      <c r="N394" s="43" t="n">
        <f aca="false">ModeloDatosModificados!N394-ModeloDatosMinisterio!N394</f>
        <v>-6</v>
      </c>
      <c r="O394" s="43" t="n">
        <f aca="false">ModeloDatosModificados!O394-ModeloDatosMinisterio!O394</f>
        <v>-6</v>
      </c>
      <c r="P394" s="43" t="n">
        <f aca="false">ModeloDatosModificados!P394-ModeloDatosMinisterio!P394</f>
        <v>1328</v>
      </c>
      <c r="Q394" s="43" t="n">
        <f aca="false">ModeloDatosModificados!Q394-ModeloDatosMinisterio!Q394</f>
        <v>1328</v>
      </c>
      <c r="S394" s="14" t="n">
        <f aca="false">ModeloDatosModificados!S394-ModeloDatosMinisterio!S394</f>
        <v>0</v>
      </c>
      <c r="T394" s="14" t="n">
        <f aca="false">ModeloDatosModificados!T394-ModeloDatosMinisterio!T394</f>
        <v>0</v>
      </c>
      <c r="U394" s="14" t="n">
        <f aca="false">ModeloDatosModificados!U394-ModeloDatosMinisterio!U394</f>
        <v>0</v>
      </c>
      <c r="V394" s="14" t="n">
        <f aca="false">ModeloDatosModificados!V394-ModeloDatosMinisterio!V394</f>
        <v>0</v>
      </c>
      <c r="W394" s="14" t="n">
        <f aca="false">ModeloDatosModificados!W394-ModeloDatosMinisterio!W394</f>
        <v>0</v>
      </c>
      <c r="X394" s="14" t="n">
        <f aca="false">ModeloDatosModificados!X394-ModeloDatosMinisterio!X394</f>
        <v>0</v>
      </c>
      <c r="Y394" s="14" t="n">
        <f aca="false">ModeloDatosModificados!Y394-ModeloDatosMinisterio!Y394</f>
        <v>0</v>
      </c>
      <c r="Z394" s="14" t="n">
        <f aca="false">ModeloDatosModificados!Z394-ModeloDatosMinisterio!Z394</f>
        <v>0</v>
      </c>
      <c r="AC394" s="49" t="n">
        <f aca="false">ModeloDatosModificados!AC394-ModeloDatosMinisterio!AC394</f>
        <v>0</v>
      </c>
      <c r="AD394" s="50" t="n">
        <f aca="false">ModeloDatosModificados!AD394-ModeloDatosMinisterio!AD394</f>
        <v>0</v>
      </c>
      <c r="AE394" s="51" t="n">
        <f aca="false">ModeloDatosModificados!AE394-ModeloDatosMinisterio!AE394</f>
        <v>0</v>
      </c>
      <c r="AF394" s="50" t="n">
        <f aca="false">ModeloDatosModificados!AF394-ModeloDatosMinisterio!AF394</f>
        <v>0</v>
      </c>
      <c r="AG394" s="50" t="n">
        <f aca="false">ModeloDatosModificados!AG394-ModeloDatosMinisterio!AG394</f>
        <v>0</v>
      </c>
      <c r="AH394" s="50" t="n">
        <f aca="false">ModeloDatosModificados!AH394-ModeloDatosMinisterio!AH394</f>
        <v>0</v>
      </c>
      <c r="AI394" s="50" t="n">
        <f aca="false">ModeloDatosModificados!AI394-ModeloDatosMinisterio!AI394</f>
        <v>0</v>
      </c>
      <c r="AJ394" s="50" t="n">
        <f aca="false">ModeloDatosModificados!AJ394-ModeloDatosMinisterio!AJ394</f>
        <v>0.00237207944560155</v>
      </c>
      <c r="AK394" s="50" t="n">
        <f aca="false">ModeloDatosModificados!AK394-ModeloDatosMinisterio!AK394</f>
        <v>0</v>
      </c>
      <c r="AL394" s="50" t="n">
        <f aca="false">ModeloDatosModificados!AL394-ModeloDatosMinisterio!AL394</f>
        <v>0</v>
      </c>
      <c r="AM394" s="50" t="n">
        <f aca="false">ModeloDatosModificados!AM394-ModeloDatosMinisterio!AM394</f>
        <v>0.000593019861400396</v>
      </c>
      <c r="AO394" s="44" t="n">
        <f aca="false">ModeloDatosModificados!AO394-ModeloDatosMinisterio!AO394</f>
        <v>2.94908542712059E-008</v>
      </c>
      <c r="AP394" s="43" t="n">
        <f aca="false">ModeloDatosModificados!AP394-ModeloDatosMinisterio!AP394</f>
        <v>0.180947417932885</v>
      </c>
      <c r="AQ394" s="44" t="n">
        <f aca="false">ModeloDatosModificados!AQ394-ModeloDatosMinisterio!AQ394</f>
        <v>7.57067790443499E-008</v>
      </c>
      <c r="AR394" s="43" t="n">
        <f aca="false">ModeloDatosModificados!AR394-ModeloDatosMinisterio!AR394</f>
        <v>0.464515068370929</v>
      </c>
      <c r="AS394" s="44" t="n">
        <f aca="false">ModeloDatosModificados!AS394-ModeloDatosMinisterio!AS394</f>
        <v>1.58773613980964E-006</v>
      </c>
      <c r="AT394" s="43" t="n">
        <f aca="false">ModeloDatosModificados!AT394-ModeloDatosMinisterio!AT394</f>
        <v>9.74189327358909</v>
      </c>
      <c r="AU394" s="44" t="n">
        <f aca="false">ModeloDatosModificados!AU394-ModeloDatosMinisterio!AU394</f>
        <v>0.000212538291115946</v>
      </c>
      <c r="AV394" s="43" t="n">
        <f aca="false">ModeloDatosModificados!AV394-ModeloDatosMinisterio!AV394</f>
        <v>1304.0739557979</v>
      </c>
      <c r="AW394" s="44" t="n">
        <f aca="false">ModeloDatosModificados!AW394-ModeloDatosMinisterio!AW394</f>
        <v>3.27847914972923E-006</v>
      </c>
      <c r="AX394" s="43" t="n">
        <f aca="false">ModeloDatosModificados!AX394-ModeloDatosMinisterio!AX394</f>
        <v>20.1158071392274</v>
      </c>
      <c r="AZ394" s="34" t="n">
        <f aca="false">AP428*$N$417/$P$451+AP394</f>
        <v>-1.89413851516659</v>
      </c>
      <c r="BA394" s="34" t="n">
        <f aca="false">AR428*$N$417/$P$451+AR394</f>
        <v>-5.21856634954673</v>
      </c>
      <c r="BB394" s="34" t="n">
        <f aca="false">AT428*$N$417/$P$451+AT394</f>
        <v>-107.470579282405</v>
      </c>
      <c r="BC394" s="34" t="n">
        <f aca="false">AV428*$N$417/$P$451+AV394</f>
        <v>1716.52035658068</v>
      </c>
      <c r="BD394" s="34" t="n">
        <f aca="false">AX428*$N$417/$P$451+AX394</f>
        <v>-273.665071063956</v>
      </c>
      <c r="BE394" s="34" t="n">
        <f aca="false">ROUND(SUM(AZ394:BD394),0)</f>
        <v>1328</v>
      </c>
      <c r="BF394" s="1" t="n">
        <f aca="false">BE394-Q394</f>
        <v>0</v>
      </c>
    </row>
    <row r="395" customFormat="false" ht="13.8" hidden="false" customHeight="false" outlineLevel="0" collapsed="false">
      <c r="A395" s="13" t="s">
        <v>25</v>
      </c>
      <c r="B395" s="43" t="n">
        <f aca="false">ModeloDatosModificados!B395-ModeloDatosMinisterio!B395</f>
        <v>0</v>
      </c>
      <c r="C395" s="43" t="n">
        <f aca="false">ModeloDatosModificados!C395-ModeloDatosMinisterio!C395</f>
        <v>0</v>
      </c>
      <c r="D395" s="43" t="n">
        <f aca="false">ModeloDatosModificados!D395-ModeloDatosMinisterio!D395</f>
        <v>0</v>
      </c>
      <c r="E395" s="43" t="n">
        <f aca="false">ModeloDatosModificados!E395-ModeloDatosMinisterio!E395</f>
        <v>0</v>
      </c>
      <c r="F395" s="43" t="n">
        <f aca="false">ModeloDatosModificados!F395-ModeloDatosMinisterio!F395</f>
        <v>0</v>
      </c>
      <c r="G395" s="43" t="n">
        <f aca="false">ModeloDatosModificados!G395-ModeloDatosMinisterio!G395</f>
        <v>0</v>
      </c>
      <c r="H395" s="43" t="n">
        <f aca="false">ModeloDatosModificados!H395-ModeloDatosMinisterio!H395</f>
        <v>0</v>
      </c>
      <c r="I395" s="89" t="n">
        <f aca="false">ModeloDatosModificados!I395-ModeloDatosMinisterio!I395</f>
        <v>0.000131206492472204</v>
      </c>
      <c r="J395" s="43" t="n">
        <f aca="false">ModeloDatosModificados!J395-ModeloDatosMinisterio!J395</f>
        <v>805</v>
      </c>
      <c r="K395" s="89" t="n">
        <f aca="false">ModeloDatosModificados!K395-ModeloDatosMinisterio!K395</f>
        <v>0.000131206492472349</v>
      </c>
      <c r="L395" s="43" t="n">
        <f aca="false">ModeloDatosModificados!L395-ModeloDatosMinisterio!L395</f>
        <v>805</v>
      </c>
      <c r="M395" s="43" t="n">
        <f aca="false">ModeloDatosModificados!M395-ModeloDatosMinisterio!M395</f>
        <v>9.40848182255649E-006</v>
      </c>
      <c r="N395" s="43" t="n">
        <f aca="false">ModeloDatosModificados!N395-ModeloDatosMinisterio!N395</f>
        <v>1096</v>
      </c>
      <c r="O395" s="43" t="n">
        <f aca="false">ModeloDatosModificados!O395-ModeloDatosMinisterio!O395</f>
        <v>1096</v>
      </c>
      <c r="P395" s="43" t="n">
        <f aca="false">ModeloDatosModificados!P395-ModeloDatosMinisterio!P395</f>
        <v>1901</v>
      </c>
      <c r="Q395" s="43" t="n">
        <f aca="false">ModeloDatosModificados!Q395-ModeloDatosMinisterio!Q395</f>
        <v>1901</v>
      </c>
      <c r="S395" s="14" t="n">
        <f aca="false">ModeloDatosModificados!S395-ModeloDatosMinisterio!S395</f>
        <v>0</v>
      </c>
      <c r="T395" s="14" t="n">
        <f aca="false">ModeloDatosModificados!T395-ModeloDatosMinisterio!T395</f>
        <v>0</v>
      </c>
      <c r="U395" s="14" t="n">
        <f aca="false">ModeloDatosModificados!U395-ModeloDatosMinisterio!U395</f>
        <v>0</v>
      </c>
      <c r="V395" s="14" t="n">
        <f aca="false">ModeloDatosModificados!V395-ModeloDatosMinisterio!V395</f>
        <v>0</v>
      </c>
      <c r="W395" s="14" t="n">
        <f aca="false">ModeloDatosModificados!W395-ModeloDatosMinisterio!W395</f>
        <v>0</v>
      </c>
      <c r="X395" s="14" t="n">
        <f aca="false">ModeloDatosModificados!X395-ModeloDatosMinisterio!X395</f>
        <v>0</v>
      </c>
      <c r="Y395" s="14" t="n">
        <f aca="false">ModeloDatosModificados!Y395-ModeloDatosMinisterio!Y395</f>
        <v>0</v>
      </c>
      <c r="Z395" s="14" t="n">
        <f aca="false">ModeloDatosModificados!Z395-ModeloDatosMinisterio!Z395</f>
        <v>0</v>
      </c>
      <c r="AC395" s="49" t="n">
        <f aca="false">ModeloDatosModificados!AC395-ModeloDatosMinisterio!AC395</f>
        <v>0</v>
      </c>
      <c r="AD395" s="50" t="n">
        <f aca="false">ModeloDatosModificados!AD395-ModeloDatosMinisterio!AD395</f>
        <v>0</v>
      </c>
      <c r="AE395" s="51" t="n">
        <f aca="false">ModeloDatosModificados!AE395-ModeloDatosMinisterio!AE395</f>
        <v>0</v>
      </c>
      <c r="AF395" s="50" t="n">
        <f aca="false">ModeloDatosModificados!AF395-ModeloDatosMinisterio!AF395</f>
        <v>0</v>
      </c>
      <c r="AG395" s="50" t="n">
        <f aca="false">ModeloDatosModificados!AG395-ModeloDatosMinisterio!AG395</f>
        <v>0</v>
      </c>
      <c r="AH395" s="50" t="n">
        <f aca="false">ModeloDatosModificados!AH395-ModeloDatosMinisterio!AH395</f>
        <v>0</v>
      </c>
      <c r="AI395" s="50" t="n">
        <f aca="false">ModeloDatosModificados!AI395-ModeloDatosMinisterio!AI395</f>
        <v>0</v>
      </c>
      <c r="AJ395" s="50" t="n">
        <f aca="false">ModeloDatosModificados!AJ395-ModeloDatosMinisterio!AJ395</f>
        <v>0.00141130840826387</v>
      </c>
      <c r="AK395" s="50" t="n">
        <f aca="false">ModeloDatosModificados!AK395-ModeloDatosMinisterio!AK395</f>
        <v>0</v>
      </c>
      <c r="AL395" s="50" t="n">
        <f aca="false">ModeloDatosModificados!AL395-ModeloDatosMinisterio!AL395</f>
        <v>0</v>
      </c>
      <c r="AM395" s="50" t="n">
        <f aca="false">ModeloDatosModificados!AM395-ModeloDatosMinisterio!AM395</f>
        <v>0.000352827102065967</v>
      </c>
      <c r="AO395" s="44" t="n">
        <f aca="false">ModeloDatosModificados!AO395-ModeloDatosMinisterio!AO395</f>
        <v>3.86605327125128E-008</v>
      </c>
      <c r="AP395" s="43" t="n">
        <f aca="false">ModeloDatosModificados!AP395-ModeloDatosMinisterio!AP395</f>
        <v>0.237209933151007</v>
      </c>
      <c r="AQ395" s="44" t="n">
        <f aca="false">ModeloDatosModificados!AQ395-ModeloDatosMinisterio!AQ395</f>
        <v>1.36682200098555E-006</v>
      </c>
      <c r="AR395" s="43" t="n">
        <f aca="false">ModeloDatosModificados!AR395-ModeloDatosMinisterio!AR395</f>
        <v>8.38642752013402</v>
      </c>
      <c r="AS395" s="44" t="n">
        <f aca="false">ModeloDatosModificados!AS395-ModeloDatosMinisterio!AS395</f>
        <v>2.30700063333367E-006</v>
      </c>
      <c r="AT395" s="43" t="n">
        <f aca="false">ModeloDatosModificados!AT395-ModeloDatosMinisterio!AT395</f>
        <v>14.1550937769352</v>
      </c>
      <c r="AU395" s="44" t="n">
        <f aca="false">ModeloDatosModificados!AU395-ModeloDatosMinisterio!AU395</f>
        <v>0.000126608600841861</v>
      </c>
      <c r="AV395" s="43" t="n">
        <f aca="false">ModeloDatosModificados!AV395-ModeloDatosMinisterio!AV395</f>
        <v>776.834038097222</v>
      </c>
      <c r="AW395" s="44" t="n">
        <f aca="false">ModeloDatosModificados!AW395-ModeloDatosMinisterio!AW395</f>
        <v>8.85408463309132E-007</v>
      </c>
      <c r="AX395" s="43" t="n">
        <f aca="false">ModeloDatosModificados!AX395-ModeloDatosMinisterio!AX395</f>
        <v>5.43261221863941</v>
      </c>
      <c r="AZ395" s="34" t="n">
        <f aca="false">AP429*$N$417/$P$451+AP395</f>
        <v>4.50391395238528</v>
      </c>
      <c r="BA395" s="34" t="n">
        <f aca="false">AR429*$N$417/$P$451+AR395</f>
        <v>250.25570154715</v>
      </c>
      <c r="BB395" s="34" t="n">
        <f aca="false">AT429*$N$417/$P$451+AT395</f>
        <v>266.877630838375</v>
      </c>
      <c r="BC395" s="34" t="n">
        <f aca="false">AV429*$N$417/$P$451+AV395</f>
        <v>1274.16219406583</v>
      </c>
      <c r="BD395" s="34" t="n">
        <f aca="false">AX429*$N$417/$P$451+AX395</f>
        <v>106.072949773287</v>
      </c>
      <c r="BE395" s="34" t="n">
        <f aca="false">ROUND(SUM(AZ395:BD395),0)</f>
        <v>1902</v>
      </c>
      <c r="BF395" s="1" t="n">
        <f aca="false">BE395-Q395</f>
        <v>1</v>
      </c>
    </row>
    <row r="396" customFormat="false" ht="13.8" hidden="false" customHeight="false" outlineLevel="0" collapsed="false">
      <c r="A396" s="13" t="s">
        <v>26</v>
      </c>
      <c r="B396" s="43" t="n">
        <f aca="false">ModeloDatosModificados!B396-ModeloDatosMinisterio!B396</f>
        <v>0</v>
      </c>
      <c r="C396" s="43" t="n">
        <f aca="false">ModeloDatosModificados!C396-ModeloDatosMinisterio!C396</f>
        <v>0</v>
      </c>
      <c r="D396" s="43" t="n">
        <f aca="false">ModeloDatosModificados!D396-ModeloDatosMinisterio!D396</f>
        <v>0</v>
      </c>
      <c r="E396" s="43" t="n">
        <f aca="false">ModeloDatosModificados!E396-ModeloDatosMinisterio!E396</f>
        <v>0</v>
      </c>
      <c r="F396" s="43" t="n">
        <f aca="false">ModeloDatosModificados!F396-ModeloDatosMinisterio!F396</f>
        <v>0</v>
      </c>
      <c r="G396" s="43" t="n">
        <f aca="false">ModeloDatosModificados!G396-ModeloDatosMinisterio!G396</f>
        <v>0</v>
      </c>
      <c r="H396" s="43" t="n">
        <f aca="false">ModeloDatosModificados!H396-ModeloDatosMinisterio!H396</f>
        <v>0</v>
      </c>
      <c r="I396" s="89" t="n">
        <f aca="false">ModeloDatosModificados!I396-ModeloDatosMinisterio!I396</f>
        <v>0.00041775666845266</v>
      </c>
      <c r="J396" s="43" t="n">
        <f aca="false">ModeloDatosModificados!J396-ModeloDatosMinisterio!J396</f>
        <v>2563</v>
      </c>
      <c r="K396" s="89" t="n">
        <f aca="false">ModeloDatosModificados!K396-ModeloDatosMinisterio!K396</f>
        <v>0.000417756668452701</v>
      </c>
      <c r="L396" s="43" t="n">
        <f aca="false">ModeloDatosModificados!L396-ModeloDatosMinisterio!L396</f>
        <v>2563</v>
      </c>
      <c r="M396" s="43" t="n">
        <f aca="false">ModeloDatosModificados!M396-ModeloDatosMinisterio!M396</f>
        <v>1.17214549653286E-005</v>
      </c>
      <c r="N396" s="43" t="n">
        <f aca="false">ModeloDatosModificados!N396-ModeloDatosMinisterio!N396</f>
        <v>1367</v>
      </c>
      <c r="O396" s="43" t="n">
        <f aca="false">ModeloDatosModificados!O396-ModeloDatosMinisterio!O396</f>
        <v>1367</v>
      </c>
      <c r="P396" s="43" t="n">
        <f aca="false">ModeloDatosModificados!P396-ModeloDatosMinisterio!P396</f>
        <v>3930</v>
      </c>
      <c r="Q396" s="43" t="n">
        <f aca="false">ModeloDatosModificados!Q396-ModeloDatosMinisterio!Q396</f>
        <v>3930</v>
      </c>
      <c r="S396" s="14" t="n">
        <f aca="false">ModeloDatosModificados!S396-ModeloDatosMinisterio!S396</f>
        <v>0</v>
      </c>
      <c r="T396" s="14" t="n">
        <f aca="false">ModeloDatosModificados!T396-ModeloDatosMinisterio!T396</f>
        <v>0</v>
      </c>
      <c r="U396" s="14" t="n">
        <f aca="false">ModeloDatosModificados!U396-ModeloDatosMinisterio!U396</f>
        <v>0</v>
      </c>
      <c r="V396" s="14" t="n">
        <f aca="false">ModeloDatosModificados!V396-ModeloDatosMinisterio!V396</f>
        <v>0</v>
      </c>
      <c r="W396" s="14" t="n">
        <f aca="false">ModeloDatosModificados!W396-ModeloDatosMinisterio!W396</f>
        <v>0</v>
      </c>
      <c r="X396" s="14" t="n">
        <f aca="false">ModeloDatosModificados!X396-ModeloDatosMinisterio!X396</f>
        <v>0</v>
      </c>
      <c r="Y396" s="14" t="n">
        <f aca="false">ModeloDatosModificados!Y396-ModeloDatosMinisterio!Y396</f>
        <v>0</v>
      </c>
      <c r="Z396" s="14" t="n">
        <f aca="false">ModeloDatosModificados!Z396-ModeloDatosMinisterio!Z396</f>
        <v>0</v>
      </c>
      <c r="AC396" s="49" t="n">
        <f aca="false">ModeloDatosModificados!AC396-ModeloDatosMinisterio!AC396</f>
        <v>0</v>
      </c>
      <c r="AD396" s="50" t="n">
        <f aca="false">ModeloDatosModificados!AD396-ModeloDatosMinisterio!AD396</f>
        <v>0</v>
      </c>
      <c r="AE396" s="51" t="n">
        <f aca="false">ModeloDatosModificados!AE396-ModeloDatosMinisterio!AE396</f>
        <v>0</v>
      </c>
      <c r="AF396" s="50" t="n">
        <f aca="false">ModeloDatosModificados!AF396-ModeloDatosMinisterio!AF396</f>
        <v>0</v>
      </c>
      <c r="AG396" s="50" t="n">
        <f aca="false">ModeloDatosModificados!AG396-ModeloDatosMinisterio!AG396</f>
        <v>0</v>
      </c>
      <c r="AH396" s="50" t="n">
        <f aca="false">ModeloDatosModificados!AH396-ModeloDatosMinisterio!AH396</f>
        <v>0</v>
      </c>
      <c r="AI396" s="50" t="n">
        <f aca="false">ModeloDatosModificados!AI396-ModeloDatosMinisterio!AI396</f>
        <v>0</v>
      </c>
      <c r="AJ396" s="50" t="n">
        <f aca="false">ModeloDatosModificados!AJ396-ModeloDatosMinisterio!AJ396</f>
        <v>0.00460346067786133</v>
      </c>
      <c r="AK396" s="50" t="n">
        <f aca="false">ModeloDatosModificados!AK396-ModeloDatosMinisterio!AK396</f>
        <v>0</v>
      </c>
      <c r="AL396" s="50" t="n">
        <f aca="false">ModeloDatosModificados!AL396-ModeloDatosMinisterio!AL396</f>
        <v>0</v>
      </c>
      <c r="AM396" s="50" t="n">
        <f aca="false">ModeloDatosModificados!AM396-ModeloDatosMinisterio!AM396</f>
        <v>0.00115086516946533</v>
      </c>
      <c r="AO396" s="44" t="n">
        <f aca="false">ModeloDatosModificados!AO396-ModeloDatosMinisterio!AO396</f>
        <v>5.60080415245868E-009</v>
      </c>
      <c r="AP396" s="43" t="n">
        <f aca="false">ModeloDatosModificados!AP396-ModeloDatosMinisterio!AP396</f>
        <v>0.0343649268486956</v>
      </c>
      <c r="AQ396" s="44" t="n">
        <f aca="false">ModeloDatosModificados!AQ396-ModeloDatosMinisterio!AQ396</f>
        <v>1.82952034314537E-006</v>
      </c>
      <c r="AR396" s="43" t="n">
        <f aca="false">ModeloDatosModificados!AR396-ModeloDatosMinisterio!AR396</f>
        <v>11.2254117532138</v>
      </c>
      <c r="AS396" s="44" t="n">
        <f aca="false">ModeloDatosModificados!AS396-ModeloDatosMinisterio!AS396</f>
        <v>7.23848208769064E-007</v>
      </c>
      <c r="AT396" s="43" t="n">
        <f aca="false">ModeloDatosModificados!AT396-ModeloDatosMinisterio!AT396</f>
        <v>4.44132486457238</v>
      </c>
      <c r="AU396" s="44" t="n">
        <f aca="false">ModeloDatosModificados!AU396-ModeloDatosMinisterio!AU396</f>
        <v>0.000412195948090426</v>
      </c>
      <c r="AV396" s="43" t="n">
        <f aca="false">ModeloDatosModificados!AV396-ModeloDatosMinisterio!AV396</f>
        <v>2529.11603724575</v>
      </c>
      <c r="AW396" s="44" t="n">
        <f aca="false">ModeloDatosModificados!AW396-ModeloDatosMinisterio!AW396</f>
        <v>3.00175100616945E-006</v>
      </c>
      <c r="AX396" s="43" t="n">
        <f aca="false">ModeloDatosModificados!AX396-ModeloDatosMinisterio!AX396</f>
        <v>18.4178826713178</v>
      </c>
      <c r="AZ396" s="34" t="n">
        <f aca="false">AP430*$N$417/$P$451+AP396</f>
        <v>0.110369597085025</v>
      </c>
      <c r="BA396" s="34" t="n">
        <f aca="false">AR430*$N$417/$P$451+AR396</f>
        <v>36.0775437506015</v>
      </c>
      <c r="BB396" s="34" t="n">
        <f aca="false">AT430*$N$417/$P$451+AT396</f>
        <v>22.2797304556089</v>
      </c>
      <c r="BC396" s="34" t="n">
        <f aca="false">AV430*$N$417/$P$451+AV396</f>
        <v>3788.22933241066</v>
      </c>
      <c r="BD396" s="34" t="n">
        <f aca="false">AX430*$N$417/$P$451+AX396</f>
        <v>83.0080697307962</v>
      </c>
      <c r="BE396" s="34" t="n">
        <f aca="false">ROUND(SUM(AZ396:BD396),0)</f>
        <v>3930</v>
      </c>
      <c r="BF396" s="1" t="n">
        <f aca="false">BE396-Q396</f>
        <v>0</v>
      </c>
    </row>
    <row r="397" customFormat="false" ht="13.8" hidden="false" customHeight="false" outlineLevel="0" collapsed="false">
      <c r="A397" s="13" t="s">
        <v>27</v>
      </c>
      <c r="B397" s="43" t="n">
        <f aca="false">ModeloDatosModificados!B397-ModeloDatosMinisterio!B397</f>
        <v>0</v>
      </c>
      <c r="C397" s="43" t="n">
        <f aca="false">ModeloDatosModificados!C397-ModeloDatosMinisterio!C397</f>
        <v>0</v>
      </c>
      <c r="D397" s="43" t="n">
        <f aca="false">ModeloDatosModificados!D397-ModeloDatosMinisterio!D397</f>
        <v>0</v>
      </c>
      <c r="E397" s="43" t="n">
        <f aca="false">ModeloDatosModificados!E397-ModeloDatosMinisterio!E397</f>
        <v>0</v>
      </c>
      <c r="F397" s="43" t="n">
        <f aca="false">ModeloDatosModificados!F397-ModeloDatosMinisterio!F397</f>
        <v>0</v>
      </c>
      <c r="G397" s="43" t="n">
        <f aca="false">ModeloDatosModificados!G397-ModeloDatosMinisterio!G397</f>
        <v>0</v>
      </c>
      <c r="H397" s="43" t="n">
        <f aca="false">ModeloDatosModificados!H397-ModeloDatosMinisterio!H397</f>
        <v>0</v>
      </c>
      <c r="I397" s="89" t="n">
        <f aca="false">ModeloDatosModificados!I397-ModeloDatosMinisterio!I397</f>
        <v>0.00020236032218976</v>
      </c>
      <c r="J397" s="43" t="n">
        <f aca="false">ModeloDatosModificados!J397-ModeloDatosMinisterio!J397</f>
        <v>1242</v>
      </c>
      <c r="K397" s="89" t="n">
        <f aca="false">ModeloDatosModificados!K397-ModeloDatosMinisterio!K397</f>
        <v>0.00020236032218978</v>
      </c>
      <c r="L397" s="43" t="n">
        <f aca="false">ModeloDatosModificados!L397-ModeloDatosMinisterio!L397</f>
        <v>1242</v>
      </c>
      <c r="M397" s="43" t="n">
        <f aca="false">ModeloDatosModificados!M397-ModeloDatosMinisterio!M397</f>
        <v>-1.96949870460983E-006</v>
      </c>
      <c r="N397" s="43" t="n">
        <f aca="false">ModeloDatosModificados!N397-ModeloDatosMinisterio!N397</f>
        <v>-230</v>
      </c>
      <c r="O397" s="43" t="n">
        <f aca="false">ModeloDatosModificados!O397-ModeloDatosMinisterio!O397</f>
        <v>-230</v>
      </c>
      <c r="P397" s="43" t="n">
        <f aca="false">ModeloDatosModificados!P397-ModeloDatosMinisterio!P397</f>
        <v>1012</v>
      </c>
      <c r="Q397" s="43" t="n">
        <f aca="false">ModeloDatosModificados!Q397-ModeloDatosMinisterio!Q397</f>
        <v>1012</v>
      </c>
      <c r="S397" s="14" t="n">
        <f aca="false">ModeloDatosModificados!S397-ModeloDatosMinisterio!S397</f>
        <v>0</v>
      </c>
      <c r="T397" s="14" t="n">
        <f aca="false">ModeloDatosModificados!T397-ModeloDatosMinisterio!T397</f>
        <v>0</v>
      </c>
      <c r="U397" s="14" t="n">
        <f aca="false">ModeloDatosModificados!U397-ModeloDatosMinisterio!U397</f>
        <v>0</v>
      </c>
      <c r="V397" s="14" t="n">
        <f aca="false">ModeloDatosModificados!V397-ModeloDatosMinisterio!V397</f>
        <v>0</v>
      </c>
      <c r="W397" s="14" t="n">
        <f aca="false">ModeloDatosModificados!W397-ModeloDatosMinisterio!W397</f>
        <v>0</v>
      </c>
      <c r="X397" s="14" t="n">
        <f aca="false">ModeloDatosModificados!X397-ModeloDatosMinisterio!X397</f>
        <v>0</v>
      </c>
      <c r="Y397" s="14" t="n">
        <f aca="false">ModeloDatosModificados!Y397-ModeloDatosMinisterio!Y397</f>
        <v>0</v>
      </c>
      <c r="Z397" s="14" t="n">
        <f aca="false">ModeloDatosModificados!Z397-ModeloDatosMinisterio!Z397</f>
        <v>0</v>
      </c>
      <c r="AC397" s="49" t="n">
        <f aca="false">ModeloDatosModificados!AC397-ModeloDatosMinisterio!AC397</f>
        <v>0</v>
      </c>
      <c r="AD397" s="50" t="n">
        <f aca="false">ModeloDatosModificados!AD397-ModeloDatosMinisterio!AD397</f>
        <v>0</v>
      </c>
      <c r="AE397" s="51" t="n">
        <f aca="false">ModeloDatosModificados!AE397-ModeloDatosMinisterio!AE397</f>
        <v>0</v>
      </c>
      <c r="AF397" s="50" t="n">
        <f aca="false">ModeloDatosModificados!AF397-ModeloDatosMinisterio!AF397</f>
        <v>0</v>
      </c>
      <c r="AG397" s="50" t="n">
        <f aca="false">ModeloDatosModificados!AG397-ModeloDatosMinisterio!AG397</f>
        <v>0</v>
      </c>
      <c r="AH397" s="50" t="n">
        <f aca="false">ModeloDatosModificados!AH397-ModeloDatosMinisterio!AH397</f>
        <v>0</v>
      </c>
      <c r="AI397" s="50" t="n">
        <f aca="false">ModeloDatosModificados!AI397-ModeloDatosMinisterio!AI397</f>
        <v>0</v>
      </c>
      <c r="AJ397" s="50" t="n">
        <f aca="false">ModeloDatosModificados!AJ397-ModeloDatosMinisterio!AJ397</f>
        <v>0.00223229521516025</v>
      </c>
      <c r="AK397" s="50" t="n">
        <f aca="false">ModeloDatosModificados!AK397-ModeloDatosMinisterio!AK397</f>
        <v>0</v>
      </c>
      <c r="AL397" s="50" t="n">
        <f aca="false">ModeloDatosModificados!AL397-ModeloDatosMinisterio!AL397</f>
        <v>0</v>
      </c>
      <c r="AM397" s="50" t="n">
        <f aca="false">ModeloDatosModificados!AM397-ModeloDatosMinisterio!AM397</f>
        <v>0.000558073803790055</v>
      </c>
      <c r="AO397" s="44" t="n">
        <f aca="false">ModeloDatosModificados!AO397-ModeloDatosMinisterio!AO397</f>
        <v>1.82701333734732E-008</v>
      </c>
      <c r="AP397" s="43" t="n">
        <f aca="false">ModeloDatosModificados!AP397-ModeloDatosMinisterio!AP397</f>
        <v>0.112100294851416</v>
      </c>
      <c r="AQ397" s="44" t="n">
        <f aca="false">ModeloDatosModificados!AQ397-ModeloDatosMinisterio!AQ397</f>
        <v>2.84889580474089E-007</v>
      </c>
      <c r="AR397" s="43" t="n">
        <f aca="false">ModeloDatosModificados!AR397-ModeloDatosMinisterio!AR397</f>
        <v>1.74800070247875</v>
      </c>
      <c r="AS397" s="44" t="n">
        <f aca="false">ModeloDatosModificados!AS397-ModeloDatosMinisterio!AS397</f>
        <v>7.90590623748339E-007</v>
      </c>
      <c r="AT397" s="43" t="n">
        <f aca="false">ModeloDatosModificados!AT397-ModeloDatosMinisterio!AT397</f>
        <v>4.85083716781082</v>
      </c>
      <c r="AU397" s="44" t="n">
        <f aca="false">ModeloDatosModificados!AU397-ModeloDatosMinisterio!AU397</f>
        <v>0.00020003620295234</v>
      </c>
      <c r="AV397" s="43" t="n">
        <f aca="false">ModeloDatosModificados!AV397-ModeloDatosMinisterio!AV397</f>
        <v>1227.36473092531</v>
      </c>
      <c r="AW397" s="44" t="n">
        <f aca="false">ModeloDatosModificados!AW397-ModeloDatosMinisterio!AW397</f>
        <v>1.23036889982178E-006</v>
      </c>
      <c r="AX397" s="43" t="n">
        <f aca="false">ModeloDatosModificados!AX397-ModeloDatosMinisterio!AX397</f>
        <v>7.54919045344286</v>
      </c>
      <c r="AZ397" s="34" t="n">
        <f aca="false">AP431*$N$417/$P$451+AP397</f>
        <v>-4.34704926051047</v>
      </c>
      <c r="BA397" s="34" t="n">
        <f aca="false">AR431*$N$417/$P$451+AR397</f>
        <v>-53.8095938596397</v>
      </c>
      <c r="BB397" s="34" t="n">
        <f aca="false">AT431*$N$417/$P$451+AT397</f>
        <v>-202.69257579453</v>
      </c>
      <c r="BC397" s="34" t="n">
        <f aca="false">AV431*$N$417/$P$451+AV397</f>
        <v>1480.34581942463</v>
      </c>
      <c r="BD397" s="34" t="n">
        <f aca="false">AX431*$N$417/$P$451+AX397</f>
        <v>-207.473010696383</v>
      </c>
      <c r="BE397" s="34" t="n">
        <f aca="false">ROUND(SUM(AZ397:BD397),0)</f>
        <v>1012</v>
      </c>
      <c r="BF397" s="1" t="n">
        <f aca="false">BE397-Q397</f>
        <v>0</v>
      </c>
    </row>
    <row r="398" customFormat="false" ht="13.8" hidden="false" customHeight="false" outlineLevel="0" collapsed="false">
      <c r="A398" s="13" t="s">
        <v>28</v>
      </c>
      <c r="B398" s="43" t="n">
        <f aca="false">ModeloDatosModificados!B398-ModeloDatosMinisterio!B398</f>
        <v>0</v>
      </c>
      <c r="C398" s="43" t="n">
        <f aca="false">ModeloDatosModificados!C398-ModeloDatosMinisterio!C398</f>
        <v>0</v>
      </c>
      <c r="D398" s="43" t="n">
        <f aca="false">ModeloDatosModificados!D398-ModeloDatosMinisterio!D398</f>
        <v>0</v>
      </c>
      <c r="E398" s="43" t="n">
        <f aca="false">ModeloDatosModificados!E398-ModeloDatosMinisterio!E398</f>
        <v>0</v>
      </c>
      <c r="F398" s="43" t="n">
        <f aca="false">ModeloDatosModificados!F398-ModeloDatosMinisterio!F398</f>
        <v>0</v>
      </c>
      <c r="G398" s="43" t="n">
        <f aca="false">ModeloDatosModificados!G398-ModeloDatosMinisterio!G398</f>
        <v>0</v>
      </c>
      <c r="H398" s="43" t="n">
        <f aca="false">ModeloDatosModificados!H398-ModeloDatosMinisterio!H398</f>
        <v>0</v>
      </c>
      <c r="I398" s="89" t="n">
        <f aca="false">ModeloDatosModificados!I398-ModeloDatosMinisterio!I398</f>
        <v>0.000132805043566366</v>
      </c>
      <c r="J398" s="43" t="n">
        <f aca="false">ModeloDatosModificados!J398-ModeloDatosMinisterio!J398</f>
        <v>815</v>
      </c>
      <c r="K398" s="89" t="n">
        <f aca="false">ModeloDatosModificados!K398-ModeloDatosMinisterio!K398</f>
        <v>0.000132805043566359</v>
      </c>
      <c r="L398" s="43" t="n">
        <f aca="false">ModeloDatosModificados!L398-ModeloDatosMinisterio!L398</f>
        <v>815</v>
      </c>
      <c r="M398" s="43" t="n">
        <f aca="false">ModeloDatosModificados!M398-ModeloDatosMinisterio!M398</f>
        <v>9.30803138717712E-006</v>
      </c>
      <c r="N398" s="43" t="n">
        <f aca="false">ModeloDatosModificados!N398-ModeloDatosMinisterio!N398</f>
        <v>1085</v>
      </c>
      <c r="O398" s="43" t="n">
        <f aca="false">ModeloDatosModificados!O398-ModeloDatosMinisterio!O398</f>
        <v>1085</v>
      </c>
      <c r="P398" s="43" t="n">
        <f aca="false">ModeloDatosModificados!P398-ModeloDatosMinisterio!P398</f>
        <v>1900</v>
      </c>
      <c r="Q398" s="43" t="n">
        <f aca="false">ModeloDatosModificados!Q398-ModeloDatosMinisterio!Q398</f>
        <v>1900</v>
      </c>
      <c r="S398" s="14" t="n">
        <f aca="false">ModeloDatosModificados!S398-ModeloDatosMinisterio!S398</f>
        <v>0</v>
      </c>
      <c r="T398" s="14" t="n">
        <f aca="false">ModeloDatosModificados!T398-ModeloDatosMinisterio!T398</f>
        <v>0</v>
      </c>
      <c r="U398" s="14" t="n">
        <f aca="false">ModeloDatosModificados!U398-ModeloDatosMinisterio!U398</f>
        <v>0</v>
      </c>
      <c r="V398" s="14" t="n">
        <f aca="false">ModeloDatosModificados!V398-ModeloDatosMinisterio!V398</f>
        <v>0</v>
      </c>
      <c r="W398" s="14" t="n">
        <f aca="false">ModeloDatosModificados!W398-ModeloDatosMinisterio!W398</f>
        <v>0</v>
      </c>
      <c r="X398" s="14" t="n">
        <f aca="false">ModeloDatosModificados!X398-ModeloDatosMinisterio!X398</f>
        <v>0</v>
      </c>
      <c r="Y398" s="14" t="n">
        <f aca="false">ModeloDatosModificados!Y398-ModeloDatosMinisterio!Y398</f>
        <v>0</v>
      </c>
      <c r="Z398" s="14" t="n">
        <f aca="false">ModeloDatosModificados!Z398-ModeloDatosMinisterio!Z398</f>
        <v>0</v>
      </c>
      <c r="AC398" s="49" t="n">
        <f aca="false">ModeloDatosModificados!AC398-ModeloDatosMinisterio!AC398</f>
        <v>0</v>
      </c>
      <c r="AD398" s="50" t="n">
        <f aca="false">ModeloDatosModificados!AD398-ModeloDatosMinisterio!AD398</f>
        <v>0</v>
      </c>
      <c r="AE398" s="51" t="n">
        <f aca="false">ModeloDatosModificados!AE398-ModeloDatosMinisterio!AE398</f>
        <v>0</v>
      </c>
      <c r="AF398" s="50" t="n">
        <f aca="false">ModeloDatosModificados!AF398-ModeloDatosMinisterio!AF398</f>
        <v>0</v>
      </c>
      <c r="AG398" s="50" t="n">
        <f aca="false">ModeloDatosModificados!AG398-ModeloDatosMinisterio!AG398</f>
        <v>0</v>
      </c>
      <c r="AH398" s="50" t="n">
        <f aca="false">ModeloDatosModificados!AH398-ModeloDatosMinisterio!AH398</f>
        <v>0</v>
      </c>
      <c r="AI398" s="50" t="n">
        <f aca="false">ModeloDatosModificados!AI398-ModeloDatosMinisterio!AI398</f>
        <v>0</v>
      </c>
      <c r="AJ398" s="50" t="n">
        <f aca="false">ModeloDatosModificados!AJ398-ModeloDatosMinisterio!AJ398</f>
        <v>0.00145232196258563</v>
      </c>
      <c r="AK398" s="50" t="n">
        <f aca="false">ModeloDatosModificados!AK398-ModeloDatosMinisterio!AK398</f>
        <v>0</v>
      </c>
      <c r="AL398" s="50" t="n">
        <f aca="false">ModeloDatosModificados!AL398-ModeloDatosMinisterio!AL398</f>
        <v>0</v>
      </c>
      <c r="AM398" s="50" t="n">
        <f aca="false">ModeloDatosModificados!AM398-ModeloDatosMinisterio!AM398</f>
        <v>0.0003630804906464</v>
      </c>
      <c r="AO398" s="44" t="n">
        <f aca="false">ModeloDatosModificados!AO398-ModeloDatosMinisterio!AO398</f>
        <v>1.57398122084215E-008</v>
      </c>
      <c r="AP398" s="43" t="n">
        <f aca="false">ModeloDatosModificados!AP398-ModeloDatosMinisterio!AP398</f>
        <v>0.0965749703847223</v>
      </c>
      <c r="AQ398" s="44" t="n">
        <f aca="false">ModeloDatosModificados!AQ398-ModeloDatosMinisterio!AQ398</f>
        <v>4.19899913910518E-008</v>
      </c>
      <c r="AR398" s="43" t="n">
        <f aca="false">ModeloDatosModificados!AR398-ModeloDatosMinisterio!AR398</f>
        <v>0.257638536048034</v>
      </c>
      <c r="AS398" s="44" t="n">
        <f aca="false">ModeloDatosModificados!AS398-ModeloDatosMinisterio!AS398</f>
        <v>5.29594715702013E-007</v>
      </c>
      <c r="AT398" s="43" t="n">
        <f aca="false">ModeloDatosModificados!AT398-ModeloDatosMinisterio!AT398</f>
        <v>3.24944118186249</v>
      </c>
      <c r="AU398" s="44" t="n">
        <f aca="false">ModeloDatosModificados!AU398-ModeloDatosMinisterio!AU398</f>
        <v>0.000130276973382472</v>
      </c>
      <c r="AV398" s="43" t="n">
        <f aca="false">ModeloDatosModificados!AV398-ModeloDatosMinisterio!AV398</f>
        <v>799.342119183493</v>
      </c>
      <c r="AW398" s="44" t="n">
        <f aca="false">ModeloDatosModificados!AW398-ModeloDatosMinisterio!AW398</f>
        <v>1.94074566458799E-006</v>
      </c>
      <c r="AX398" s="43" t="n">
        <f aca="false">ModeloDatosModificados!AX398-ModeloDatosMinisterio!AX398</f>
        <v>11.9078584039089</v>
      </c>
      <c r="AZ398" s="34" t="n">
        <f aca="false">AP432*$N$417/$P$451+AP398</f>
        <v>2.28315595531906</v>
      </c>
      <c r="BA398" s="34" t="n">
        <f aca="false">AR432*$N$417/$P$451+AR398</f>
        <v>14.2380373990619</v>
      </c>
      <c r="BB398" s="34" t="n">
        <f aca="false">AT432*$N$417/$P$451+AT398</f>
        <v>144.212845050346</v>
      </c>
      <c r="BC398" s="34" t="n">
        <f aca="false">AV432*$N$417/$P$451+AV398</f>
        <v>1331.53503336657</v>
      </c>
      <c r="BD398" s="34" t="n">
        <f aca="false">AX432*$N$417/$P$451+AX398</f>
        <v>407.701204738219</v>
      </c>
      <c r="BE398" s="34" t="n">
        <f aca="false">ROUND(SUM(AZ398:BD398),0)</f>
        <v>1900</v>
      </c>
      <c r="BF398" s="1" t="n">
        <f aca="false">BE398-Q398</f>
        <v>0</v>
      </c>
    </row>
    <row r="399" customFormat="false" ht="13.8" hidden="false" customHeight="false" outlineLevel="0" collapsed="false">
      <c r="A399" s="13" t="s">
        <v>29</v>
      </c>
      <c r="B399" s="43" t="n">
        <f aca="false">ModeloDatosModificados!B399-ModeloDatosMinisterio!B399</f>
        <v>0</v>
      </c>
      <c r="C399" s="43" t="n">
        <f aca="false">ModeloDatosModificados!C399-ModeloDatosMinisterio!C399</f>
        <v>0</v>
      </c>
      <c r="D399" s="43" t="n">
        <f aca="false">ModeloDatosModificados!D399-ModeloDatosMinisterio!D399</f>
        <v>0</v>
      </c>
      <c r="E399" s="43" t="n">
        <f aca="false">ModeloDatosModificados!E399-ModeloDatosMinisterio!E399</f>
        <v>0</v>
      </c>
      <c r="F399" s="43" t="n">
        <f aca="false">ModeloDatosModificados!F399-ModeloDatosMinisterio!F399</f>
        <v>0</v>
      </c>
      <c r="G399" s="43" t="n">
        <f aca="false">ModeloDatosModificados!G399-ModeloDatosMinisterio!G399</f>
        <v>0</v>
      </c>
      <c r="H399" s="43" t="n">
        <f aca="false">ModeloDatosModificados!H399-ModeloDatosMinisterio!H399</f>
        <v>0</v>
      </c>
      <c r="I399" s="89" t="n">
        <f aca="false">ModeloDatosModificados!I399-ModeloDatosMinisterio!I399</f>
        <v>0.000177464133521862</v>
      </c>
      <c r="J399" s="43" t="n">
        <f aca="false">ModeloDatosModificados!J399-ModeloDatosMinisterio!J399</f>
        <v>1089</v>
      </c>
      <c r="K399" s="89" t="n">
        <f aca="false">ModeloDatosModificados!K399-ModeloDatosMinisterio!K399</f>
        <v>0.000177464133521862</v>
      </c>
      <c r="L399" s="43" t="n">
        <f aca="false">ModeloDatosModificados!L399-ModeloDatosMinisterio!L399</f>
        <v>1089</v>
      </c>
      <c r="M399" s="43" t="n">
        <f aca="false">ModeloDatosModificados!M399-ModeloDatosMinisterio!M399</f>
        <v>-6.19081841817665E-006</v>
      </c>
      <c r="N399" s="43" t="n">
        <f aca="false">ModeloDatosModificados!N399-ModeloDatosMinisterio!N399</f>
        <v>-722</v>
      </c>
      <c r="O399" s="43" t="n">
        <f aca="false">ModeloDatosModificados!O399-ModeloDatosMinisterio!O399</f>
        <v>-722</v>
      </c>
      <c r="P399" s="43" t="n">
        <f aca="false">ModeloDatosModificados!P399-ModeloDatosMinisterio!P399</f>
        <v>367</v>
      </c>
      <c r="Q399" s="43" t="n">
        <f aca="false">ModeloDatosModificados!Q399-ModeloDatosMinisterio!Q399</f>
        <v>367</v>
      </c>
      <c r="S399" s="14" t="n">
        <f aca="false">ModeloDatosModificados!S399-ModeloDatosMinisterio!S399</f>
        <v>0</v>
      </c>
      <c r="T399" s="14" t="n">
        <f aca="false">ModeloDatosModificados!T399-ModeloDatosMinisterio!T399</f>
        <v>0</v>
      </c>
      <c r="U399" s="14" t="n">
        <f aca="false">ModeloDatosModificados!U399-ModeloDatosMinisterio!U399</f>
        <v>0</v>
      </c>
      <c r="V399" s="14" t="n">
        <f aca="false">ModeloDatosModificados!V399-ModeloDatosMinisterio!V399</f>
        <v>0</v>
      </c>
      <c r="W399" s="14" t="n">
        <f aca="false">ModeloDatosModificados!W399-ModeloDatosMinisterio!W399</f>
        <v>0</v>
      </c>
      <c r="X399" s="14" t="n">
        <f aca="false">ModeloDatosModificados!X399-ModeloDatosMinisterio!X399</f>
        <v>0</v>
      </c>
      <c r="Y399" s="14" t="n">
        <f aca="false">ModeloDatosModificados!Y399-ModeloDatosMinisterio!Y399</f>
        <v>0</v>
      </c>
      <c r="Z399" s="14" t="n">
        <f aca="false">ModeloDatosModificados!Z399-ModeloDatosMinisterio!Z399</f>
        <v>0</v>
      </c>
      <c r="AC399" s="49" t="n">
        <f aca="false">ModeloDatosModificados!AC399-ModeloDatosMinisterio!AC399</f>
        <v>0</v>
      </c>
      <c r="AD399" s="50" t="n">
        <f aca="false">ModeloDatosModificados!AD399-ModeloDatosMinisterio!AD399</f>
        <v>0</v>
      </c>
      <c r="AE399" s="51" t="n">
        <f aca="false">ModeloDatosModificados!AE399-ModeloDatosMinisterio!AE399</f>
        <v>0</v>
      </c>
      <c r="AF399" s="50" t="n">
        <f aca="false">ModeloDatosModificados!AF399-ModeloDatosMinisterio!AF399</f>
        <v>0</v>
      </c>
      <c r="AG399" s="50" t="n">
        <f aca="false">ModeloDatosModificados!AG399-ModeloDatosMinisterio!AG399</f>
        <v>0</v>
      </c>
      <c r="AH399" s="50" t="n">
        <f aca="false">ModeloDatosModificados!AH399-ModeloDatosMinisterio!AH399</f>
        <v>0</v>
      </c>
      <c r="AI399" s="50" t="n">
        <f aca="false">ModeloDatosModificados!AI399-ModeloDatosMinisterio!AI399</f>
        <v>0</v>
      </c>
      <c r="AJ399" s="50" t="n">
        <f aca="false">ModeloDatosModificados!AJ399-ModeloDatosMinisterio!AJ399</f>
        <v>0.00193472733188071</v>
      </c>
      <c r="AK399" s="50" t="n">
        <f aca="false">ModeloDatosModificados!AK399-ModeloDatosMinisterio!AK399</f>
        <v>0</v>
      </c>
      <c r="AL399" s="50" t="n">
        <f aca="false">ModeloDatosModificados!AL399-ModeloDatosMinisterio!AL399</f>
        <v>0</v>
      </c>
      <c r="AM399" s="50" t="n">
        <f aca="false">ModeloDatosModificados!AM399-ModeloDatosMinisterio!AM399</f>
        <v>0.000483681832970179</v>
      </c>
      <c r="AO399" s="44" t="n">
        <f aca="false">ModeloDatosModificados!AO399-ModeloDatosMinisterio!AO399</f>
        <v>4.83582493020739E-008</v>
      </c>
      <c r="AP399" s="43" t="n">
        <f aca="false">ModeloDatosModificados!AP399-ModeloDatosMinisterio!AP399</f>
        <v>0.296712338900306</v>
      </c>
      <c r="AQ399" s="44" t="n">
        <f aca="false">ModeloDatosModificados!AQ399-ModeloDatosMinisterio!AQ399</f>
        <v>6.51661942394077E-007</v>
      </c>
      <c r="AR399" s="43" t="n">
        <f aca="false">ModeloDatosModificados!AR399-ModeloDatosMinisterio!AR399</f>
        <v>3.9984106515476</v>
      </c>
      <c r="AS399" s="44" t="n">
        <f aca="false">ModeloDatosModificados!AS399-ModeloDatosMinisterio!AS399</f>
        <v>1.56043683080531E-006</v>
      </c>
      <c r="AT399" s="43" t="n">
        <f aca="false">ModeloDatosModificados!AT399-ModeloDatosMinisterio!AT399</f>
        <v>9.57439254845667</v>
      </c>
      <c r="AU399" s="44" t="n">
        <f aca="false">ModeloDatosModificados!AU399-ModeloDatosMinisterio!AU399</f>
        <v>0.000173422637395598</v>
      </c>
      <c r="AV399" s="43" t="n">
        <f aca="false">ModeloDatosModificados!AV399-ModeloDatosMinisterio!AV399</f>
        <v>1064.07153076245</v>
      </c>
      <c r="AW399" s="44" t="n">
        <f aca="false">ModeloDatosModificados!AW399-ModeloDatosMinisterio!AW399</f>
        <v>1.78103910376121E-006</v>
      </c>
      <c r="AX399" s="43" t="n">
        <f aca="false">ModeloDatosModificados!AX399-ModeloDatosMinisterio!AX399</f>
        <v>10.927944782452</v>
      </c>
      <c r="AZ399" s="34" t="n">
        <f aca="false">AP433*$N$417/$P$451+AP399</f>
        <v>-6.47423608900962</v>
      </c>
      <c r="BA399" s="34" t="n">
        <f aca="false">AR433*$N$417/$P$451+AR399</f>
        <v>-199.475313724876</v>
      </c>
      <c r="BB399" s="34" t="n">
        <f aca="false">AT433*$N$417/$P$451+AT399</f>
        <v>-293.673586488341</v>
      </c>
      <c r="BC399" s="34" t="n">
        <f aca="false">AV433*$N$417/$P$451+AV399</f>
        <v>1161.57261493924</v>
      </c>
      <c r="BD399" s="34" t="n">
        <f aca="false">AX433*$N$417/$P$451+AX399</f>
        <v>-294.797016814037</v>
      </c>
      <c r="BE399" s="34" t="n">
        <f aca="false">ROUND(SUM(AZ399:BD399),0)</f>
        <v>367</v>
      </c>
      <c r="BF399" s="1" t="n">
        <f aca="false">BE399-Q399</f>
        <v>0</v>
      </c>
    </row>
    <row r="400" customFormat="false" ht="13.8" hidden="false" customHeight="false" outlineLevel="0" collapsed="false">
      <c r="A400" s="13" t="s">
        <v>30</v>
      </c>
      <c r="B400" s="43" t="n">
        <f aca="false">ModeloDatosModificados!B400-ModeloDatosMinisterio!B400</f>
        <v>0</v>
      </c>
      <c r="C400" s="43" t="n">
        <f aca="false">ModeloDatosModificados!C400-ModeloDatosMinisterio!C400</f>
        <v>0</v>
      </c>
      <c r="D400" s="43" t="n">
        <f aca="false">ModeloDatosModificados!D400-ModeloDatosMinisterio!D400</f>
        <v>0</v>
      </c>
      <c r="E400" s="43" t="n">
        <f aca="false">ModeloDatosModificados!E400-ModeloDatosMinisterio!E400</f>
        <v>0</v>
      </c>
      <c r="F400" s="43" t="n">
        <f aca="false">ModeloDatosModificados!F400-ModeloDatosMinisterio!F400</f>
        <v>0</v>
      </c>
      <c r="G400" s="43" t="n">
        <f aca="false">ModeloDatosModificados!G400-ModeloDatosMinisterio!G400</f>
        <v>0</v>
      </c>
      <c r="H400" s="43" t="n">
        <f aca="false">ModeloDatosModificados!H400-ModeloDatosMinisterio!H400</f>
        <v>0</v>
      </c>
      <c r="I400" s="89" t="n">
        <f aca="false">ModeloDatosModificados!I400-ModeloDatosMinisterio!I400</f>
        <v>4.52882150358061E-006</v>
      </c>
      <c r="J400" s="43" t="n">
        <f aca="false">ModeloDatosModificados!J400-ModeloDatosMinisterio!J400</f>
        <v>28</v>
      </c>
      <c r="K400" s="89" t="n">
        <f aca="false">ModeloDatosModificados!K400-ModeloDatosMinisterio!K400</f>
        <v>4.52882150358061E-006</v>
      </c>
      <c r="L400" s="43" t="n">
        <f aca="false">ModeloDatosModificados!L400-ModeloDatosMinisterio!L400</f>
        <v>28</v>
      </c>
      <c r="M400" s="43" t="n">
        <f aca="false">ModeloDatosModificados!M400-ModeloDatosMinisterio!M400</f>
        <v>-2.36091785073972E-006</v>
      </c>
      <c r="N400" s="43" t="n">
        <f aca="false">ModeloDatosModificados!N400-ModeloDatosMinisterio!N400</f>
        <v>-275</v>
      </c>
      <c r="O400" s="43" t="n">
        <f aca="false">ModeloDatosModificados!O400-ModeloDatosMinisterio!O400</f>
        <v>-275</v>
      </c>
      <c r="P400" s="43" t="n">
        <f aca="false">ModeloDatosModificados!P400-ModeloDatosMinisterio!P400</f>
        <v>-247</v>
      </c>
      <c r="Q400" s="43" t="n">
        <f aca="false">ModeloDatosModificados!Q400-ModeloDatosMinisterio!Q400</f>
        <v>-247</v>
      </c>
      <c r="S400" s="14" t="n">
        <f aca="false">ModeloDatosModificados!S400-ModeloDatosMinisterio!S400</f>
        <v>0</v>
      </c>
      <c r="T400" s="14" t="n">
        <f aca="false">ModeloDatosModificados!T400-ModeloDatosMinisterio!T400</f>
        <v>0</v>
      </c>
      <c r="U400" s="14" t="n">
        <f aca="false">ModeloDatosModificados!U400-ModeloDatosMinisterio!U400</f>
        <v>0</v>
      </c>
      <c r="V400" s="14" t="n">
        <f aca="false">ModeloDatosModificados!V400-ModeloDatosMinisterio!V400</f>
        <v>0</v>
      </c>
      <c r="W400" s="14" t="n">
        <f aca="false">ModeloDatosModificados!W400-ModeloDatosMinisterio!W400</f>
        <v>0</v>
      </c>
      <c r="X400" s="14" t="n">
        <f aca="false">ModeloDatosModificados!X400-ModeloDatosMinisterio!X400</f>
        <v>0</v>
      </c>
      <c r="Y400" s="14" t="n">
        <f aca="false">ModeloDatosModificados!Y400-ModeloDatosMinisterio!Y400</f>
        <v>0</v>
      </c>
      <c r="Z400" s="14" t="n">
        <f aca="false">ModeloDatosModificados!Z400-ModeloDatosMinisterio!Z400</f>
        <v>0</v>
      </c>
      <c r="AC400" s="49" t="n">
        <f aca="false">ModeloDatosModificados!AC400-ModeloDatosMinisterio!AC400</f>
        <v>0</v>
      </c>
      <c r="AD400" s="50" t="n">
        <f aca="false">ModeloDatosModificados!AD400-ModeloDatosMinisterio!AD400</f>
        <v>0</v>
      </c>
      <c r="AE400" s="51" t="n">
        <f aca="false">ModeloDatosModificados!AE400-ModeloDatosMinisterio!AE400</f>
        <v>0</v>
      </c>
      <c r="AF400" s="50" t="n">
        <f aca="false">ModeloDatosModificados!AF400-ModeloDatosMinisterio!AF400</f>
        <v>0</v>
      </c>
      <c r="AG400" s="50" t="n">
        <f aca="false">ModeloDatosModificados!AG400-ModeloDatosMinisterio!AG400</f>
        <v>0</v>
      </c>
      <c r="AH400" s="50" t="n">
        <f aca="false">ModeloDatosModificados!AH400-ModeloDatosMinisterio!AH400</f>
        <v>0</v>
      </c>
      <c r="AI400" s="50" t="n">
        <f aca="false">ModeloDatosModificados!AI400-ModeloDatosMinisterio!AI400</f>
        <v>0</v>
      </c>
      <c r="AJ400" s="50" t="n">
        <f aca="false">ModeloDatosModificados!AJ400-ModeloDatosMinisterio!AJ400</f>
        <v>3.44284592970687E-005</v>
      </c>
      <c r="AK400" s="50" t="n">
        <f aca="false">ModeloDatosModificados!AK400-ModeloDatosMinisterio!AK400</f>
        <v>0</v>
      </c>
      <c r="AL400" s="50" t="n">
        <f aca="false">ModeloDatosModificados!AL400-ModeloDatosMinisterio!AL400</f>
        <v>0</v>
      </c>
      <c r="AM400" s="50" t="n">
        <f aca="false">ModeloDatosModificados!AM400-ModeloDatosMinisterio!AM400</f>
        <v>8.6071148242689E-006</v>
      </c>
      <c r="AO400" s="44" t="n">
        <f aca="false">ModeloDatosModificados!AO400-ModeloDatosMinisterio!AO400</f>
        <v>2.65742009058199E-008</v>
      </c>
      <c r="AP400" s="43" t="n">
        <f aca="false">ModeloDatosModificados!AP400-ModeloDatosMinisterio!AP400</f>
        <v>0.163051669962442</v>
      </c>
      <c r="AQ400" s="44" t="n">
        <f aca="false">ModeloDatosModificados!AQ400-ModeloDatosMinisterio!AQ400</f>
        <v>6.77030919099889E-007</v>
      </c>
      <c r="AR400" s="43" t="n">
        <f aca="false">ModeloDatosModificados!AR400-ModeloDatosMinisterio!AR400</f>
        <v>4.15406741172774</v>
      </c>
      <c r="AS400" s="44" t="n">
        <f aca="false">ModeloDatosModificados!AS400-ModeloDatosMinisterio!AS400</f>
        <v>4.74244840227827E-008</v>
      </c>
      <c r="AT400" s="43" t="n">
        <f aca="false">ModeloDatosModificados!AT400-ModeloDatosMinisterio!AT400</f>
        <v>0.29098302313696</v>
      </c>
      <c r="AU400" s="44" t="n">
        <f aca="false">ModeloDatosModificados!AU400-ModeloDatosMinisterio!AU400</f>
        <v>3.34990112978552E-006</v>
      </c>
      <c r="AV400" s="43" t="n">
        <f aca="false">ModeloDatosModificados!AV400-ModeloDatosMinisterio!AV400</f>
        <v>20.5540319107422</v>
      </c>
      <c r="AW400" s="44" t="n">
        <f aca="false">ModeloDatosModificados!AW400-ModeloDatosMinisterio!AW400</f>
        <v>4.27890769765134E-007</v>
      </c>
      <c r="AX400" s="43" t="n">
        <f aca="false">ModeloDatosModificados!AX400-ModeloDatosMinisterio!AX400</f>
        <v>2.62541495862752</v>
      </c>
      <c r="AZ400" s="34" t="n">
        <f aca="false">AP434*$N$417/$P$451+AP400</f>
        <v>-4.98817342796276</v>
      </c>
      <c r="BA400" s="34" t="n">
        <f aca="false">AR434*$N$417/$P$451+AR400</f>
        <v>-116.347932321841</v>
      </c>
      <c r="BB400" s="34" t="n">
        <f aca="false">AT434*$N$417/$P$451+AT400</f>
        <v>-4.83513708640058</v>
      </c>
      <c r="BC400" s="34" t="n">
        <f aca="false">AV434*$N$417/$P$451+AV400</f>
        <v>-25.3141066065014</v>
      </c>
      <c r="BD400" s="34" t="n">
        <f aca="false">AX434*$N$417/$P$451+AX400</f>
        <v>-95.9594411557254</v>
      </c>
      <c r="BE400" s="34" t="n">
        <f aca="false">ROUND(SUM(AZ400:BD400),0)</f>
        <v>-247</v>
      </c>
      <c r="BF400" s="1" t="n">
        <f aca="false">BE400-Q400</f>
        <v>0</v>
      </c>
    </row>
    <row r="401" customFormat="false" ht="13.8" hidden="false" customHeight="false" outlineLevel="0" collapsed="false">
      <c r="A401" s="13" t="s">
        <v>31</v>
      </c>
      <c r="B401" s="43" t="n">
        <f aca="false">ModeloDatosModificados!B401-ModeloDatosMinisterio!B401</f>
        <v>0</v>
      </c>
      <c r="C401" s="43" t="n">
        <f aca="false">ModeloDatosModificados!C401-ModeloDatosMinisterio!C401</f>
        <v>0</v>
      </c>
      <c r="D401" s="43" t="n">
        <f aca="false">ModeloDatosModificados!D401-ModeloDatosMinisterio!D401</f>
        <v>0</v>
      </c>
      <c r="E401" s="43" t="n">
        <f aca="false">ModeloDatosModificados!E401-ModeloDatosMinisterio!E401</f>
        <v>0</v>
      </c>
      <c r="F401" s="43" t="n">
        <f aca="false">ModeloDatosModificados!F401-ModeloDatosMinisterio!F401</f>
        <v>0</v>
      </c>
      <c r="G401" s="43" t="n">
        <f aca="false">ModeloDatosModificados!G401-ModeloDatosMinisterio!G401</f>
        <v>0</v>
      </c>
      <c r="H401" s="43" t="n">
        <f aca="false">ModeloDatosModificados!H401-ModeloDatosMinisterio!H401</f>
        <v>0</v>
      </c>
      <c r="I401" s="89" t="n">
        <f aca="false">ModeloDatosModificados!I401-ModeloDatosMinisterio!I401</f>
        <v>1.78149108815383E-006</v>
      </c>
      <c r="J401" s="43" t="n">
        <f aca="false">ModeloDatosModificados!J401-ModeloDatosMinisterio!J401</f>
        <v>11</v>
      </c>
      <c r="K401" s="89" t="n">
        <f aca="false">ModeloDatosModificados!K401-ModeloDatosMinisterio!K401</f>
        <v>1.78149108816597E-006</v>
      </c>
      <c r="L401" s="43" t="n">
        <f aca="false">ModeloDatosModificados!L401-ModeloDatosMinisterio!L401</f>
        <v>11</v>
      </c>
      <c r="M401" s="43" t="n">
        <f aca="false">ModeloDatosModificados!M401-ModeloDatosMinisterio!M401</f>
        <v>1.53372225492054E-006</v>
      </c>
      <c r="N401" s="43" t="n">
        <f aca="false">ModeloDatosModificados!N401-ModeloDatosMinisterio!N401</f>
        <v>179</v>
      </c>
      <c r="O401" s="43" t="n">
        <f aca="false">ModeloDatosModificados!O401-ModeloDatosMinisterio!O401</f>
        <v>179</v>
      </c>
      <c r="P401" s="43" t="n">
        <f aca="false">ModeloDatosModificados!P401-ModeloDatosMinisterio!P401</f>
        <v>190</v>
      </c>
      <c r="Q401" s="43" t="n">
        <f aca="false">ModeloDatosModificados!Q401-ModeloDatosMinisterio!Q401</f>
        <v>190</v>
      </c>
      <c r="S401" s="14" t="n">
        <f aca="false">ModeloDatosModificados!S401-ModeloDatosMinisterio!S401</f>
        <v>0</v>
      </c>
      <c r="T401" s="14" t="n">
        <f aca="false">ModeloDatosModificados!T401-ModeloDatosMinisterio!T401</f>
        <v>0</v>
      </c>
      <c r="U401" s="14" t="n">
        <f aca="false">ModeloDatosModificados!U401-ModeloDatosMinisterio!U401</f>
        <v>0</v>
      </c>
      <c r="V401" s="14" t="n">
        <f aca="false">ModeloDatosModificados!V401-ModeloDatosMinisterio!V401</f>
        <v>0</v>
      </c>
      <c r="W401" s="14" t="n">
        <f aca="false">ModeloDatosModificados!W401-ModeloDatosMinisterio!W401</f>
        <v>0</v>
      </c>
      <c r="X401" s="14" t="n">
        <f aca="false">ModeloDatosModificados!X401-ModeloDatosMinisterio!X401</f>
        <v>0</v>
      </c>
      <c r="Y401" s="14" t="n">
        <f aca="false">ModeloDatosModificados!Y401-ModeloDatosMinisterio!Y401</f>
        <v>0</v>
      </c>
      <c r="Z401" s="14" t="n">
        <f aca="false">ModeloDatosModificados!Z401-ModeloDatosMinisterio!Z401</f>
        <v>0</v>
      </c>
      <c r="AC401" s="49" t="n">
        <f aca="false">ModeloDatosModificados!AC401-ModeloDatosMinisterio!AC401</f>
        <v>0</v>
      </c>
      <c r="AD401" s="50" t="n">
        <f aca="false">ModeloDatosModificados!AD401-ModeloDatosMinisterio!AD401</f>
        <v>0</v>
      </c>
      <c r="AE401" s="51" t="n">
        <f aca="false">ModeloDatosModificados!AE401-ModeloDatosMinisterio!AE401</f>
        <v>0</v>
      </c>
      <c r="AF401" s="50" t="n">
        <f aca="false">ModeloDatosModificados!AF401-ModeloDatosMinisterio!AF401</f>
        <v>0</v>
      </c>
      <c r="AG401" s="50" t="n">
        <f aca="false">ModeloDatosModificados!AG401-ModeloDatosMinisterio!AG401</f>
        <v>0</v>
      </c>
      <c r="AH401" s="50" t="n">
        <f aca="false">ModeloDatosModificados!AH401-ModeloDatosMinisterio!AH401</f>
        <v>0</v>
      </c>
      <c r="AI401" s="50" t="n">
        <f aca="false">ModeloDatosModificados!AI401-ModeloDatosMinisterio!AI401</f>
        <v>0</v>
      </c>
      <c r="AJ401" s="50" t="n">
        <f aca="false">ModeloDatosModificados!AJ401-ModeloDatosMinisterio!AJ401</f>
        <v>6.68929698811535E-006</v>
      </c>
      <c r="AK401" s="50" t="n">
        <f aca="false">ModeloDatosModificados!AK401-ModeloDatosMinisterio!AK401</f>
        <v>0</v>
      </c>
      <c r="AL401" s="50" t="n">
        <f aca="false">ModeloDatosModificados!AL401-ModeloDatosMinisterio!AL401</f>
        <v>0</v>
      </c>
      <c r="AM401" s="50" t="n">
        <f aca="false">ModeloDatosModificados!AM401-ModeloDatosMinisterio!AM401</f>
        <v>1.67232424702624E-006</v>
      </c>
      <c r="AO401" s="44" t="n">
        <f aca="false">ModeloDatosModificados!AO401-ModeloDatosMinisterio!AO401</f>
        <v>1.67847046103533E-008</v>
      </c>
      <c r="AP401" s="43" t="n">
        <f aca="false">ModeloDatosModificados!AP401-ModeloDatosMinisterio!AP401</f>
        <v>0.10298613027885</v>
      </c>
      <c r="AQ401" s="44" t="n">
        <f aca="false">ModeloDatosModificados!AQ401-ModeloDatosMinisterio!AQ401</f>
        <v>8.30407120192651E-008</v>
      </c>
      <c r="AR401" s="43" t="n">
        <f aca="false">ModeloDatosModificados!AR401-ModeloDatosMinisterio!AR401</f>
        <v>0.509513976266135</v>
      </c>
      <c r="AS401" s="44" t="n">
        <f aca="false">ModeloDatosModificados!AS401-ModeloDatosMinisterio!AS401</f>
        <v>4.13052707639791E-007</v>
      </c>
      <c r="AT401" s="43" t="n">
        <f aca="false">ModeloDatosModificados!AT401-ModeloDatosMinisterio!AT401</f>
        <v>2.53437286794724</v>
      </c>
      <c r="AU401" s="44" t="n">
        <f aca="false">ModeloDatosModificados!AU401-ModeloDatosMinisterio!AU401</f>
        <v>8.57172210086844E-007</v>
      </c>
      <c r="AV401" s="43" t="n">
        <f aca="false">ModeloDatosModificados!AV401-ModeloDatosMinisterio!AV401</f>
        <v>5.25936267266843</v>
      </c>
      <c r="AW401" s="44" t="n">
        <f aca="false">ModeloDatosModificados!AW401-ModeloDatosMinisterio!AW401</f>
        <v>4.11440753797683E-007</v>
      </c>
      <c r="AX401" s="43" t="n">
        <f aca="false">ModeloDatosModificados!AX401-ModeloDatosMinisterio!AX401</f>
        <v>2.52448238180659</v>
      </c>
      <c r="AZ401" s="34" t="n">
        <f aca="false">AP435*$N$417/$P$451+AP401</f>
        <v>3.50039444335791</v>
      </c>
      <c r="BA401" s="34" t="n">
        <f aca="false">AR435*$N$417/$P$451+AR401</f>
        <v>14.361483587281</v>
      </c>
      <c r="BB401" s="34" t="n">
        <f aca="false">AT435*$N$417/$P$451+AT401</f>
        <v>33.4135929283113</v>
      </c>
      <c r="BC401" s="34" t="n">
        <f aca="false">AV435*$N$417/$P$451+AV401</f>
        <v>80.4652134016873</v>
      </c>
      <c r="BD401" s="34" t="n">
        <f aca="false">AX435*$N$417/$P$451+AX401</f>
        <v>57.9891241763468</v>
      </c>
      <c r="BE401" s="34" t="n">
        <f aca="false">ROUND(SUM(AZ401:BD401),0)</f>
        <v>190</v>
      </c>
      <c r="BF401" s="1" t="n">
        <f aca="false">BE401-Q401</f>
        <v>0</v>
      </c>
    </row>
    <row r="402" customFormat="false" ht="13.8" hidden="false" customHeight="false" outlineLevel="0" collapsed="false">
      <c r="A402" s="13" t="s">
        <v>32</v>
      </c>
      <c r="B402" s="43" t="n">
        <f aca="false">ModeloDatosModificados!B402-ModeloDatosMinisterio!B402</f>
        <v>0</v>
      </c>
      <c r="C402" s="43" t="n">
        <f aca="false">ModeloDatosModificados!C402-ModeloDatosMinisterio!C402</f>
        <v>0</v>
      </c>
      <c r="D402" s="43" t="n">
        <f aca="false">ModeloDatosModificados!D402-ModeloDatosMinisterio!D402</f>
        <v>0</v>
      </c>
      <c r="E402" s="43" t="n">
        <f aca="false">ModeloDatosModificados!E402-ModeloDatosMinisterio!E402</f>
        <v>0</v>
      </c>
      <c r="F402" s="43" t="n">
        <f aca="false">ModeloDatosModificados!F402-ModeloDatosMinisterio!F402</f>
        <v>0</v>
      </c>
      <c r="G402" s="43" t="n">
        <f aca="false">ModeloDatosModificados!G402-ModeloDatosMinisterio!G402</f>
        <v>0</v>
      </c>
      <c r="H402" s="43" t="n">
        <f aca="false">ModeloDatosModificados!H402-ModeloDatosMinisterio!H402</f>
        <v>0</v>
      </c>
      <c r="I402" s="89" t="n">
        <f aca="false">ModeloDatosModificados!I402-ModeloDatosMinisterio!I402</f>
        <v>-3.86089993649474E-006</v>
      </c>
      <c r="J402" s="43" t="n">
        <f aca="false">ModeloDatosModificados!J402-ModeloDatosMinisterio!J402</f>
        <v>-24</v>
      </c>
      <c r="K402" s="89" t="n">
        <f aca="false">ModeloDatosModificados!K402-ModeloDatosMinisterio!K402</f>
        <v>-3.8608999364878E-006</v>
      </c>
      <c r="L402" s="43" t="n">
        <f aca="false">ModeloDatosModificados!L402-ModeloDatosMinisterio!L402</f>
        <v>-24</v>
      </c>
      <c r="M402" s="43" t="n">
        <f aca="false">ModeloDatosModificados!M402-ModeloDatosMinisterio!M402</f>
        <v>-3.26477989969626E-006</v>
      </c>
      <c r="N402" s="43" t="n">
        <f aca="false">ModeloDatosModificados!N402-ModeloDatosMinisterio!N402</f>
        <v>-381</v>
      </c>
      <c r="O402" s="43" t="n">
        <f aca="false">ModeloDatosModificados!O402-ModeloDatosMinisterio!O402</f>
        <v>-381</v>
      </c>
      <c r="P402" s="43" t="n">
        <f aca="false">ModeloDatosModificados!P402-ModeloDatosMinisterio!P402</f>
        <v>-405</v>
      </c>
      <c r="Q402" s="43" t="n">
        <f aca="false">ModeloDatosModificados!Q402-ModeloDatosMinisterio!Q402</f>
        <v>-405</v>
      </c>
      <c r="S402" s="14" t="n">
        <f aca="false">ModeloDatosModificados!S402-ModeloDatosMinisterio!S402</f>
        <v>0</v>
      </c>
      <c r="T402" s="14" t="n">
        <f aca="false">ModeloDatosModificados!T402-ModeloDatosMinisterio!T402</f>
        <v>0</v>
      </c>
      <c r="U402" s="14" t="n">
        <f aca="false">ModeloDatosModificados!U402-ModeloDatosMinisterio!U402</f>
        <v>0</v>
      </c>
      <c r="V402" s="14" t="n">
        <f aca="false">ModeloDatosModificados!V402-ModeloDatosMinisterio!V402</f>
        <v>0</v>
      </c>
      <c r="W402" s="14" t="n">
        <f aca="false">ModeloDatosModificados!W402-ModeloDatosMinisterio!W402</f>
        <v>0</v>
      </c>
      <c r="X402" s="14" t="n">
        <f aca="false">ModeloDatosModificados!X402-ModeloDatosMinisterio!X402</f>
        <v>0</v>
      </c>
      <c r="Y402" s="14" t="n">
        <f aca="false">ModeloDatosModificados!Y402-ModeloDatosMinisterio!Y402</f>
        <v>0</v>
      </c>
      <c r="Z402" s="14" t="n">
        <f aca="false">ModeloDatosModificados!Z402-ModeloDatosMinisterio!Z402</f>
        <v>0</v>
      </c>
      <c r="AC402" s="49" t="n">
        <f aca="false">ModeloDatosModificados!AC402-ModeloDatosMinisterio!AC402</f>
        <v>0</v>
      </c>
      <c r="AD402" s="50" t="n">
        <f aca="false">ModeloDatosModificados!AD402-ModeloDatosMinisterio!AD402</f>
        <v>0</v>
      </c>
      <c r="AE402" s="51" t="n">
        <f aca="false">ModeloDatosModificados!AE402-ModeloDatosMinisterio!AE402</f>
        <v>0</v>
      </c>
      <c r="AF402" s="50" t="n">
        <f aca="false">ModeloDatosModificados!AF402-ModeloDatosMinisterio!AF402</f>
        <v>0</v>
      </c>
      <c r="AG402" s="50" t="n">
        <f aca="false">ModeloDatosModificados!AG402-ModeloDatosMinisterio!AG402</f>
        <v>0</v>
      </c>
      <c r="AH402" s="50" t="n">
        <f aca="false">ModeloDatosModificados!AH402-ModeloDatosMinisterio!AH402</f>
        <v>0</v>
      </c>
      <c r="AI402" s="50" t="n">
        <f aca="false">ModeloDatosModificados!AI402-ModeloDatosMinisterio!AI402</f>
        <v>0</v>
      </c>
      <c r="AJ402" s="50" t="n">
        <f aca="false">ModeloDatosModificados!AJ402-ModeloDatosMinisterio!AJ402</f>
        <v>-6.99709708745187E-005</v>
      </c>
      <c r="AK402" s="50" t="n">
        <f aca="false">ModeloDatosModificados!AK402-ModeloDatosMinisterio!AK402</f>
        <v>0</v>
      </c>
      <c r="AL402" s="50" t="n">
        <f aca="false">ModeloDatosModificados!AL402-ModeloDatosMinisterio!AL402</f>
        <v>0</v>
      </c>
      <c r="AM402" s="50" t="n">
        <f aca="false">ModeloDatosModificados!AM402-ModeloDatosMinisterio!AM402</f>
        <v>-1.74927427186305E-005</v>
      </c>
      <c r="AO402" s="44" t="n">
        <f aca="false">ModeloDatosModificados!AO402-ModeloDatosMinisterio!AO402</f>
        <v>2.60434385545411E-008</v>
      </c>
      <c r="AP402" s="43" t="n">
        <f aca="false">ModeloDatosModificados!AP402-ModeloDatosMinisterio!AP402</f>
        <v>0.159795064503896</v>
      </c>
      <c r="AQ402" s="44" t="n">
        <f aca="false">ModeloDatosModificados!AQ402-ModeloDatosMinisterio!AQ402</f>
        <v>1.53550073480474E-006</v>
      </c>
      <c r="AR402" s="43" t="n">
        <f aca="false">ModeloDatosModificados!AR402-ModeloDatosMinisterio!AR402</f>
        <v>9.42139182005485</v>
      </c>
      <c r="AS402" s="44" t="n">
        <f aca="false">ModeloDatosModificados!AS402-ModeloDatosMinisterio!AS402</f>
        <v>2.92235955984179E-007</v>
      </c>
      <c r="AT402" s="43" t="n">
        <f aca="false">ModeloDatosModificados!AT402-ModeloDatosMinisterio!AT402</f>
        <v>1.79307595419959</v>
      </c>
      <c r="AU402" s="44" t="n">
        <f aca="false">ModeloDatosModificados!AU402-ModeloDatosMinisterio!AU402</f>
        <v>-6.05132603323879E-006</v>
      </c>
      <c r="AV402" s="43" t="n">
        <f aca="false">ModeloDatosModificados!AV402-ModeloDatosMinisterio!AV402</f>
        <v>-37.1291998093802</v>
      </c>
      <c r="AW402" s="44" t="n">
        <f aca="false">ModeloDatosModificados!AW402-ModeloDatosMinisterio!AW402</f>
        <v>3.36645967402051E-007</v>
      </c>
      <c r="AX402" s="43" t="n">
        <f aca="false">ModeloDatosModificados!AX402-ModeloDatosMinisterio!AX402</f>
        <v>2.06556303858815</v>
      </c>
      <c r="AZ402" s="34" t="n">
        <f aca="false">AP436*$N$417/$P$451+AP402</f>
        <v>-2.83596547955114</v>
      </c>
      <c r="BA402" s="34" t="n">
        <f aca="false">AR436*$N$417/$P$451+AR402</f>
        <v>-233.555866613278</v>
      </c>
      <c r="BB402" s="34" t="n">
        <f aca="false">AT436*$N$417/$P$451+AT402</f>
        <v>-48.2971002813003</v>
      </c>
      <c r="BC402" s="34" t="n">
        <f aca="false">AV436*$N$417/$P$451+AV402</f>
        <v>-74.8568401793256</v>
      </c>
      <c r="BD402" s="34" t="n">
        <f aca="false">AX436*$N$417/$P$451+AX402</f>
        <v>-44.7468526529923</v>
      </c>
      <c r="BE402" s="34" t="n">
        <f aca="false">ROUND(SUM(AZ402:BD402),0)</f>
        <v>-404</v>
      </c>
      <c r="BF402" s="1" t="n">
        <f aca="false">BE402-Q402</f>
        <v>1</v>
      </c>
    </row>
    <row r="403" customFormat="false" ht="13.8" hidden="false" customHeight="false" outlineLevel="0" collapsed="false">
      <c r="A403" s="13" t="s">
        <v>33</v>
      </c>
      <c r="B403" s="43" t="n">
        <f aca="false">ModeloDatosModificados!B403-ModeloDatosMinisterio!B403</f>
        <v>0</v>
      </c>
      <c r="C403" s="43" t="n">
        <f aca="false">ModeloDatosModificados!C403-ModeloDatosMinisterio!C403</f>
        <v>0</v>
      </c>
      <c r="D403" s="43" t="n">
        <f aca="false">ModeloDatosModificados!D403-ModeloDatosMinisterio!D403</f>
        <v>0</v>
      </c>
      <c r="E403" s="43" t="n">
        <f aca="false">ModeloDatosModificados!E403-ModeloDatosMinisterio!E403</f>
        <v>0</v>
      </c>
      <c r="F403" s="43" t="n">
        <f aca="false">ModeloDatosModificados!F403-ModeloDatosMinisterio!F403</f>
        <v>0</v>
      </c>
      <c r="G403" s="43" t="n">
        <f aca="false">ModeloDatosModificados!G403-ModeloDatosMinisterio!G403</f>
        <v>0</v>
      </c>
      <c r="H403" s="43" t="n">
        <f aca="false">ModeloDatosModificados!H403-ModeloDatosMinisterio!H403</f>
        <v>0</v>
      </c>
      <c r="I403" s="89" t="n">
        <f aca="false">ModeloDatosModificados!I403-ModeloDatosMinisterio!I403</f>
        <v>-3.08891488455879E-006</v>
      </c>
      <c r="J403" s="43" t="n">
        <f aca="false">ModeloDatosModificados!J403-ModeloDatosMinisterio!J403</f>
        <v>-19</v>
      </c>
      <c r="K403" s="89" t="n">
        <f aca="false">ModeloDatosModificados!K403-ModeloDatosMinisterio!K403</f>
        <v>-3.08891488461083E-006</v>
      </c>
      <c r="L403" s="43" t="n">
        <f aca="false">ModeloDatosModificados!L403-ModeloDatosMinisterio!L403</f>
        <v>-19</v>
      </c>
      <c r="M403" s="43" t="n">
        <f aca="false">ModeloDatosModificados!M403-ModeloDatosMinisterio!M403</f>
        <v>8.24979713395097E-006</v>
      </c>
      <c r="N403" s="43" t="n">
        <f aca="false">ModeloDatosModificados!N403-ModeloDatosMinisterio!N403</f>
        <v>962</v>
      </c>
      <c r="O403" s="43" t="n">
        <f aca="false">ModeloDatosModificados!O403-ModeloDatosMinisterio!O403</f>
        <v>962</v>
      </c>
      <c r="P403" s="43" t="n">
        <f aca="false">ModeloDatosModificados!P403-ModeloDatosMinisterio!P403</f>
        <v>943</v>
      </c>
      <c r="Q403" s="43" t="n">
        <f aca="false">ModeloDatosModificados!Q403-ModeloDatosMinisterio!Q403</f>
        <v>943</v>
      </c>
      <c r="S403" s="14" t="n">
        <f aca="false">ModeloDatosModificados!S403-ModeloDatosMinisterio!S403</f>
        <v>0</v>
      </c>
      <c r="T403" s="14" t="n">
        <f aca="false">ModeloDatosModificados!T403-ModeloDatosMinisterio!T403</f>
        <v>0</v>
      </c>
      <c r="U403" s="14" t="n">
        <f aca="false">ModeloDatosModificados!U403-ModeloDatosMinisterio!U403</f>
        <v>0</v>
      </c>
      <c r="V403" s="14" t="n">
        <f aca="false">ModeloDatosModificados!V403-ModeloDatosMinisterio!V403</f>
        <v>0</v>
      </c>
      <c r="W403" s="14" t="n">
        <f aca="false">ModeloDatosModificados!W403-ModeloDatosMinisterio!W403</f>
        <v>0</v>
      </c>
      <c r="X403" s="14" t="n">
        <f aca="false">ModeloDatosModificados!X403-ModeloDatosMinisterio!X403</f>
        <v>0</v>
      </c>
      <c r="Y403" s="14" t="n">
        <f aca="false">ModeloDatosModificados!Y403-ModeloDatosMinisterio!Y403</f>
        <v>0</v>
      </c>
      <c r="Z403" s="14" t="n">
        <f aca="false">ModeloDatosModificados!Z403-ModeloDatosMinisterio!Z403</f>
        <v>0</v>
      </c>
      <c r="AC403" s="49" t="n">
        <f aca="false">ModeloDatosModificados!AC403-ModeloDatosMinisterio!AC403</f>
        <v>0</v>
      </c>
      <c r="AD403" s="50" t="n">
        <f aca="false">ModeloDatosModificados!AD403-ModeloDatosMinisterio!AD403</f>
        <v>0</v>
      </c>
      <c r="AE403" s="51" t="n">
        <f aca="false">ModeloDatosModificados!AE403-ModeloDatosMinisterio!AE403</f>
        <v>0</v>
      </c>
      <c r="AF403" s="50" t="n">
        <f aca="false">ModeloDatosModificados!AF403-ModeloDatosMinisterio!AF403</f>
        <v>0</v>
      </c>
      <c r="AG403" s="50" t="n">
        <f aca="false">ModeloDatosModificados!AG403-ModeloDatosMinisterio!AG403</f>
        <v>0</v>
      </c>
      <c r="AH403" s="50" t="n">
        <f aca="false">ModeloDatosModificados!AH403-ModeloDatosMinisterio!AH403</f>
        <v>0</v>
      </c>
      <c r="AI403" s="50" t="n">
        <f aca="false">ModeloDatosModificados!AI403-ModeloDatosMinisterio!AI403</f>
        <v>0</v>
      </c>
      <c r="AJ403" s="50" t="n">
        <f aca="false">ModeloDatosModificados!AJ403-ModeloDatosMinisterio!AJ403</f>
        <v>-6.03172550590822E-005</v>
      </c>
      <c r="AK403" s="50" t="n">
        <f aca="false">ModeloDatosModificados!AK403-ModeloDatosMinisterio!AK403</f>
        <v>0</v>
      </c>
      <c r="AL403" s="50" t="n">
        <f aca="false">ModeloDatosModificados!AL403-ModeloDatosMinisterio!AL403</f>
        <v>0</v>
      </c>
      <c r="AM403" s="50" t="n">
        <f aca="false">ModeloDatosModificados!AM403-ModeloDatosMinisterio!AM403</f>
        <v>-1.50793137647653E-005</v>
      </c>
      <c r="AO403" s="44" t="n">
        <f aca="false">ModeloDatosModificados!AO403-ModeloDatosMinisterio!AO403</f>
        <v>4.58969162855493E-008</v>
      </c>
      <c r="AP403" s="43" t="n">
        <f aca="false">ModeloDatosModificados!AP403-ModeloDatosMinisterio!AP403</f>
        <v>0.281610305913091</v>
      </c>
      <c r="AQ403" s="44" t="n">
        <f aca="false">ModeloDatosModificados!AQ403-ModeloDatosMinisterio!AQ403</f>
        <v>4.17864118352346E-007</v>
      </c>
      <c r="AR403" s="43" t="n">
        <f aca="false">ModeloDatosModificados!AR403-ModeloDatosMinisterio!AR403</f>
        <v>2.56389430320633</v>
      </c>
      <c r="AS403" s="44" t="n">
        <f aca="false">ModeloDatosModificados!AS403-ModeloDatosMinisterio!AS403</f>
        <v>1.33146713009701E-006</v>
      </c>
      <c r="AT403" s="43" t="n">
        <f aca="false">ModeloDatosModificados!AT403-ModeloDatosMinisterio!AT403</f>
        <v>8.16950017921045</v>
      </c>
      <c r="AU403" s="44" t="n">
        <f aca="false">ModeloDatosModificados!AU403-ModeloDatosMinisterio!AU403</f>
        <v>-5.17822208824232E-006</v>
      </c>
      <c r="AV403" s="43" t="n">
        <f aca="false">ModeloDatosModificados!AV403-ModeloDatosMinisterio!AV403</f>
        <v>-31.7720845837157</v>
      </c>
      <c r="AW403" s="44" t="n">
        <f aca="false">ModeloDatosModificados!AW403-ModeloDatosMinisterio!AW403</f>
        <v>2.9407903894994E-007</v>
      </c>
      <c r="AX403" s="43" t="n">
        <f aca="false">ModeloDatosModificados!AX403-ModeloDatosMinisterio!AX403</f>
        <v>1.80438458231583</v>
      </c>
      <c r="AZ403" s="34" t="n">
        <f aca="false">AP437*$N$417/$P$451+AP403</f>
        <v>14.3534763095792</v>
      </c>
      <c r="BA403" s="34" t="n">
        <f aca="false">AR437*$N$417/$P$451+AR403</f>
        <v>222.856127840916</v>
      </c>
      <c r="BB403" s="34" t="n">
        <f aca="false">AT437*$N$417/$P$451+AT403</f>
        <v>555.819052758911</v>
      </c>
      <c r="BC403" s="34" t="n">
        <f aca="false">AV437*$N$417/$P$451+AV403</f>
        <v>27.2326062475112</v>
      </c>
      <c r="BD403" s="34" t="n">
        <f aca="false">AX437*$N$417/$P$451+AX403</f>
        <v>122.535289053318</v>
      </c>
      <c r="BE403" s="34" t="n">
        <f aca="false">ROUND(SUM(AZ403:BD403),0)</f>
        <v>943</v>
      </c>
      <c r="BF403" s="1" t="n">
        <f aca="false">BE403-Q403</f>
        <v>0</v>
      </c>
    </row>
    <row r="404" customFormat="false" ht="13.8" hidden="false" customHeight="false" outlineLevel="0" collapsed="false">
      <c r="A404" s="13" t="s">
        <v>34</v>
      </c>
      <c r="B404" s="43" t="n">
        <f aca="false">ModeloDatosModificados!B404-ModeloDatosMinisterio!B404</f>
        <v>0</v>
      </c>
      <c r="C404" s="43" t="n">
        <f aca="false">ModeloDatosModificados!C404-ModeloDatosMinisterio!C404</f>
        <v>0</v>
      </c>
      <c r="D404" s="43" t="n">
        <f aca="false">ModeloDatosModificados!D404-ModeloDatosMinisterio!D404</f>
        <v>0</v>
      </c>
      <c r="E404" s="43" t="n">
        <f aca="false">ModeloDatosModificados!E404-ModeloDatosMinisterio!E404</f>
        <v>0</v>
      </c>
      <c r="F404" s="43" t="n">
        <f aca="false">ModeloDatosModificados!F404-ModeloDatosMinisterio!F404</f>
        <v>0</v>
      </c>
      <c r="G404" s="43" t="n">
        <f aca="false">ModeloDatosModificados!G404-ModeloDatosMinisterio!G404</f>
        <v>0</v>
      </c>
      <c r="H404" s="43" t="n">
        <f aca="false">ModeloDatosModificados!H404-ModeloDatosMinisterio!H404</f>
        <v>0</v>
      </c>
      <c r="I404" s="89" t="n">
        <f aca="false">ModeloDatosModificados!I404-ModeloDatosMinisterio!I404</f>
        <v>6.33228628285562E-005</v>
      </c>
      <c r="J404" s="43" t="n">
        <f aca="false">ModeloDatosModificados!J404-ModeloDatosMinisterio!J404</f>
        <v>389</v>
      </c>
      <c r="K404" s="89" t="n">
        <f aca="false">ModeloDatosModificados!K404-ModeloDatosMinisterio!K404</f>
        <v>6.33228628285666E-005</v>
      </c>
      <c r="L404" s="43" t="n">
        <f aca="false">ModeloDatosModificados!L404-ModeloDatosMinisterio!L404</f>
        <v>389</v>
      </c>
      <c r="M404" s="43" t="n">
        <f aca="false">ModeloDatosModificados!M404-ModeloDatosMinisterio!M404</f>
        <v>4.96532708775532E-006</v>
      </c>
      <c r="N404" s="43" t="n">
        <f aca="false">ModeloDatosModificados!N404-ModeloDatosMinisterio!N404</f>
        <v>579</v>
      </c>
      <c r="O404" s="43" t="n">
        <f aca="false">ModeloDatosModificados!O404-ModeloDatosMinisterio!O404</f>
        <v>579</v>
      </c>
      <c r="P404" s="43" t="n">
        <f aca="false">ModeloDatosModificados!P404-ModeloDatosMinisterio!P404</f>
        <v>968</v>
      </c>
      <c r="Q404" s="43" t="n">
        <f aca="false">ModeloDatosModificados!Q404-ModeloDatosMinisterio!Q404</f>
        <v>968</v>
      </c>
      <c r="S404" s="14" t="n">
        <f aca="false">ModeloDatosModificados!S404-ModeloDatosMinisterio!S404</f>
        <v>0</v>
      </c>
      <c r="T404" s="14" t="n">
        <f aca="false">ModeloDatosModificados!T404-ModeloDatosMinisterio!T404</f>
        <v>0</v>
      </c>
      <c r="U404" s="14" t="n">
        <f aca="false">ModeloDatosModificados!U404-ModeloDatosMinisterio!U404</f>
        <v>0</v>
      </c>
      <c r="V404" s="14" t="n">
        <f aca="false">ModeloDatosModificados!V404-ModeloDatosMinisterio!V404</f>
        <v>0</v>
      </c>
      <c r="W404" s="14" t="n">
        <f aca="false">ModeloDatosModificados!W404-ModeloDatosMinisterio!W404</f>
        <v>0</v>
      </c>
      <c r="X404" s="14" t="n">
        <f aca="false">ModeloDatosModificados!X404-ModeloDatosMinisterio!X404</f>
        <v>0</v>
      </c>
      <c r="Y404" s="14" t="n">
        <f aca="false">ModeloDatosModificados!Y404-ModeloDatosMinisterio!Y404</f>
        <v>0</v>
      </c>
      <c r="Z404" s="14" t="n">
        <f aca="false">ModeloDatosModificados!Z404-ModeloDatosMinisterio!Z404</f>
        <v>0</v>
      </c>
      <c r="AC404" s="49" t="n">
        <f aca="false">ModeloDatosModificados!AC404-ModeloDatosMinisterio!AC404</f>
        <v>0</v>
      </c>
      <c r="AD404" s="50" t="n">
        <f aca="false">ModeloDatosModificados!AD404-ModeloDatosMinisterio!AD404</f>
        <v>0</v>
      </c>
      <c r="AE404" s="51" t="n">
        <f aca="false">ModeloDatosModificados!AE404-ModeloDatosMinisterio!AE404</f>
        <v>0</v>
      </c>
      <c r="AF404" s="50" t="n">
        <f aca="false">ModeloDatosModificados!AF404-ModeloDatosMinisterio!AF404</f>
        <v>0</v>
      </c>
      <c r="AG404" s="50" t="n">
        <f aca="false">ModeloDatosModificados!AG404-ModeloDatosMinisterio!AG404</f>
        <v>0</v>
      </c>
      <c r="AH404" s="50" t="n">
        <f aca="false">ModeloDatosModificados!AH404-ModeloDatosMinisterio!AH404</f>
        <v>0</v>
      </c>
      <c r="AI404" s="50" t="n">
        <f aca="false">ModeloDatosModificados!AI404-ModeloDatosMinisterio!AI404</f>
        <v>0</v>
      </c>
      <c r="AJ404" s="50" t="n">
        <f aca="false">ModeloDatosModificados!AJ404-ModeloDatosMinisterio!AJ404</f>
        <v>0.000684108208136885</v>
      </c>
      <c r="AK404" s="50" t="n">
        <f aca="false">ModeloDatosModificados!AK404-ModeloDatosMinisterio!AK404</f>
        <v>0</v>
      </c>
      <c r="AL404" s="50" t="n">
        <f aca="false">ModeloDatosModificados!AL404-ModeloDatosMinisterio!AL404</f>
        <v>0</v>
      </c>
      <c r="AM404" s="50" t="n">
        <f aca="false">ModeloDatosModificados!AM404-ModeloDatosMinisterio!AM404</f>
        <v>0.000171027052034228</v>
      </c>
      <c r="AO404" s="44" t="n">
        <f aca="false">ModeloDatosModificados!AO404-ModeloDatosMinisterio!AO404</f>
        <v>1.25341374838082E-008</v>
      </c>
      <c r="AP404" s="43" t="n">
        <f aca="false">ModeloDatosModificados!AP404-ModeloDatosMinisterio!AP404</f>
        <v>0.0769058703032215</v>
      </c>
      <c r="AQ404" s="44" t="n">
        <f aca="false">ModeloDatosModificados!AQ404-ModeloDatosMinisterio!AQ404</f>
        <v>9.48081659939409E-008</v>
      </c>
      <c r="AR404" s="43" t="n">
        <f aca="false">ModeloDatosModificados!AR404-ModeloDatosMinisterio!AR404</f>
        <v>0.581715696594983</v>
      </c>
      <c r="AS404" s="44" t="n">
        <f aca="false">ModeloDatosModificados!AS404-ModeloDatosMinisterio!AS404</f>
        <v>7.90903922690683E-007</v>
      </c>
      <c r="AT404" s="43" t="n">
        <f aca="false">ModeloDatosModificados!AT404-ModeloDatosMinisterio!AT404</f>
        <v>4.85275948020717</v>
      </c>
      <c r="AU404" s="44" t="n">
        <f aca="false">ModeloDatosModificados!AU404-ModeloDatosMinisterio!AU404</f>
        <v>6.15521662012744E-005</v>
      </c>
      <c r="AV404" s="43" t="n">
        <f aca="false">ModeloDatosModificados!AV404-ModeloDatosMinisterio!AV404</f>
        <v>377.666426339325</v>
      </c>
      <c r="AW404" s="44" t="n">
        <f aca="false">ModeloDatosModificados!AW404-ModeloDatosMinisterio!AW404</f>
        <v>8.72450401112959E-007</v>
      </c>
      <c r="AX404" s="43" t="n">
        <f aca="false">ModeloDatosModificados!AX404-ModeloDatosMinisterio!AX404</f>
        <v>5.35310526796093</v>
      </c>
      <c r="AZ404" s="34" t="n">
        <f aca="false">AP438*$N$417/$P$451+AP404</f>
        <v>5.04302541951659</v>
      </c>
      <c r="BA404" s="34" t="n">
        <f aca="false">AR438*$N$417/$P$451+AR404</f>
        <v>27.7071723397287</v>
      </c>
      <c r="BB404" s="34" t="n">
        <f aca="false">AT438*$N$417/$P$451+AT404</f>
        <v>207.803697597149</v>
      </c>
      <c r="BC404" s="34" t="n">
        <f aca="false">AV438*$N$417/$P$451+AV404</f>
        <v>516.805348665911</v>
      </c>
      <c r="BD404" s="34" t="n">
        <f aca="false">AX438*$N$417/$P$451+AX404</f>
        <v>210.022216387657</v>
      </c>
      <c r="BE404" s="34" t="n">
        <f aca="false">ROUND(SUM(AZ404:BD404),0)</f>
        <v>967</v>
      </c>
      <c r="BF404" s="1" t="n">
        <f aca="false">BE404-Q404</f>
        <v>-1</v>
      </c>
    </row>
    <row r="405" customFormat="false" ht="13.8" hidden="false" customHeight="false" outlineLevel="0" collapsed="false">
      <c r="A405" s="13" t="s">
        <v>35</v>
      </c>
      <c r="B405" s="43" t="n">
        <f aca="false">ModeloDatosModificados!B405-ModeloDatosMinisterio!B405</f>
        <v>0</v>
      </c>
      <c r="C405" s="43" t="n">
        <f aca="false">ModeloDatosModificados!C405-ModeloDatosMinisterio!C405</f>
        <v>0</v>
      </c>
      <c r="D405" s="43" t="n">
        <f aca="false">ModeloDatosModificados!D405-ModeloDatosMinisterio!D405</f>
        <v>0</v>
      </c>
      <c r="E405" s="43" t="n">
        <f aca="false">ModeloDatosModificados!E405-ModeloDatosMinisterio!E405</f>
        <v>0</v>
      </c>
      <c r="F405" s="43" t="n">
        <f aca="false">ModeloDatosModificados!F405-ModeloDatosMinisterio!F405</f>
        <v>0</v>
      </c>
      <c r="G405" s="43" t="n">
        <f aca="false">ModeloDatosModificados!G405-ModeloDatosMinisterio!G405</f>
        <v>0</v>
      </c>
      <c r="H405" s="43" t="n">
        <f aca="false">ModeloDatosModificados!H405-ModeloDatosMinisterio!H405</f>
        <v>0</v>
      </c>
      <c r="I405" s="89" t="n">
        <f aca="false">ModeloDatosModificados!I405-ModeloDatosMinisterio!I405</f>
        <v>-6.60048158641555E-007</v>
      </c>
      <c r="J405" s="43" t="n">
        <f aca="false">ModeloDatosModificados!J405-ModeloDatosMinisterio!J405</f>
        <v>-4</v>
      </c>
      <c r="K405" s="89" t="n">
        <f aca="false">ModeloDatosModificados!K405-ModeloDatosMinisterio!K405</f>
        <v>-6.60048158615534E-007</v>
      </c>
      <c r="L405" s="43" t="n">
        <f aca="false">ModeloDatosModificados!L405-ModeloDatosMinisterio!L405</f>
        <v>-4</v>
      </c>
      <c r="M405" s="43" t="n">
        <f aca="false">ModeloDatosModificados!M405-ModeloDatosMinisterio!M405</f>
        <v>1.5878248803055E-006</v>
      </c>
      <c r="N405" s="43" t="n">
        <f aca="false">ModeloDatosModificados!N405-ModeloDatosMinisterio!N405</f>
        <v>185</v>
      </c>
      <c r="O405" s="43" t="n">
        <f aca="false">ModeloDatosModificados!O405-ModeloDatosMinisterio!O405</f>
        <v>185</v>
      </c>
      <c r="P405" s="43" t="n">
        <f aca="false">ModeloDatosModificados!P405-ModeloDatosMinisterio!P405</f>
        <v>181</v>
      </c>
      <c r="Q405" s="43" t="n">
        <f aca="false">ModeloDatosModificados!Q405-ModeloDatosMinisterio!Q405</f>
        <v>181</v>
      </c>
      <c r="S405" s="14" t="n">
        <f aca="false">ModeloDatosModificados!S405-ModeloDatosMinisterio!S405</f>
        <v>0</v>
      </c>
      <c r="T405" s="14" t="n">
        <f aca="false">ModeloDatosModificados!T405-ModeloDatosMinisterio!T405</f>
        <v>0</v>
      </c>
      <c r="U405" s="14" t="n">
        <f aca="false">ModeloDatosModificados!U405-ModeloDatosMinisterio!U405</f>
        <v>0</v>
      </c>
      <c r="V405" s="14" t="n">
        <f aca="false">ModeloDatosModificados!V405-ModeloDatosMinisterio!V405</f>
        <v>0</v>
      </c>
      <c r="W405" s="14" t="n">
        <f aca="false">ModeloDatosModificados!W405-ModeloDatosMinisterio!W405</f>
        <v>0</v>
      </c>
      <c r="X405" s="14" t="n">
        <f aca="false">ModeloDatosModificados!X405-ModeloDatosMinisterio!X405</f>
        <v>0</v>
      </c>
      <c r="Y405" s="14" t="n">
        <f aca="false">ModeloDatosModificados!Y405-ModeloDatosMinisterio!Y405</f>
        <v>0</v>
      </c>
      <c r="Z405" s="14" t="n">
        <f aca="false">ModeloDatosModificados!Z405-ModeloDatosMinisterio!Z405</f>
        <v>0</v>
      </c>
      <c r="AC405" s="49" t="n">
        <f aca="false">ModeloDatosModificados!AC405-ModeloDatosMinisterio!AC405</f>
        <v>0</v>
      </c>
      <c r="AD405" s="50" t="n">
        <f aca="false">ModeloDatosModificados!AD405-ModeloDatosMinisterio!AD405</f>
        <v>0</v>
      </c>
      <c r="AE405" s="51" t="n">
        <f aca="false">ModeloDatosModificados!AE405-ModeloDatosMinisterio!AE405</f>
        <v>0</v>
      </c>
      <c r="AF405" s="50" t="n">
        <f aca="false">ModeloDatosModificados!AF405-ModeloDatosMinisterio!AF405</f>
        <v>0</v>
      </c>
      <c r="AG405" s="50" t="n">
        <f aca="false">ModeloDatosModificados!AG405-ModeloDatosMinisterio!AG405</f>
        <v>0</v>
      </c>
      <c r="AH405" s="50" t="n">
        <f aca="false">ModeloDatosModificados!AH405-ModeloDatosMinisterio!AH405</f>
        <v>0</v>
      </c>
      <c r="AI405" s="50" t="n">
        <f aca="false">ModeloDatosModificados!AI405-ModeloDatosMinisterio!AI405</f>
        <v>0</v>
      </c>
      <c r="AJ405" s="50" t="n">
        <f aca="false">ModeloDatosModificados!AJ405-ModeloDatosMinisterio!AJ405</f>
        <v>-1.64907193076907E-005</v>
      </c>
      <c r="AK405" s="50" t="n">
        <f aca="false">ModeloDatosModificados!AK405-ModeloDatosMinisterio!AK405</f>
        <v>0</v>
      </c>
      <c r="AL405" s="50" t="n">
        <f aca="false">ModeloDatosModificados!AL405-ModeloDatosMinisterio!AL405</f>
        <v>0</v>
      </c>
      <c r="AM405" s="50" t="n">
        <f aca="false">ModeloDatosModificados!AM405-ModeloDatosMinisterio!AM405</f>
        <v>-4.12267982692616E-006</v>
      </c>
      <c r="AO405" s="44" t="n">
        <f aca="false">ModeloDatosModificados!AO405-ModeloDatosMinisterio!AO405</f>
        <v>7.8386245782572E-010</v>
      </c>
      <c r="AP405" s="43" t="n">
        <f aca="false">ModeloDatosModificados!AP405-ModeloDatosMinisterio!AP405</f>
        <v>0.00480955507269698</v>
      </c>
      <c r="AQ405" s="44" t="n">
        <f aca="false">ModeloDatosModificados!AQ405-ModeloDatosMinisterio!AQ405</f>
        <v>7.94203256522649E-008</v>
      </c>
      <c r="AR405" s="43" t="n">
        <f aca="false">ModeloDatosModificados!AR405-ModeloDatosMinisterio!AR405</f>
        <v>0.487300324568423</v>
      </c>
      <c r="AS405" s="44" t="n">
        <f aca="false">ModeloDatosModificados!AS405-ModeloDatosMinisterio!AS405</f>
        <v>7.2336833937094E-009</v>
      </c>
      <c r="AT405" s="43" t="n">
        <f aca="false">ModeloDatosModificados!AT405-ModeloDatosMinisterio!AT405</f>
        <v>0.0443838052366345</v>
      </c>
      <c r="AU405" s="44" t="n">
        <f aca="false">ModeloDatosModificados!AU405-ModeloDatosMinisterio!AU405</f>
        <v>-1.2277433935593E-006</v>
      </c>
      <c r="AV405" s="43" t="n">
        <f aca="false">ModeloDatosModificados!AV405-ModeloDatosMinisterio!AV405</f>
        <v>-7.53308110052603</v>
      </c>
      <c r="AW405" s="44" t="n">
        <f aca="false">ModeloDatosModificados!AW405-ModeloDatosMinisterio!AW405</f>
        <v>4.80257363414185E-007</v>
      </c>
      <c r="AX405" s="43" t="n">
        <f aca="false">ModeloDatosModificados!AX405-ModeloDatosMinisterio!AX405</f>
        <v>2.94672134804568</v>
      </c>
      <c r="AZ405" s="34" t="n">
        <f aca="false">AP439*$N$417/$P$451+AP405</f>
        <v>0.303797839193218</v>
      </c>
      <c r="BA405" s="34" t="n">
        <f aca="false">AR439*$N$417/$P$451+AR405</f>
        <v>9.72591444475052</v>
      </c>
      <c r="BB405" s="34" t="n">
        <f aca="false">AT439*$N$417/$P$451+AT405</f>
        <v>4.88372440203947</v>
      </c>
      <c r="BC405" s="34" t="n">
        <f aca="false">AV439*$N$417/$P$451+AV405</f>
        <v>55.422982660092</v>
      </c>
      <c r="BD405" s="34" t="n">
        <f aca="false">AX439*$N$417/$P$451+AX405</f>
        <v>110.720009793209</v>
      </c>
      <c r="BE405" s="34" t="n">
        <f aca="false">ROUND(SUM(AZ405:BD405),0)</f>
        <v>181</v>
      </c>
      <c r="BF405" s="1" t="n">
        <f aca="false">BE405-Q405</f>
        <v>0</v>
      </c>
    </row>
    <row r="406" customFormat="false" ht="13.8" hidden="false" customHeight="false" outlineLevel="0" collapsed="false">
      <c r="A406" s="13" t="s">
        <v>36</v>
      </c>
      <c r="B406" s="43" t="n">
        <f aca="false">ModeloDatosModificados!B406-ModeloDatosMinisterio!B406</f>
        <v>0</v>
      </c>
      <c r="C406" s="43" t="n">
        <f aca="false">ModeloDatosModificados!C406-ModeloDatosMinisterio!C406</f>
        <v>0</v>
      </c>
      <c r="D406" s="43" t="n">
        <f aca="false">ModeloDatosModificados!D406-ModeloDatosMinisterio!D406</f>
        <v>0</v>
      </c>
      <c r="E406" s="43" t="n">
        <f aca="false">ModeloDatosModificados!E406-ModeloDatosMinisterio!E406</f>
        <v>0</v>
      </c>
      <c r="F406" s="43" t="n">
        <f aca="false">ModeloDatosModificados!F406-ModeloDatosMinisterio!F406</f>
        <v>0</v>
      </c>
      <c r="G406" s="43" t="n">
        <f aca="false">ModeloDatosModificados!G406-ModeloDatosMinisterio!G406</f>
        <v>0</v>
      </c>
      <c r="H406" s="43" t="n">
        <f aca="false">ModeloDatosModificados!H406-ModeloDatosMinisterio!H406</f>
        <v>0</v>
      </c>
      <c r="I406" s="89" t="n">
        <f aca="false">ModeloDatosModificados!I406-ModeloDatosMinisterio!I406</f>
        <v>0.000127120655529292</v>
      </c>
      <c r="J406" s="43" t="n">
        <f aca="false">ModeloDatosModificados!J406-ModeloDatosMinisterio!J406</f>
        <v>780</v>
      </c>
      <c r="K406" s="89" t="n">
        <f aca="false">ModeloDatosModificados!K406-ModeloDatosMinisterio!K406</f>
        <v>0.000127120655529292</v>
      </c>
      <c r="L406" s="43" t="n">
        <f aca="false">ModeloDatosModificados!L406-ModeloDatosMinisterio!L406</f>
        <v>780</v>
      </c>
      <c r="M406" s="43" t="n">
        <f aca="false">ModeloDatosModificados!M406-ModeloDatosMinisterio!M406</f>
        <v>1.34138428163483E-005</v>
      </c>
      <c r="N406" s="43" t="n">
        <f aca="false">ModeloDatosModificados!N406-ModeloDatosMinisterio!N406</f>
        <v>1564</v>
      </c>
      <c r="O406" s="43" t="n">
        <f aca="false">ModeloDatosModificados!O406-ModeloDatosMinisterio!O406</f>
        <v>1564</v>
      </c>
      <c r="P406" s="43" t="n">
        <f aca="false">ModeloDatosModificados!P406-ModeloDatosMinisterio!P406</f>
        <v>2344</v>
      </c>
      <c r="Q406" s="43" t="n">
        <f aca="false">ModeloDatosModificados!Q406-ModeloDatosMinisterio!Q406</f>
        <v>2344</v>
      </c>
      <c r="S406" s="14" t="n">
        <f aca="false">ModeloDatosModificados!S406-ModeloDatosMinisterio!S406</f>
        <v>0</v>
      </c>
      <c r="T406" s="14" t="n">
        <f aca="false">ModeloDatosModificados!T406-ModeloDatosMinisterio!T406</f>
        <v>0</v>
      </c>
      <c r="U406" s="14" t="n">
        <f aca="false">ModeloDatosModificados!U406-ModeloDatosMinisterio!U406</f>
        <v>0</v>
      </c>
      <c r="V406" s="14" t="n">
        <f aca="false">ModeloDatosModificados!V406-ModeloDatosMinisterio!V406</f>
        <v>0</v>
      </c>
      <c r="W406" s="14" t="n">
        <f aca="false">ModeloDatosModificados!W406-ModeloDatosMinisterio!W406</f>
        <v>0</v>
      </c>
      <c r="X406" s="14" t="n">
        <f aca="false">ModeloDatosModificados!X406-ModeloDatosMinisterio!X406</f>
        <v>0</v>
      </c>
      <c r="Y406" s="14" t="n">
        <f aca="false">ModeloDatosModificados!Y406-ModeloDatosMinisterio!Y406</f>
        <v>0</v>
      </c>
      <c r="Z406" s="14" t="n">
        <f aca="false">ModeloDatosModificados!Z406-ModeloDatosMinisterio!Z406</f>
        <v>0</v>
      </c>
      <c r="AC406" s="49" t="n">
        <f aca="false">ModeloDatosModificados!AC406-ModeloDatosMinisterio!AC406</f>
        <v>0</v>
      </c>
      <c r="AD406" s="50" t="n">
        <f aca="false">ModeloDatosModificados!AD406-ModeloDatosMinisterio!AD406</f>
        <v>0</v>
      </c>
      <c r="AE406" s="51" t="n">
        <f aca="false">ModeloDatosModificados!AE406-ModeloDatosMinisterio!AE406</f>
        <v>0</v>
      </c>
      <c r="AF406" s="50" t="n">
        <f aca="false">ModeloDatosModificados!AF406-ModeloDatosMinisterio!AF406</f>
        <v>0</v>
      </c>
      <c r="AG406" s="50" t="n">
        <f aca="false">ModeloDatosModificados!AG406-ModeloDatosMinisterio!AG406</f>
        <v>0</v>
      </c>
      <c r="AH406" s="50" t="n">
        <f aca="false">ModeloDatosModificados!AH406-ModeloDatosMinisterio!AH406</f>
        <v>0</v>
      </c>
      <c r="AI406" s="50" t="n">
        <f aca="false">ModeloDatosModificados!AI406-ModeloDatosMinisterio!AI406</f>
        <v>0</v>
      </c>
      <c r="AJ406" s="50" t="n">
        <f aca="false">ModeloDatosModificados!AJ406-ModeloDatosMinisterio!AJ406</f>
        <v>0.00132048323843642</v>
      </c>
      <c r="AK406" s="50" t="n">
        <f aca="false">ModeloDatosModificados!AK406-ModeloDatosMinisterio!AK406</f>
        <v>0</v>
      </c>
      <c r="AL406" s="50" t="n">
        <f aca="false">ModeloDatosModificados!AL406-ModeloDatosMinisterio!AL406</f>
        <v>0</v>
      </c>
      <c r="AM406" s="50" t="n">
        <f aca="false">ModeloDatosModificados!AM406-ModeloDatosMinisterio!AM406</f>
        <v>0.000330120809609091</v>
      </c>
      <c r="AO406" s="44" t="n">
        <f aca="false">ModeloDatosModificados!AO406-ModeloDatosMinisterio!AO406</f>
        <v>4.93461233473354E-008</v>
      </c>
      <c r="AP406" s="43" t="n">
        <f aca="false">ModeloDatosModificados!AP406-ModeloDatosMinisterio!AP406</f>
        <v>0.302773650521885</v>
      </c>
      <c r="AQ406" s="44" t="n">
        <f aca="false">ModeloDatosModificados!AQ406-ModeloDatosMinisterio!AQ406</f>
        <v>6.27201457642675E-007</v>
      </c>
      <c r="AR406" s="43" t="n">
        <f aca="false">ModeloDatosModificados!AR406-ModeloDatosMinisterio!AR406</f>
        <v>3.84832813727553</v>
      </c>
      <c r="AS406" s="44" t="n">
        <f aca="false">ModeloDatosModificados!AS406-ModeloDatosMinisterio!AS406</f>
        <v>5.25237260412537E-006</v>
      </c>
      <c r="AT406" s="43" t="n">
        <f aca="false">ModeloDatosModificados!AT406-ModeloDatosMinisterio!AT406</f>
        <v>32.2270508679212</v>
      </c>
      <c r="AU406" s="44" t="n">
        <f aca="false">ModeloDatosModificados!AU406-ModeloDatosMinisterio!AU406</f>
        <v>0.000118484762023573</v>
      </c>
      <c r="AV406" s="43" t="n">
        <f aca="false">ModeloDatosModificados!AV406-ModeloDatosMinisterio!AV406</f>
        <v>726.988494649951</v>
      </c>
      <c r="AW406" s="44" t="n">
        <f aca="false">ModeloDatosModificados!AW406-ModeloDatosMinisterio!AW406</f>
        <v>2.70697332059588E-006</v>
      </c>
      <c r="AX406" s="43" t="n">
        <f aca="false">ModeloDatosModificados!AX406-ModeloDatosMinisterio!AX406</f>
        <v>16.6092113938357</v>
      </c>
      <c r="AZ406" s="34" t="n">
        <f aca="false">AP440*$N$417/$P$451+AP406</f>
        <v>4.50167326377927</v>
      </c>
      <c r="BA406" s="34" t="n">
        <f aca="false">AR440*$N$417/$P$451+AR406</f>
        <v>51.8013007562079</v>
      </c>
      <c r="BB406" s="34" t="n">
        <f aca="false">AT440*$N$417/$P$451+AT406</f>
        <v>399.935045211388</v>
      </c>
      <c r="BC406" s="34" t="n">
        <f aca="false">AV440*$N$417/$P$451+AV406</f>
        <v>1719.79734359196</v>
      </c>
      <c r="BD406" s="34" t="n">
        <f aca="false">AX440*$N$417/$P$451+AX406</f>
        <v>167.70661329786</v>
      </c>
      <c r="BE406" s="34" t="n">
        <f aca="false">ROUND(SUM(AZ406:BD406),0)</f>
        <v>2344</v>
      </c>
      <c r="BF406" s="1" t="n">
        <f aca="false">BE406-Q406</f>
        <v>0</v>
      </c>
    </row>
    <row r="407" customFormat="false" ht="13.8" hidden="false" customHeight="false" outlineLevel="0" collapsed="false">
      <c r="A407" s="13" t="s">
        <v>37</v>
      </c>
      <c r="B407" s="43" t="n">
        <f aca="false">ModeloDatosModificados!B407-ModeloDatosMinisterio!B407</f>
        <v>0</v>
      </c>
      <c r="C407" s="43" t="n">
        <f aca="false">ModeloDatosModificados!C407-ModeloDatosMinisterio!C407</f>
        <v>0</v>
      </c>
      <c r="D407" s="43" t="n">
        <f aca="false">ModeloDatosModificados!D407-ModeloDatosMinisterio!D407</f>
        <v>0</v>
      </c>
      <c r="E407" s="43" t="n">
        <f aca="false">ModeloDatosModificados!E407-ModeloDatosMinisterio!E407</f>
        <v>0</v>
      </c>
      <c r="F407" s="43" t="n">
        <f aca="false">ModeloDatosModificados!F407-ModeloDatosMinisterio!F407</f>
        <v>0</v>
      </c>
      <c r="G407" s="43" t="n">
        <f aca="false">ModeloDatosModificados!G407-ModeloDatosMinisterio!G407</f>
        <v>0</v>
      </c>
      <c r="H407" s="43" t="n">
        <f aca="false">ModeloDatosModificados!H407-ModeloDatosMinisterio!H407</f>
        <v>0</v>
      </c>
      <c r="I407" s="89" t="n">
        <f aca="false">ModeloDatosModificados!I407-ModeloDatosMinisterio!I407</f>
        <v>-7.79091813678592E-006</v>
      </c>
      <c r="J407" s="43" t="n">
        <f aca="false">ModeloDatosModificados!J407-ModeloDatosMinisterio!J407</f>
        <v>-48</v>
      </c>
      <c r="K407" s="89" t="n">
        <f aca="false">ModeloDatosModificados!K407-ModeloDatosMinisterio!K407</f>
        <v>-7.79091813678592E-006</v>
      </c>
      <c r="L407" s="43" t="n">
        <f aca="false">ModeloDatosModificados!L407-ModeloDatosMinisterio!L407</f>
        <v>-48</v>
      </c>
      <c r="M407" s="43" t="n">
        <f aca="false">ModeloDatosModificados!M407-ModeloDatosMinisterio!M407</f>
        <v>5.01960215337771E-008</v>
      </c>
      <c r="N407" s="43" t="n">
        <f aca="false">ModeloDatosModificados!N407-ModeloDatosMinisterio!N407</f>
        <v>6</v>
      </c>
      <c r="O407" s="43" t="n">
        <f aca="false">ModeloDatosModificados!O407-ModeloDatosMinisterio!O407</f>
        <v>6</v>
      </c>
      <c r="P407" s="43" t="n">
        <f aca="false">ModeloDatosModificados!P407-ModeloDatosMinisterio!P407</f>
        <v>-42</v>
      </c>
      <c r="Q407" s="43" t="n">
        <f aca="false">ModeloDatosModificados!Q407-ModeloDatosMinisterio!Q407</f>
        <v>-42</v>
      </c>
      <c r="S407" s="14" t="n">
        <f aca="false">ModeloDatosModificados!S407-ModeloDatosMinisterio!S407</f>
        <v>0</v>
      </c>
      <c r="T407" s="14" t="n">
        <f aca="false">ModeloDatosModificados!T407-ModeloDatosMinisterio!T407</f>
        <v>0</v>
      </c>
      <c r="U407" s="14" t="n">
        <f aca="false">ModeloDatosModificados!U407-ModeloDatosMinisterio!U407</f>
        <v>0</v>
      </c>
      <c r="V407" s="14" t="n">
        <f aca="false">ModeloDatosModificados!V407-ModeloDatosMinisterio!V407</f>
        <v>0</v>
      </c>
      <c r="W407" s="14" t="n">
        <f aca="false">ModeloDatosModificados!W407-ModeloDatosMinisterio!W407</f>
        <v>0</v>
      </c>
      <c r="X407" s="14" t="n">
        <f aca="false">ModeloDatosModificados!X407-ModeloDatosMinisterio!X407</f>
        <v>0</v>
      </c>
      <c r="Y407" s="14" t="n">
        <f aca="false">ModeloDatosModificados!Y407-ModeloDatosMinisterio!Y407</f>
        <v>0</v>
      </c>
      <c r="Z407" s="14" t="n">
        <f aca="false">ModeloDatosModificados!Z407-ModeloDatosMinisterio!Z407</f>
        <v>0</v>
      </c>
      <c r="AC407" s="49" t="n">
        <f aca="false">ModeloDatosModificados!AC407-ModeloDatosMinisterio!AC407</f>
        <v>0</v>
      </c>
      <c r="AD407" s="50" t="n">
        <f aca="false">ModeloDatosModificados!AD407-ModeloDatosMinisterio!AD407</f>
        <v>0</v>
      </c>
      <c r="AE407" s="51" t="n">
        <f aca="false">ModeloDatosModificados!AE407-ModeloDatosMinisterio!AE407</f>
        <v>0</v>
      </c>
      <c r="AF407" s="50" t="n">
        <f aca="false">ModeloDatosModificados!AF407-ModeloDatosMinisterio!AF407</f>
        <v>0</v>
      </c>
      <c r="AG407" s="50" t="n">
        <f aca="false">ModeloDatosModificados!AG407-ModeloDatosMinisterio!AG407</f>
        <v>0</v>
      </c>
      <c r="AH407" s="50" t="n">
        <f aca="false">ModeloDatosModificados!AH407-ModeloDatosMinisterio!AH407</f>
        <v>0</v>
      </c>
      <c r="AI407" s="50" t="n">
        <f aca="false">ModeloDatosModificados!AI407-ModeloDatosMinisterio!AI407</f>
        <v>0</v>
      </c>
      <c r="AJ407" s="50" t="n">
        <f aca="false">ModeloDatosModificados!AJ407-ModeloDatosMinisterio!AJ407</f>
        <v>-9.66702213287956E-005</v>
      </c>
      <c r="AK407" s="50" t="n">
        <f aca="false">ModeloDatosModificados!AK407-ModeloDatosMinisterio!AK407</f>
        <v>0</v>
      </c>
      <c r="AL407" s="50" t="n">
        <f aca="false">ModeloDatosModificados!AL407-ModeloDatosMinisterio!AL407</f>
        <v>0</v>
      </c>
      <c r="AM407" s="50" t="n">
        <f aca="false">ModeloDatosModificados!AM407-ModeloDatosMinisterio!AM407</f>
        <v>-2.41675553321989E-005</v>
      </c>
      <c r="AO407" s="44" t="n">
        <f aca="false">ModeloDatosModificados!AO407-ModeloDatosMinisterio!AO407</f>
        <v>4.49415027247427E-009</v>
      </c>
      <c r="AP407" s="43" t="n">
        <f aca="false">ModeloDatosModificados!AP407-ModeloDatosMinisterio!AP407</f>
        <v>0.0275748162508194</v>
      </c>
      <c r="AQ407" s="44" t="n">
        <f aca="false">ModeloDatosModificados!AQ407-ModeloDatosMinisterio!AQ407</f>
        <v>5.79298967524032E-007</v>
      </c>
      <c r="AR407" s="43" t="n">
        <f aca="false">ModeloDatosModificados!AR407-ModeloDatosMinisterio!AR407</f>
        <v>3.55441220592184</v>
      </c>
      <c r="AS407" s="44" t="n">
        <f aca="false">ModeloDatosModificados!AS407-ModeloDatosMinisterio!AS407</f>
        <v>1.38734294203029E-008</v>
      </c>
      <c r="AT407" s="43" t="n">
        <f aca="false">ModeloDatosModificados!AT407-ModeloDatosMinisterio!AT407</f>
        <v>0.0851233812486498</v>
      </c>
      <c r="AU407" s="44" t="n">
        <f aca="false">ModeloDatosModificados!AU407-ModeloDatosMinisterio!AU407</f>
        <v>-8.50022151140995E-006</v>
      </c>
      <c r="AV407" s="43" t="n">
        <f aca="false">ModeloDatosModificados!AV407-ModeloDatosMinisterio!AV407</f>
        <v>-52.1549196304377</v>
      </c>
      <c r="AW407" s="44" t="n">
        <f aca="false">ModeloDatosModificados!AW407-ModeloDatosMinisterio!AW407</f>
        <v>1.11636827407552E-007</v>
      </c>
      <c r="AX407" s="43" t="n">
        <f aca="false">ModeloDatosModificados!AX407-ModeloDatosMinisterio!AX407</f>
        <v>0.68497153320277</v>
      </c>
      <c r="AZ407" s="34" t="n">
        <f aca="false">AP441*$N$417/$P$451+AP407</f>
        <v>0.195309938561804</v>
      </c>
      <c r="BA407" s="34" t="n">
        <f aca="false">AR441*$N$417/$P$451+AR407</f>
        <v>20.7477550566861</v>
      </c>
      <c r="BB407" s="34" t="n">
        <f aca="false">AT441*$N$417/$P$451+AT407</f>
        <v>1.09214919798915</v>
      </c>
      <c r="BC407" s="34" t="n">
        <f aca="false">AV441*$N$417/$P$451+AV407</f>
        <v>-69.13324537036</v>
      </c>
      <c r="BD407" s="34" t="n">
        <f aca="false">AX441*$N$417/$P$451+AX407</f>
        <v>5.14697203615793</v>
      </c>
      <c r="BE407" s="34" t="n">
        <f aca="false">ROUND(SUM(AZ407:BD407),0)</f>
        <v>-42</v>
      </c>
      <c r="BF407" s="1" t="n">
        <f aca="false">BE407-Q407</f>
        <v>0</v>
      </c>
    </row>
    <row r="408" customFormat="false" ht="13.8" hidden="false" customHeight="false" outlineLevel="0" collapsed="false">
      <c r="A408" s="13" t="s">
        <v>38</v>
      </c>
      <c r="B408" s="43" t="n">
        <f aca="false">ModeloDatosModificados!B408-ModeloDatosMinisterio!B408</f>
        <v>0</v>
      </c>
      <c r="C408" s="43" t="n">
        <f aca="false">ModeloDatosModificados!C408-ModeloDatosMinisterio!C408</f>
        <v>0</v>
      </c>
      <c r="D408" s="43" t="n">
        <f aca="false">ModeloDatosModificados!D408-ModeloDatosMinisterio!D408</f>
        <v>0</v>
      </c>
      <c r="E408" s="43" t="n">
        <f aca="false">ModeloDatosModificados!E408-ModeloDatosMinisterio!E408</f>
        <v>0</v>
      </c>
      <c r="F408" s="43" t="n">
        <f aca="false">ModeloDatosModificados!F408-ModeloDatosMinisterio!F408</f>
        <v>0</v>
      </c>
      <c r="G408" s="43" t="n">
        <f aca="false">ModeloDatosModificados!G408-ModeloDatosMinisterio!G408</f>
        <v>0</v>
      </c>
      <c r="H408" s="43" t="n">
        <f aca="false">ModeloDatosModificados!H408-ModeloDatosMinisterio!H408</f>
        <v>0</v>
      </c>
      <c r="I408" s="89" t="n">
        <f aca="false">ModeloDatosModificados!I408-ModeloDatosMinisterio!I408</f>
        <v>1.99793321632863E-005</v>
      </c>
      <c r="J408" s="43" t="n">
        <f aca="false">ModeloDatosModificados!J408-ModeloDatosMinisterio!J408</f>
        <v>122</v>
      </c>
      <c r="K408" s="89" t="n">
        <f aca="false">ModeloDatosModificados!K408-ModeloDatosMinisterio!K408</f>
        <v>1.99793321632863E-005</v>
      </c>
      <c r="L408" s="43" t="n">
        <f aca="false">ModeloDatosModificados!L408-ModeloDatosMinisterio!L408</f>
        <v>122</v>
      </c>
      <c r="M408" s="43" t="n">
        <f aca="false">ModeloDatosModificados!M408-ModeloDatosMinisterio!M408</f>
        <v>4.62962690503388E-007</v>
      </c>
      <c r="N408" s="43" t="n">
        <f aca="false">ModeloDatosModificados!N408-ModeloDatosMinisterio!N408</f>
        <v>54</v>
      </c>
      <c r="O408" s="43" t="n">
        <f aca="false">ModeloDatosModificados!O408-ModeloDatosMinisterio!O408</f>
        <v>54</v>
      </c>
      <c r="P408" s="43" t="n">
        <f aca="false">ModeloDatosModificados!P408-ModeloDatosMinisterio!P408</f>
        <v>176</v>
      </c>
      <c r="Q408" s="43" t="n">
        <f aca="false">ModeloDatosModificados!Q408-ModeloDatosMinisterio!Q408</f>
        <v>176</v>
      </c>
      <c r="S408" s="14" t="n">
        <f aca="false">ModeloDatosModificados!S408-ModeloDatosMinisterio!S408</f>
        <v>0</v>
      </c>
      <c r="T408" s="14" t="n">
        <f aca="false">ModeloDatosModificados!T408-ModeloDatosMinisterio!T408</f>
        <v>0</v>
      </c>
      <c r="U408" s="14" t="n">
        <f aca="false">ModeloDatosModificados!U408-ModeloDatosMinisterio!U408</f>
        <v>0</v>
      </c>
      <c r="V408" s="14" t="n">
        <f aca="false">ModeloDatosModificados!V408-ModeloDatosMinisterio!V408</f>
        <v>0</v>
      </c>
      <c r="W408" s="14" t="n">
        <f aca="false">ModeloDatosModificados!W408-ModeloDatosMinisterio!W408</f>
        <v>0</v>
      </c>
      <c r="X408" s="14" t="n">
        <f aca="false">ModeloDatosModificados!X408-ModeloDatosMinisterio!X408</f>
        <v>0</v>
      </c>
      <c r="Y408" s="14" t="n">
        <f aca="false">ModeloDatosModificados!Y408-ModeloDatosMinisterio!Y408</f>
        <v>0</v>
      </c>
      <c r="Z408" s="14" t="n">
        <f aca="false">ModeloDatosModificados!Z408-ModeloDatosMinisterio!Z408</f>
        <v>0</v>
      </c>
      <c r="AC408" s="49" t="n">
        <f aca="false">ModeloDatosModificados!AC408-ModeloDatosMinisterio!AC408</f>
        <v>0</v>
      </c>
      <c r="AD408" s="50" t="n">
        <f aca="false">ModeloDatosModificados!AD408-ModeloDatosMinisterio!AD408</f>
        <v>0</v>
      </c>
      <c r="AE408" s="51" t="n">
        <f aca="false">ModeloDatosModificados!AE408-ModeloDatosMinisterio!AE408</f>
        <v>0</v>
      </c>
      <c r="AF408" s="50" t="n">
        <f aca="false">ModeloDatosModificados!AF408-ModeloDatosMinisterio!AF408</f>
        <v>0</v>
      </c>
      <c r="AG408" s="50" t="n">
        <f aca="false">ModeloDatosModificados!AG408-ModeloDatosMinisterio!AG408</f>
        <v>0</v>
      </c>
      <c r="AH408" s="50" t="n">
        <f aca="false">ModeloDatosModificados!AH408-ModeloDatosMinisterio!AH408</f>
        <v>0</v>
      </c>
      <c r="AI408" s="50" t="n">
        <f aca="false">ModeloDatosModificados!AI408-ModeloDatosMinisterio!AI408</f>
        <v>0</v>
      </c>
      <c r="AJ408" s="50" t="n">
        <f aca="false">ModeloDatosModificados!AJ408-ModeloDatosMinisterio!AJ408</f>
        <v>0.000145040309002066</v>
      </c>
      <c r="AK408" s="50" t="n">
        <f aca="false">ModeloDatosModificados!AK408-ModeloDatosMinisterio!AK408</f>
        <v>0</v>
      </c>
      <c r="AL408" s="50" t="n">
        <f aca="false">ModeloDatosModificados!AL408-ModeloDatosMinisterio!AL408</f>
        <v>0</v>
      </c>
      <c r="AM408" s="50" t="n">
        <f aca="false">ModeloDatosModificados!AM408-ModeloDatosMinisterio!AM408</f>
        <v>3.6260077250494E-005</v>
      </c>
      <c r="AO408" s="44" t="n">
        <f aca="false">ModeloDatosModificados!AO408-ModeloDatosMinisterio!AO408</f>
        <v>1.07323395289393E-008</v>
      </c>
      <c r="AP408" s="43" t="n">
        <f aca="false">ModeloDatosModificados!AP408-ModeloDatosMinisterio!AP408</f>
        <v>0.0658505551681401</v>
      </c>
      <c r="AQ408" s="44" t="n">
        <f aca="false">ModeloDatosModificados!AQ408-ModeloDatosMinisterio!AQ408</f>
        <v>3.23966034979084E-006</v>
      </c>
      <c r="AR408" s="43" t="n">
        <f aca="false">ModeloDatosModificados!AR408-ModeloDatosMinisterio!AR408</f>
        <v>19.877626123809</v>
      </c>
      <c r="AS408" s="44" t="n">
        <f aca="false">ModeloDatosModificados!AS408-ModeloDatosMinisterio!AS408</f>
        <v>2.31796282841243E-006</v>
      </c>
      <c r="AT408" s="43" t="n">
        <f aca="false">ModeloDatosModificados!AT408-ModeloDatosMinisterio!AT408</f>
        <v>14.2223546598107</v>
      </c>
      <c r="AU408" s="44" t="n">
        <f aca="false">ModeloDatosModificados!AU408-ModeloDatosMinisterio!AU408</f>
        <v>1.32761185337783E-005</v>
      </c>
      <c r="AV408" s="43" t="n">
        <f aca="false">ModeloDatosModificados!AV408-ModeloDatosMinisterio!AV408</f>
        <v>81.4584530772445</v>
      </c>
      <c r="AW408" s="44" t="n">
        <f aca="false">ModeloDatosModificados!AW408-ModeloDatosMinisterio!AW408</f>
        <v>1.1348581117742E-006</v>
      </c>
      <c r="AX408" s="43" t="n">
        <f aca="false">ModeloDatosModificados!AX408-ModeloDatosMinisterio!AX408</f>
        <v>6.96316366957035</v>
      </c>
      <c r="AZ408" s="34" t="n">
        <f aca="false">AP442*$N$417/$P$451+AP408</f>
        <v>0.154432571250661</v>
      </c>
      <c r="BA408" s="34" t="n">
        <f aca="false">AR442*$N$417/$P$451+AR408</f>
        <v>42.157806423151</v>
      </c>
      <c r="BB408" s="34" t="n">
        <f aca="false">AT442*$N$417/$P$451+AT408</f>
        <v>27.6053376279759</v>
      </c>
      <c r="BC408" s="34" t="n">
        <f aca="false">AV442*$N$417/$P$451+AV408</f>
        <v>93.0560455888251</v>
      </c>
      <c r="BD408" s="34" t="n">
        <f aca="false">AX442*$N$417/$P$451+AX408</f>
        <v>13.5853371667421</v>
      </c>
      <c r="BE408" s="34" t="n">
        <f aca="false">ROUND(SUM(AZ408:BD408),0)</f>
        <v>177</v>
      </c>
      <c r="BF408" s="1" t="n">
        <f aca="false">BE408-Q408</f>
        <v>1</v>
      </c>
    </row>
    <row r="409" customFormat="false" ht="13.8" hidden="false" customHeight="false" outlineLevel="0" collapsed="false">
      <c r="A409" s="13" t="s">
        <v>39</v>
      </c>
      <c r="B409" s="43" t="n">
        <f aca="false">ModeloDatosModificados!B409-ModeloDatosMinisterio!B409</f>
        <v>0</v>
      </c>
      <c r="C409" s="43" t="n">
        <f aca="false">ModeloDatosModificados!C409-ModeloDatosMinisterio!C409</f>
        <v>0</v>
      </c>
      <c r="D409" s="43" t="n">
        <f aca="false">ModeloDatosModificados!D409-ModeloDatosMinisterio!D409</f>
        <v>0</v>
      </c>
      <c r="E409" s="43" t="n">
        <f aca="false">ModeloDatosModificados!E409-ModeloDatosMinisterio!E409</f>
        <v>0</v>
      </c>
      <c r="F409" s="43" t="n">
        <f aca="false">ModeloDatosModificados!F409-ModeloDatosMinisterio!F409</f>
        <v>0</v>
      </c>
      <c r="G409" s="43" t="n">
        <f aca="false">ModeloDatosModificados!G409-ModeloDatosMinisterio!G409</f>
        <v>0</v>
      </c>
      <c r="H409" s="43" t="n">
        <f aca="false">ModeloDatosModificados!H409-ModeloDatosMinisterio!H409</f>
        <v>0</v>
      </c>
      <c r="I409" s="89" t="n">
        <f aca="false">ModeloDatosModificados!I409-ModeloDatosMinisterio!I409</f>
        <v>-6.74819227041747E-006</v>
      </c>
      <c r="J409" s="43" t="n">
        <f aca="false">ModeloDatosModificados!J409-ModeloDatosMinisterio!J409</f>
        <v>-41</v>
      </c>
      <c r="K409" s="89" t="n">
        <f aca="false">ModeloDatosModificados!K409-ModeloDatosMinisterio!K409</f>
        <v>-6.74819227041226E-006</v>
      </c>
      <c r="L409" s="43" t="n">
        <f aca="false">ModeloDatosModificados!L409-ModeloDatosMinisterio!L409</f>
        <v>-41</v>
      </c>
      <c r="M409" s="43" t="n">
        <f aca="false">ModeloDatosModificados!M409-ModeloDatosMinisterio!M409</f>
        <v>4.65274287074317E-006</v>
      </c>
      <c r="N409" s="43" t="n">
        <f aca="false">ModeloDatosModificados!N409-ModeloDatosMinisterio!N409</f>
        <v>542</v>
      </c>
      <c r="O409" s="43" t="n">
        <f aca="false">ModeloDatosModificados!O409-ModeloDatosMinisterio!O409</f>
        <v>542</v>
      </c>
      <c r="P409" s="43" t="n">
        <f aca="false">ModeloDatosModificados!P409-ModeloDatosMinisterio!P409</f>
        <v>501</v>
      </c>
      <c r="Q409" s="43" t="n">
        <f aca="false">ModeloDatosModificados!Q409-ModeloDatosMinisterio!Q409</f>
        <v>501</v>
      </c>
      <c r="S409" s="14" t="n">
        <f aca="false">ModeloDatosModificados!S409-ModeloDatosMinisterio!S409</f>
        <v>0</v>
      </c>
      <c r="T409" s="14" t="n">
        <f aca="false">ModeloDatosModificados!T409-ModeloDatosMinisterio!T409</f>
        <v>0</v>
      </c>
      <c r="U409" s="14" t="n">
        <f aca="false">ModeloDatosModificados!U409-ModeloDatosMinisterio!U409</f>
        <v>0</v>
      </c>
      <c r="V409" s="14" t="n">
        <f aca="false">ModeloDatosModificados!V409-ModeloDatosMinisterio!V409</f>
        <v>0</v>
      </c>
      <c r="W409" s="14" t="n">
        <f aca="false">ModeloDatosModificados!W409-ModeloDatosMinisterio!W409</f>
        <v>0</v>
      </c>
      <c r="X409" s="14" t="n">
        <f aca="false">ModeloDatosModificados!X409-ModeloDatosMinisterio!X409</f>
        <v>0</v>
      </c>
      <c r="Y409" s="14" t="n">
        <f aca="false">ModeloDatosModificados!Y409-ModeloDatosMinisterio!Y409</f>
        <v>0</v>
      </c>
      <c r="Z409" s="14" t="n">
        <f aca="false">ModeloDatosModificados!Z409-ModeloDatosMinisterio!Z409</f>
        <v>0</v>
      </c>
      <c r="AC409" s="49" t="n">
        <f aca="false">ModeloDatosModificados!AC409-ModeloDatosMinisterio!AC409</f>
        <v>0</v>
      </c>
      <c r="AD409" s="50" t="n">
        <f aca="false">ModeloDatosModificados!AD409-ModeloDatosMinisterio!AD409</f>
        <v>0</v>
      </c>
      <c r="AE409" s="51" t="n">
        <f aca="false">ModeloDatosModificados!AE409-ModeloDatosMinisterio!AE409</f>
        <v>0</v>
      </c>
      <c r="AF409" s="50" t="n">
        <f aca="false">ModeloDatosModificados!AF409-ModeloDatosMinisterio!AF409</f>
        <v>0</v>
      </c>
      <c r="AG409" s="50" t="n">
        <f aca="false">ModeloDatosModificados!AG409-ModeloDatosMinisterio!AG409</f>
        <v>0</v>
      </c>
      <c r="AH409" s="50" t="n">
        <f aca="false">ModeloDatosModificados!AH409-ModeloDatosMinisterio!AH409</f>
        <v>0</v>
      </c>
      <c r="AI409" s="50" t="n">
        <f aca="false">ModeloDatosModificados!AI409-ModeloDatosMinisterio!AI409</f>
        <v>0</v>
      </c>
      <c r="AJ409" s="50" t="n">
        <f aca="false">ModeloDatosModificados!AJ409-ModeloDatosMinisterio!AJ409</f>
        <v>-8.08469199558327E-005</v>
      </c>
      <c r="AK409" s="50" t="n">
        <f aca="false">ModeloDatosModificados!AK409-ModeloDatosMinisterio!AK409</f>
        <v>0</v>
      </c>
      <c r="AL409" s="50" t="n">
        <f aca="false">ModeloDatosModificados!AL409-ModeloDatosMinisterio!AL409</f>
        <v>0</v>
      </c>
      <c r="AM409" s="50" t="n">
        <f aca="false">ModeloDatosModificados!AM409-ModeloDatosMinisterio!AM409</f>
        <v>-2.0211729988959E-005</v>
      </c>
      <c r="AO409" s="44" t="n">
        <f aca="false">ModeloDatosModificados!AO409-ModeloDatosMinisterio!AO409</f>
        <v>3.8485642604773E-009</v>
      </c>
      <c r="AP409" s="43" t="n">
        <f aca="false">ModeloDatosModificados!AP409-ModeloDatosMinisterio!AP409</f>
        <v>0.0236136857643601</v>
      </c>
      <c r="AQ409" s="44" t="n">
        <f aca="false">ModeloDatosModificados!AQ409-ModeloDatosMinisterio!AQ409</f>
        <v>5.31354882735624E-008</v>
      </c>
      <c r="AR409" s="43" t="n">
        <f aca="false">ModeloDatosModificados!AR409-ModeloDatosMinisterio!AR409</f>
        <v>0.32602410616164</v>
      </c>
      <c r="AS409" s="44" t="n">
        <f aca="false">ModeloDatosModificados!AS409-ModeloDatosMinisterio!AS409</f>
        <v>3.29180292596692E-008</v>
      </c>
      <c r="AT409" s="43" t="n">
        <f aca="false">ModeloDatosModificados!AT409-ModeloDatosMinisterio!AT409</f>
        <v>0.201975580062935</v>
      </c>
      <c r="AU409" s="44" t="n">
        <f aca="false">ModeloDatosModificados!AU409-ModeloDatosMinisterio!AU409</f>
        <v>-7.03788893935951E-006</v>
      </c>
      <c r="AV409" s="43" t="n">
        <f aca="false">ModeloDatosModificados!AV409-ModeloDatosMinisterio!AV409</f>
        <v>-43.1824666577832</v>
      </c>
      <c r="AW409" s="44" t="n">
        <f aca="false">ModeloDatosModificados!AW409-ModeloDatosMinisterio!AW409</f>
        <v>1.99794587148455E-007</v>
      </c>
      <c r="AX409" s="43" t="n">
        <f aca="false">ModeloDatosModificados!AX409-ModeloDatosMinisterio!AX409</f>
        <v>1.22588224569699</v>
      </c>
      <c r="AZ409" s="34" t="n">
        <f aca="false">AP443*$N$417/$P$451+AP409</f>
        <v>1.42879175411226</v>
      </c>
      <c r="BA409" s="34" t="n">
        <f aca="false">AR443*$N$417/$P$451+AR409</f>
        <v>226.544340155273</v>
      </c>
      <c r="BB409" s="34" t="n">
        <f aca="false">AT443*$N$417/$P$451+AT409</f>
        <v>25.0093490720141</v>
      </c>
      <c r="BC409" s="34" t="n">
        <f aca="false">AV443*$N$417/$P$451+AV409</f>
        <v>157.624098158987</v>
      </c>
      <c r="BD409" s="34" t="n">
        <f aca="false">AX443*$N$417/$P$451+AX409</f>
        <v>90.3983881166455</v>
      </c>
      <c r="BE409" s="34" t="n">
        <f aca="false">ROUND(SUM(AZ409:BD409),0)</f>
        <v>501</v>
      </c>
      <c r="BF409" s="1" t="n">
        <f aca="false">BE409-Q409</f>
        <v>0</v>
      </c>
    </row>
    <row r="410" customFormat="false" ht="13.8" hidden="false" customHeight="false" outlineLevel="0" collapsed="false">
      <c r="A410" s="13" t="s">
        <v>40</v>
      </c>
      <c r="B410" s="43" t="n">
        <f aca="false">ModeloDatosModificados!B410-ModeloDatosMinisterio!B410</f>
        <v>0</v>
      </c>
      <c r="C410" s="43" t="n">
        <f aca="false">ModeloDatosModificados!C410-ModeloDatosMinisterio!C410</f>
        <v>0</v>
      </c>
      <c r="D410" s="43" t="n">
        <f aca="false">ModeloDatosModificados!D410-ModeloDatosMinisterio!D410</f>
        <v>0</v>
      </c>
      <c r="E410" s="43" t="n">
        <f aca="false">ModeloDatosModificados!E410-ModeloDatosMinisterio!E410</f>
        <v>0</v>
      </c>
      <c r="F410" s="43" t="n">
        <f aca="false">ModeloDatosModificados!F410-ModeloDatosMinisterio!F410</f>
        <v>0</v>
      </c>
      <c r="G410" s="43" t="n">
        <f aca="false">ModeloDatosModificados!G410-ModeloDatosMinisterio!G410</f>
        <v>0</v>
      </c>
      <c r="H410" s="43" t="n">
        <f aca="false">ModeloDatosModificados!H410-ModeloDatosMinisterio!H410</f>
        <v>0</v>
      </c>
      <c r="I410" s="89" t="n">
        <f aca="false">ModeloDatosModificados!I410-ModeloDatosMinisterio!I410</f>
        <v>-5.9097139460864E-006</v>
      </c>
      <c r="J410" s="43" t="n">
        <f aca="false">ModeloDatosModificados!J410-ModeloDatosMinisterio!J410</f>
        <v>-36</v>
      </c>
      <c r="K410" s="89" t="n">
        <f aca="false">ModeloDatosModificados!K410-ModeloDatosMinisterio!K410</f>
        <v>-5.90971394607079E-006</v>
      </c>
      <c r="L410" s="43" t="n">
        <f aca="false">ModeloDatosModificados!L410-ModeloDatosMinisterio!L410</f>
        <v>-36</v>
      </c>
      <c r="M410" s="43" t="n">
        <f aca="false">ModeloDatosModificados!M410-ModeloDatosMinisterio!M410</f>
        <v>-9.51651135165654E-007</v>
      </c>
      <c r="N410" s="43" t="n">
        <f aca="false">ModeloDatosModificados!N410-ModeloDatosMinisterio!N410</f>
        <v>-111</v>
      </c>
      <c r="O410" s="43" t="n">
        <f aca="false">ModeloDatosModificados!O410-ModeloDatosMinisterio!O410</f>
        <v>-111</v>
      </c>
      <c r="P410" s="43" t="n">
        <f aca="false">ModeloDatosModificados!P410-ModeloDatosMinisterio!P410</f>
        <v>-147</v>
      </c>
      <c r="Q410" s="43" t="n">
        <f aca="false">ModeloDatosModificados!Q410-ModeloDatosMinisterio!Q410</f>
        <v>-147</v>
      </c>
      <c r="S410" s="14" t="n">
        <f aca="false">ModeloDatosModificados!S410-ModeloDatosMinisterio!S410</f>
        <v>0</v>
      </c>
      <c r="T410" s="14" t="n">
        <f aca="false">ModeloDatosModificados!T410-ModeloDatosMinisterio!T410</f>
        <v>0</v>
      </c>
      <c r="U410" s="14" t="n">
        <f aca="false">ModeloDatosModificados!U410-ModeloDatosMinisterio!U410</f>
        <v>0</v>
      </c>
      <c r="V410" s="14" t="n">
        <f aca="false">ModeloDatosModificados!V410-ModeloDatosMinisterio!V410</f>
        <v>0</v>
      </c>
      <c r="W410" s="14" t="n">
        <f aca="false">ModeloDatosModificados!W410-ModeloDatosMinisterio!W410</f>
        <v>0</v>
      </c>
      <c r="X410" s="14" t="n">
        <f aca="false">ModeloDatosModificados!X410-ModeloDatosMinisterio!X410</f>
        <v>0</v>
      </c>
      <c r="Y410" s="14" t="n">
        <f aca="false">ModeloDatosModificados!Y410-ModeloDatosMinisterio!Y410</f>
        <v>0</v>
      </c>
      <c r="Z410" s="14" t="n">
        <f aca="false">ModeloDatosModificados!Z410-ModeloDatosMinisterio!Z410</f>
        <v>0</v>
      </c>
      <c r="AC410" s="49" t="n">
        <f aca="false">ModeloDatosModificados!AC410-ModeloDatosMinisterio!AC410</f>
        <v>0</v>
      </c>
      <c r="AD410" s="50" t="n">
        <f aca="false">ModeloDatosModificados!AD410-ModeloDatosMinisterio!AD410</f>
        <v>0</v>
      </c>
      <c r="AE410" s="51" t="n">
        <f aca="false">ModeloDatosModificados!AE410-ModeloDatosMinisterio!AE410</f>
        <v>0</v>
      </c>
      <c r="AF410" s="50" t="n">
        <f aca="false">ModeloDatosModificados!AF410-ModeloDatosMinisterio!AF410</f>
        <v>0</v>
      </c>
      <c r="AG410" s="50" t="n">
        <f aca="false">ModeloDatosModificados!AG410-ModeloDatosMinisterio!AG410</f>
        <v>0</v>
      </c>
      <c r="AH410" s="50" t="n">
        <f aca="false">ModeloDatosModificados!AH410-ModeloDatosMinisterio!AH410</f>
        <v>0</v>
      </c>
      <c r="AI410" s="50" t="n">
        <f aca="false">ModeloDatosModificados!AI410-ModeloDatosMinisterio!AI410</f>
        <v>0</v>
      </c>
      <c r="AJ410" s="50" t="n">
        <f aca="false">ModeloDatosModificados!AJ410-ModeloDatosMinisterio!AJ410</f>
        <v>-8.08029778846565E-005</v>
      </c>
      <c r="AK410" s="50" t="n">
        <f aca="false">ModeloDatosModificados!AK410-ModeloDatosMinisterio!AK410</f>
        <v>0</v>
      </c>
      <c r="AL410" s="50" t="n">
        <f aca="false">ModeloDatosModificados!AL410-ModeloDatosMinisterio!AL410</f>
        <v>0</v>
      </c>
      <c r="AM410" s="50" t="n">
        <f aca="false">ModeloDatosModificados!AM410-ModeloDatosMinisterio!AM410</f>
        <v>-2.02007444711633E-005</v>
      </c>
      <c r="AO410" s="44" t="n">
        <f aca="false">ModeloDatosModificados!AO410-ModeloDatosMinisterio!AO410</f>
        <v>1.55018207330989E-008</v>
      </c>
      <c r="AP410" s="43" t="n">
        <f aca="false">ModeloDatosModificados!AP410-ModeloDatosMinisterio!AP410</f>
        <v>0.0951147229957314</v>
      </c>
      <c r="AQ410" s="44" t="n">
        <f aca="false">ModeloDatosModificados!AQ410-ModeloDatosMinisterio!AQ410</f>
        <v>3.95440254472024E-007</v>
      </c>
      <c r="AR410" s="43" t="n">
        <f aca="false">ModeloDatosModificados!AR410-ModeloDatosMinisterio!AR410</f>
        <v>2.42630791008924</v>
      </c>
      <c r="AS410" s="44" t="n">
        <f aca="false">ModeloDatosModificados!AS410-ModeloDatosMinisterio!AS410</f>
        <v>6.0147508048735E-007</v>
      </c>
      <c r="AT410" s="43" t="n">
        <f aca="false">ModeloDatosModificados!AT410-ModeloDatosMinisterio!AT410</f>
        <v>3.6904784705257</v>
      </c>
      <c r="AU410" s="44" t="n">
        <f aca="false">ModeloDatosModificados!AU410-ModeloDatosMinisterio!AU410</f>
        <v>-7.03389338629207E-006</v>
      </c>
      <c r="AV410" s="43" t="n">
        <f aca="false">ModeloDatosModificados!AV410-ModeloDatosMinisterio!AV410</f>
        <v>-43.1579510908869</v>
      </c>
      <c r="AW410" s="44" t="n">
        <f aca="false">ModeloDatosModificados!AW410-ModeloDatosMinisterio!AW410</f>
        <v>1.11762284510809E-007</v>
      </c>
      <c r="AX410" s="43" t="n">
        <f aca="false">ModeloDatosModificados!AX410-ModeloDatosMinisterio!AX410</f>
        <v>0.685741301982489</v>
      </c>
      <c r="AZ410" s="34" t="n">
        <f aca="false">AP444*$N$417/$P$451+AP410</f>
        <v>-1.84306668141163</v>
      </c>
      <c r="BA410" s="34" t="n">
        <f aca="false">AR444*$N$417/$P$451+AR410</f>
        <v>-19.2008840698009</v>
      </c>
      <c r="BB410" s="34" t="n">
        <f aca="false">AT444*$N$417/$P$451+AT410</f>
        <v>-43.7223370623029</v>
      </c>
      <c r="BC410" s="34" t="n">
        <f aca="false">AV444*$N$417/$P$451+AV410</f>
        <v>-70.3479255426411</v>
      </c>
      <c r="BD410" s="34" t="n">
        <f aca="false">AX444*$N$417/$P$451+AX410</f>
        <v>-12.0881885943298</v>
      </c>
      <c r="BE410" s="34" t="n">
        <f aca="false">ROUND(SUM(AZ410:BD410),0)</f>
        <v>-147</v>
      </c>
      <c r="BF410" s="1" t="n">
        <f aca="false">BE410-Q410</f>
        <v>0</v>
      </c>
    </row>
    <row r="411" customFormat="false" ht="13.8" hidden="false" customHeight="false" outlineLevel="0" collapsed="false">
      <c r="A411" s="13" t="s">
        <v>41</v>
      </c>
      <c r="B411" s="43" t="n">
        <f aca="false">ModeloDatosModificados!B411-ModeloDatosMinisterio!B411</f>
        <v>0</v>
      </c>
      <c r="C411" s="43" t="n">
        <f aca="false">ModeloDatosModificados!C411-ModeloDatosMinisterio!C411</f>
        <v>0</v>
      </c>
      <c r="D411" s="43" t="n">
        <f aca="false">ModeloDatosModificados!D411-ModeloDatosMinisterio!D411</f>
        <v>0</v>
      </c>
      <c r="E411" s="43" t="n">
        <f aca="false">ModeloDatosModificados!E411-ModeloDatosMinisterio!E411</f>
        <v>0</v>
      </c>
      <c r="F411" s="43" t="n">
        <f aca="false">ModeloDatosModificados!F411-ModeloDatosMinisterio!F411</f>
        <v>0</v>
      </c>
      <c r="G411" s="43" t="n">
        <f aca="false">ModeloDatosModificados!G411-ModeloDatosMinisterio!G411</f>
        <v>0</v>
      </c>
      <c r="H411" s="43" t="n">
        <f aca="false">ModeloDatosModificados!H411-ModeloDatosMinisterio!H411</f>
        <v>0</v>
      </c>
      <c r="I411" s="89" t="n">
        <f aca="false">ModeloDatosModificados!I411-ModeloDatosMinisterio!I411</f>
        <v>-7.47071506757881E-006</v>
      </c>
      <c r="J411" s="43" t="n">
        <f aca="false">ModeloDatosModificados!J411-ModeloDatosMinisterio!J411</f>
        <v>-46</v>
      </c>
      <c r="K411" s="89" t="n">
        <f aca="false">ModeloDatosModificados!K411-ModeloDatosMinisterio!K411</f>
        <v>-7.47071506759962E-006</v>
      </c>
      <c r="L411" s="43" t="n">
        <f aca="false">ModeloDatosModificados!L411-ModeloDatosMinisterio!L411</f>
        <v>-46</v>
      </c>
      <c r="M411" s="43" t="n">
        <f aca="false">ModeloDatosModificados!M411-ModeloDatosMinisterio!M411</f>
        <v>-4.48768613801193E-006</v>
      </c>
      <c r="N411" s="43" t="n">
        <f aca="false">ModeloDatosModificados!N411-ModeloDatosMinisterio!N411</f>
        <v>-523</v>
      </c>
      <c r="O411" s="43" t="n">
        <f aca="false">ModeloDatosModificados!O411-ModeloDatosMinisterio!O411</f>
        <v>-523</v>
      </c>
      <c r="P411" s="43" t="n">
        <f aca="false">ModeloDatosModificados!P411-ModeloDatosMinisterio!P411</f>
        <v>-569</v>
      </c>
      <c r="Q411" s="43" t="n">
        <f aca="false">ModeloDatosModificados!Q411-ModeloDatosMinisterio!Q411</f>
        <v>-569</v>
      </c>
      <c r="S411" s="14" t="n">
        <f aca="false">ModeloDatosModificados!S411-ModeloDatosMinisterio!S411</f>
        <v>0</v>
      </c>
      <c r="T411" s="14" t="n">
        <f aca="false">ModeloDatosModificados!T411-ModeloDatosMinisterio!T411</f>
        <v>0</v>
      </c>
      <c r="U411" s="14" t="n">
        <f aca="false">ModeloDatosModificados!U411-ModeloDatosMinisterio!U411</f>
        <v>0</v>
      </c>
      <c r="V411" s="14" t="n">
        <f aca="false">ModeloDatosModificados!V411-ModeloDatosMinisterio!V411</f>
        <v>0</v>
      </c>
      <c r="W411" s="14" t="n">
        <f aca="false">ModeloDatosModificados!W411-ModeloDatosMinisterio!W411</f>
        <v>0</v>
      </c>
      <c r="X411" s="14" t="n">
        <f aca="false">ModeloDatosModificados!X411-ModeloDatosMinisterio!X411</f>
        <v>0</v>
      </c>
      <c r="Y411" s="14" t="n">
        <f aca="false">ModeloDatosModificados!Y411-ModeloDatosMinisterio!Y411</f>
        <v>0</v>
      </c>
      <c r="Z411" s="14" t="n">
        <f aca="false">ModeloDatosModificados!Z411-ModeloDatosMinisterio!Z411</f>
        <v>0</v>
      </c>
      <c r="AC411" s="49" t="n">
        <f aca="false">ModeloDatosModificados!AC411-ModeloDatosMinisterio!AC411</f>
        <v>0</v>
      </c>
      <c r="AD411" s="50" t="n">
        <f aca="false">ModeloDatosModificados!AD411-ModeloDatosMinisterio!AD411</f>
        <v>0</v>
      </c>
      <c r="AE411" s="51" t="n">
        <f aca="false">ModeloDatosModificados!AE411-ModeloDatosMinisterio!AE411</f>
        <v>0</v>
      </c>
      <c r="AF411" s="50" t="n">
        <f aca="false">ModeloDatosModificados!AF411-ModeloDatosMinisterio!AF411</f>
        <v>0</v>
      </c>
      <c r="AG411" s="50" t="n">
        <f aca="false">ModeloDatosModificados!AG411-ModeloDatosMinisterio!AG411</f>
        <v>0</v>
      </c>
      <c r="AH411" s="50" t="n">
        <f aca="false">ModeloDatosModificados!AH411-ModeloDatosMinisterio!AH411</f>
        <v>0</v>
      </c>
      <c r="AI411" s="50" t="n">
        <f aca="false">ModeloDatosModificados!AI411-ModeloDatosMinisterio!AI411</f>
        <v>0</v>
      </c>
      <c r="AJ411" s="50" t="n">
        <f aca="false">ModeloDatosModificados!AJ411-ModeloDatosMinisterio!AJ411</f>
        <v>-9.67235571247907E-005</v>
      </c>
      <c r="AK411" s="50" t="n">
        <f aca="false">ModeloDatosModificados!AK411-ModeloDatosMinisterio!AK411</f>
        <v>0</v>
      </c>
      <c r="AL411" s="50" t="n">
        <f aca="false">ModeloDatosModificados!AL411-ModeloDatosMinisterio!AL411</f>
        <v>0</v>
      </c>
      <c r="AM411" s="50" t="n">
        <f aca="false">ModeloDatosModificados!AM411-ModeloDatosMinisterio!AM411</f>
        <v>-2.41808892812029E-005</v>
      </c>
      <c r="AO411" s="44" t="n">
        <f aca="false">ModeloDatosModificados!AO411-ModeloDatosMinisterio!AO411</f>
        <v>5.195871921612E-009</v>
      </c>
      <c r="AP411" s="43" t="n">
        <f aca="false">ModeloDatosModificados!AP411-ModeloDatosMinisterio!AP411</f>
        <v>0.031880378895778</v>
      </c>
      <c r="AQ411" s="44" t="n">
        <f aca="false">ModeloDatosModificados!AQ411-ModeloDatosMinisterio!AQ411</f>
        <v>6.55368025275632E-007</v>
      </c>
      <c r="AR411" s="43" t="n">
        <f aca="false">ModeloDatosModificados!AR411-ModeloDatosMinisterio!AR411</f>
        <v>4.02115011246497</v>
      </c>
      <c r="AS411" s="44" t="n">
        <f aca="false">ModeloDatosModificados!AS411-ModeloDatosMinisterio!AS411</f>
        <v>2.67041996792738E-007</v>
      </c>
      <c r="AT411" s="43" t="n">
        <f aca="false">ModeloDatosModificados!AT411-ModeloDatosMinisterio!AT411</f>
        <v>1.6384930512686</v>
      </c>
      <c r="AU411" s="44" t="n">
        <f aca="false">ModeloDatosModificados!AU411-ModeloDatosMinisterio!AU411</f>
        <v>-8.5072930547461E-006</v>
      </c>
      <c r="AV411" s="43" t="n">
        <f aca="false">ModeloDatosModificados!AV411-ModeloDatosMinisterio!AV411</f>
        <v>-52.1983085908159</v>
      </c>
      <c r="AW411" s="44" t="n">
        <f aca="false">ModeloDatosModificados!AW411-ModeloDatosMinisterio!AW411</f>
        <v>1.08972093175669E-007</v>
      </c>
      <c r="AX411" s="43" t="n">
        <f aca="false">ModeloDatosModificados!AX411-ModeloDatosMinisterio!AX411</f>
        <v>0.668621488734971</v>
      </c>
      <c r="AZ411" s="34" t="n">
        <f aca="false">AP445*$N$417/$P$451+AP411</f>
        <v>-3.84972522980951</v>
      </c>
      <c r="BA411" s="34" t="n">
        <f aca="false">AR445*$N$417/$P$451+AR411</f>
        <v>-141.586266026604</v>
      </c>
      <c r="BB411" s="34" t="n">
        <f aca="false">AT445*$N$417/$P$451+AT411</f>
        <v>-136.302931724039</v>
      </c>
      <c r="BC411" s="34" t="n">
        <f aca="false">AV445*$N$417/$P$451+AV411</f>
        <v>-158.089704645491</v>
      </c>
      <c r="BD411" s="34" t="n">
        <f aca="false">AX445*$N$417/$P$451+AX411</f>
        <v>-129.177402467269</v>
      </c>
      <c r="BE411" s="34" t="n">
        <f aca="false">ROUND(SUM(AZ411:BD411),0)</f>
        <v>-569</v>
      </c>
      <c r="BF411" s="1" t="n">
        <f aca="false">BE411-Q411</f>
        <v>0</v>
      </c>
    </row>
    <row r="412" customFormat="false" ht="13.8" hidden="false" customHeight="false" outlineLevel="0" collapsed="false">
      <c r="A412" s="13" t="s">
        <v>42</v>
      </c>
      <c r="B412" s="43" t="n">
        <f aca="false">ModeloDatosModificados!B412-ModeloDatosMinisterio!B412</f>
        <v>0</v>
      </c>
      <c r="C412" s="43" t="n">
        <f aca="false">ModeloDatosModificados!C412-ModeloDatosMinisterio!C412</f>
        <v>0</v>
      </c>
      <c r="D412" s="43" t="n">
        <f aca="false">ModeloDatosModificados!D412-ModeloDatosMinisterio!D412</f>
        <v>0</v>
      </c>
      <c r="E412" s="43" t="n">
        <f aca="false">ModeloDatosModificados!E412-ModeloDatosMinisterio!E412</f>
        <v>0</v>
      </c>
      <c r="F412" s="43" t="n">
        <f aca="false">ModeloDatosModificados!F412-ModeloDatosMinisterio!F412</f>
        <v>0</v>
      </c>
      <c r="G412" s="43" t="n">
        <f aca="false">ModeloDatosModificados!G412-ModeloDatosMinisterio!G412</f>
        <v>0</v>
      </c>
      <c r="H412" s="43" t="n">
        <f aca="false">ModeloDatosModificados!H412-ModeloDatosMinisterio!H412</f>
        <v>0</v>
      </c>
      <c r="I412" s="89" t="n">
        <f aca="false">ModeloDatosModificados!I412-ModeloDatosMinisterio!I412</f>
        <v>-7.23412634307495E-006</v>
      </c>
      <c r="J412" s="43" t="n">
        <f aca="false">ModeloDatosModificados!J412-ModeloDatosMinisterio!J412</f>
        <v>-44</v>
      </c>
      <c r="K412" s="89" t="n">
        <f aca="false">ModeloDatosModificados!K412-ModeloDatosMinisterio!K412</f>
        <v>-7.23412634307495E-006</v>
      </c>
      <c r="L412" s="43" t="n">
        <f aca="false">ModeloDatosModificados!L412-ModeloDatosMinisterio!L412</f>
        <v>-44</v>
      </c>
      <c r="M412" s="43" t="n">
        <f aca="false">ModeloDatosModificados!M412-ModeloDatosMinisterio!M412</f>
        <v>-4.23590351343595E-006</v>
      </c>
      <c r="N412" s="43" t="n">
        <f aca="false">ModeloDatosModificados!N412-ModeloDatosMinisterio!N412</f>
        <v>-494</v>
      </c>
      <c r="O412" s="43" t="n">
        <f aca="false">ModeloDatosModificados!O412-ModeloDatosMinisterio!O412</f>
        <v>-494</v>
      </c>
      <c r="P412" s="43" t="n">
        <f aca="false">ModeloDatosModificados!P412-ModeloDatosMinisterio!P412</f>
        <v>-538</v>
      </c>
      <c r="Q412" s="43" t="n">
        <f aca="false">ModeloDatosModificados!Q412-ModeloDatosMinisterio!Q412</f>
        <v>-538</v>
      </c>
      <c r="S412" s="14" t="n">
        <f aca="false">ModeloDatosModificados!S412-ModeloDatosMinisterio!S412</f>
        <v>0</v>
      </c>
      <c r="T412" s="14" t="n">
        <f aca="false">ModeloDatosModificados!T412-ModeloDatosMinisterio!T412</f>
        <v>0</v>
      </c>
      <c r="U412" s="14" t="n">
        <f aca="false">ModeloDatosModificados!U412-ModeloDatosMinisterio!U412</f>
        <v>0</v>
      </c>
      <c r="V412" s="14" t="n">
        <f aca="false">ModeloDatosModificados!V412-ModeloDatosMinisterio!V412</f>
        <v>0</v>
      </c>
      <c r="W412" s="14" t="n">
        <f aca="false">ModeloDatosModificados!W412-ModeloDatosMinisterio!W412</f>
        <v>0</v>
      </c>
      <c r="X412" s="14" t="n">
        <f aca="false">ModeloDatosModificados!X412-ModeloDatosMinisterio!X412</f>
        <v>0</v>
      </c>
      <c r="Y412" s="14" t="n">
        <f aca="false">ModeloDatosModificados!Y412-ModeloDatosMinisterio!Y412</f>
        <v>0</v>
      </c>
      <c r="Z412" s="14" t="n">
        <f aca="false">ModeloDatosModificados!Z412-ModeloDatosMinisterio!Z412</f>
        <v>0</v>
      </c>
      <c r="AC412" s="49" t="n">
        <f aca="false">ModeloDatosModificados!AC412-ModeloDatosMinisterio!AC412</f>
        <v>0</v>
      </c>
      <c r="AD412" s="50" t="n">
        <f aca="false">ModeloDatosModificados!AD412-ModeloDatosMinisterio!AD412</f>
        <v>0</v>
      </c>
      <c r="AE412" s="51" t="n">
        <f aca="false">ModeloDatosModificados!AE412-ModeloDatosMinisterio!AE412</f>
        <v>0</v>
      </c>
      <c r="AF412" s="50" t="n">
        <f aca="false">ModeloDatosModificados!AF412-ModeloDatosMinisterio!AF412</f>
        <v>0</v>
      </c>
      <c r="AG412" s="50" t="n">
        <f aca="false">ModeloDatosModificados!AG412-ModeloDatosMinisterio!AG412</f>
        <v>0</v>
      </c>
      <c r="AH412" s="50" t="n">
        <f aca="false">ModeloDatosModificados!AH412-ModeloDatosMinisterio!AH412</f>
        <v>0</v>
      </c>
      <c r="AI412" s="50" t="n">
        <f aca="false">ModeloDatosModificados!AI412-ModeloDatosMinisterio!AI412</f>
        <v>0</v>
      </c>
      <c r="AJ412" s="50" t="n">
        <f aca="false">ModeloDatosModificados!AJ412-ModeloDatosMinisterio!AJ412</f>
        <v>-9.66997285429191E-005</v>
      </c>
      <c r="AK412" s="50" t="n">
        <f aca="false">ModeloDatosModificados!AK412-ModeloDatosMinisterio!AK412</f>
        <v>0</v>
      </c>
      <c r="AL412" s="50" t="n">
        <f aca="false">ModeloDatosModificados!AL412-ModeloDatosMinisterio!AL412</f>
        <v>0</v>
      </c>
      <c r="AM412" s="50" t="n">
        <f aca="false">ModeloDatosModificados!AM412-ModeloDatosMinisterio!AM412</f>
        <v>-2.41749321357315E-005</v>
      </c>
      <c r="AO412" s="44" t="n">
        <f aca="false">ModeloDatosModificados!AO412-ModeloDatosMinisterio!AO412</f>
        <v>3.89689349514807E-008</v>
      </c>
      <c r="AP412" s="43" t="n">
        <f aca="false">ModeloDatosModificados!AP412-ModeloDatosMinisterio!AP412</f>
        <v>0.239102200777779</v>
      </c>
      <c r="AQ412" s="44" t="n">
        <f aca="false">ModeloDatosModificados!AQ412-ModeloDatosMinisterio!AQ412</f>
        <v>7.07664311051445E-007</v>
      </c>
      <c r="AR412" s="43" t="n">
        <f aca="false">ModeloDatosModificados!AR412-ModeloDatosMinisterio!AR412</f>
        <v>4.34202511295734</v>
      </c>
      <c r="AS412" s="44" t="n">
        <f aca="false">ModeloDatosModificados!AS412-ModeloDatosMinisterio!AS412</f>
        <v>3.08643286120631E-007</v>
      </c>
      <c r="AT412" s="43" t="n">
        <f aca="false">ModeloDatosModificados!AT412-ModeloDatosMinisterio!AT412</f>
        <v>1.8937466230127</v>
      </c>
      <c r="AU412" s="44" t="n">
        <f aca="false">ModeloDatosModificados!AU412-ModeloDatosMinisterio!AU412</f>
        <v>-8.50381841917963E-006</v>
      </c>
      <c r="AV412" s="43" t="n">
        <f aca="false">ModeloDatosModificados!AV412-ModeloDatosMinisterio!AV412</f>
        <v>-52.1769892242</v>
      </c>
      <c r="AW412" s="44" t="n">
        <f aca="false">ModeloDatosModificados!AW412-ModeloDatosMinisterio!AW412</f>
        <v>2.14415543980852E-007</v>
      </c>
      <c r="AX412" s="43" t="n">
        <f aca="false">ModeloDatosModificados!AX412-ModeloDatosMinisterio!AX412</f>
        <v>1.31559224060584</v>
      </c>
      <c r="AZ412" s="34" t="n">
        <f aca="false">AP446*$N$417/$P$451+AP412</f>
        <v>-15.4323709269186</v>
      </c>
      <c r="BA412" s="34" t="n">
        <f aca="false">AR446*$N$417/$P$451+AR412</f>
        <v>-167.129305654753</v>
      </c>
      <c r="BB412" s="34" t="n">
        <f aca="false">AT446*$N$417/$P$451+AT412</f>
        <v>-130.60551317048</v>
      </c>
      <c r="BC412" s="34" t="n">
        <f aca="false">AV446*$N$417/$P$451+AV412</f>
        <v>-133.246796188623</v>
      </c>
      <c r="BD412" s="34" t="n">
        <f aca="false">AX446*$N$417/$P$451+AX412</f>
        <v>-91.7879546319652</v>
      </c>
      <c r="BE412" s="34" t="n">
        <f aca="false">ROUND(SUM(AZ412:BD412),0)</f>
        <v>-538</v>
      </c>
      <c r="BF412" s="1" t="n">
        <f aca="false">BE412-Q412</f>
        <v>0</v>
      </c>
    </row>
    <row r="413" customFormat="false" ht="13.8" hidden="false" customHeight="false" outlineLevel="0" collapsed="false">
      <c r="A413" s="13" t="s">
        <v>43</v>
      </c>
      <c r="B413" s="43" t="n">
        <f aca="false">ModeloDatosModificados!B413-ModeloDatosMinisterio!B413</f>
        <v>0</v>
      </c>
      <c r="C413" s="43" t="n">
        <f aca="false">ModeloDatosModificados!C413-ModeloDatosMinisterio!C413</f>
        <v>0</v>
      </c>
      <c r="D413" s="43" t="n">
        <f aca="false">ModeloDatosModificados!D413-ModeloDatosMinisterio!D413</f>
        <v>0</v>
      </c>
      <c r="E413" s="43" t="n">
        <f aca="false">ModeloDatosModificados!E413-ModeloDatosMinisterio!E413</f>
        <v>0</v>
      </c>
      <c r="F413" s="43" t="n">
        <f aca="false">ModeloDatosModificados!F413-ModeloDatosMinisterio!F413</f>
        <v>0</v>
      </c>
      <c r="G413" s="43" t="n">
        <f aca="false">ModeloDatosModificados!G413-ModeloDatosMinisterio!G413</f>
        <v>0</v>
      </c>
      <c r="H413" s="43" t="n">
        <f aca="false">ModeloDatosModificados!H413-ModeloDatosMinisterio!H413</f>
        <v>0</v>
      </c>
      <c r="I413" s="89" t="n">
        <f aca="false">ModeloDatosModificados!I413-ModeloDatosMinisterio!I413</f>
        <v>4.49498841392747E-005</v>
      </c>
      <c r="J413" s="43" t="n">
        <f aca="false">ModeloDatosModificados!J413-ModeloDatosMinisterio!J413</f>
        <v>276</v>
      </c>
      <c r="K413" s="89" t="n">
        <f aca="false">ModeloDatosModificados!K413-ModeloDatosMinisterio!K413</f>
        <v>4.4949884139299E-005</v>
      </c>
      <c r="L413" s="43" t="n">
        <f aca="false">ModeloDatosModificados!L413-ModeloDatosMinisterio!L413</f>
        <v>276</v>
      </c>
      <c r="M413" s="43" t="n">
        <f aca="false">ModeloDatosModificados!M413-ModeloDatosMinisterio!M413</f>
        <v>-6.88127248830474E-006</v>
      </c>
      <c r="N413" s="43" t="n">
        <f aca="false">ModeloDatosModificados!N413-ModeloDatosMinisterio!N413</f>
        <v>-802</v>
      </c>
      <c r="O413" s="43" t="n">
        <f aca="false">ModeloDatosModificados!O413-ModeloDatosMinisterio!O413</f>
        <v>-802</v>
      </c>
      <c r="P413" s="43" t="n">
        <f aca="false">ModeloDatosModificados!P413-ModeloDatosMinisterio!P413</f>
        <v>-526</v>
      </c>
      <c r="Q413" s="43" t="n">
        <f aca="false">ModeloDatosModificados!Q413-ModeloDatosMinisterio!Q413</f>
        <v>-526</v>
      </c>
      <c r="S413" s="14" t="n">
        <f aca="false">ModeloDatosModificados!S413-ModeloDatosMinisterio!S413</f>
        <v>0</v>
      </c>
      <c r="T413" s="14" t="n">
        <f aca="false">ModeloDatosModificados!T413-ModeloDatosMinisterio!T413</f>
        <v>0</v>
      </c>
      <c r="U413" s="14" t="n">
        <f aca="false">ModeloDatosModificados!U413-ModeloDatosMinisterio!U413</f>
        <v>0</v>
      </c>
      <c r="V413" s="14" t="n">
        <f aca="false">ModeloDatosModificados!V413-ModeloDatosMinisterio!V413</f>
        <v>0</v>
      </c>
      <c r="W413" s="14" t="n">
        <f aca="false">ModeloDatosModificados!W413-ModeloDatosMinisterio!W413</f>
        <v>0</v>
      </c>
      <c r="X413" s="14" t="n">
        <f aca="false">ModeloDatosModificados!X413-ModeloDatosMinisterio!X413</f>
        <v>0</v>
      </c>
      <c r="Y413" s="14" t="n">
        <f aca="false">ModeloDatosModificados!Y413-ModeloDatosMinisterio!Y413</f>
        <v>0</v>
      </c>
      <c r="Z413" s="14" t="n">
        <f aca="false">ModeloDatosModificados!Z413-ModeloDatosMinisterio!Z413</f>
        <v>0</v>
      </c>
      <c r="AC413" s="49" t="n">
        <f aca="false">ModeloDatosModificados!AC413-ModeloDatosMinisterio!AC413</f>
        <v>0</v>
      </c>
      <c r="AD413" s="50" t="n">
        <f aca="false">ModeloDatosModificados!AD413-ModeloDatosMinisterio!AD413</f>
        <v>0</v>
      </c>
      <c r="AE413" s="51" t="n">
        <f aca="false">ModeloDatosModificados!AE413-ModeloDatosMinisterio!AE413</f>
        <v>0</v>
      </c>
      <c r="AF413" s="50" t="n">
        <f aca="false">ModeloDatosModificados!AF413-ModeloDatosMinisterio!AF413</f>
        <v>0</v>
      </c>
      <c r="AG413" s="50" t="n">
        <f aca="false">ModeloDatosModificados!AG413-ModeloDatosMinisterio!AG413</f>
        <v>0</v>
      </c>
      <c r="AH413" s="50" t="n">
        <f aca="false">ModeloDatosModificados!AH413-ModeloDatosMinisterio!AH413</f>
        <v>0</v>
      </c>
      <c r="AI413" s="50" t="n">
        <f aca="false">ModeloDatosModificados!AI413-ModeloDatosMinisterio!AI413</f>
        <v>0</v>
      </c>
      <c r="AJ413" s="50" t="n">
        <f aca="false">ModeloDatosModificados!AJ413-ModeloDatosMinisterio!AJ413</f>
        <v>0.00048471651069304</v>
      </c>
      <c r="AK413" s="50" t="n">
        <f aca="false">ModeloDatosModificados!AK413-ModeloDatosMinisterio!AK413</f>
        <v>0</v>
      </c>
      <c r="AL413" s="50" t="n">
        <f aca="false">ModeloDatosModificados!AL413-ModeloDatosMinisterio!AL413</f>
        <v>0</v>
      </c>
      <c r="AM413" s="50" t="n">
        <f aca="false">ModeloDatosModificados!AM413-ModeloDatosMinisterio!AM413</f>
        <v>0.00012117912767326</v>
      </c>
      <c r="AO413" s="44" t="n">
        <f aca="false">ModeloDatosModificados!AO413-ModeloDatosMinisterio!AO413</f>
        <v>4.996975386987E-009</v>
      </c>
      <c r="AP413" s="43" t="n">
        <f aca="false">ModeloDatosModificados!AP413-ModeloDatosMinisterio!AP413</f>
        <v>0.0306600068425951</v>
      </c>
      <c r="AQ413" s="44" t="n">
        <f aca="false">ModeloDatosModificados!AQ413-ModeloDatosMinisterio!AQ413</f>
        <v>1.05975925354662E-007</v>
      </c>
      <c r="AR413" s="43" t="n">
        <f aca="false">ModeloDatosModificados!AR413-ModeloDatosMinisterio!AR413</f>
        <v>0.65023786288566</v>
      </c>
      <c r="AS413" s="44" t="n">
        <f aca="false">ModeloDatosModificados!AS413-ModeloDatosMinisterio!AS413</f>
        <v>7.76448277227046E-007</v>
      </c>
      <c r="AT413" s="43" t="n">
        <f aca="false">ModeloDatosModificados!AT413-ModeloDatosMinisterio!AT413</f>
        <v>4.76406378841057</v>
      </c>
      <c r="AU413" s="44" t="n">
        <f aca="false">ModeloDatosModificados!AU413-ModeloDatosMinisterio!AU413</f>
        <v>4.37052238736494E-005</v>
      </c>
      <c r="AV413" s="43" t="n">
        <f aca="false">ModeloDatosModificados!AV413-ModeloDatosMinisterio!AV413</f>
        <v>268.162710289464</v>
      </c>
      <c r="AW413" s="44" t="n">
        <f aca="false">ModeloDatosModificados!AW413-ModeloDatosMinisterio!AW413</f>
        <v>3.57239087658834E-007</v>
      </c>
      <c r="AX413" s="43" t="n">
        <f aca="false">ModeloDatosModificados!AX413-ModeloDatosMinisterio!AX413</f>
        <v>2.19191651425717</v>
      </c>
      <c r="AZ413" s="34" t="n">
        <f aca="false">AP447*$N$417/$P$451+AP413</f>
        <v>-2.86607898502149</v>
      </c>
      <c r="BA413" s="34" t="n">
        <f aca="false">AR447*$N$417/$P$451+AR413</f>
        <v>-125.558155942894</v>
      </c>
      <c r="BB413" s="34" t="n">
        <f aca="false">AT447*$N$417/$P$451+AT413</f>
        <v>-283.549844678743</v>
      </c>
      <c r="BC413" s="34" t="n">
        <f aca="false">AV447*$N$417/$P$451+AV413</f>
        <v>58.3159443262343</v>
      </c>
      <c r="BD413" s="34" t="n">
        <f aca="false">AX447*$N$417/$P$451+AX413</f>
        <v>-172.750928117463</v>
      </c>
      <c r="BE413" s="34" t="n">
        <f aca="false">ROUND(SUM(AZ413:BD413),0)</f>
        <v>-526</v>
      </c>
      <c r="BF413" s="1" t="n">
        <f aca="false">BE413-Q413</f>
        <v>0</v>
      </c>
    </row>
    <row r="414" customFormat="false" ht="13.8" hidden="false" customHeight="false" outlineLevel="0" collapsed="false">
      <c r="A414" s="13" t="s">
        <v>44</v>
      </c>
      <c r="B414" s="43" t="n">
        <f aca="false">ModeloDatosModificados!B414-ModeloDatosMinisterio!B414</f>
        <v>0</v>
      </c>
      <c r="C414" s="43" t="n">
        <f aca="false">ModeloDatosModificados!C414-ModeloDatosMinisterio!C414</f>
        <v>0</v>
      </c>
      <c r="D414" s="43" t="n">
        <f aca="false">ModeloDatosModificados!D414-ModeloDatosMinisterio!D414</f>
        <v>0</v>
      </c>
      <c r="E414" s="43" t="n">
        <f aca="false">ModeloDatosModificados!E414-ModeloDatosMinisterio!E414</f>
        <v>0</v>
      </c>
      <c r="F414" s="43" t="n">
        <f aca="false">ModeloDatosModificados!F414-ModeloDatosMinisterio!F414</f>
        <v>0</v>
      </c>
      <c r="G414" s="43" t="n">
        <f aca="false">ModeloDatosModificados!G414-ModeloDatosMinisterio!G414</f>
        <v>0</v>
      </c>
      <c r="H414" s="43" t="n">
        <f aca="false">ModeloDatosModificados!H414-ModeloDatosMinisterio!H414</f>
        <v>0</v>
      </c>
      <c r="I414" s="89" t="n">
        <f aca="false">ModeloDatosModificados!I414-ModeloDatosMinisterio!I414</f>
        <v>-6.08779171938981E-006</v>
      </c>
      <c r="J414" s="43" t="n">
        <f aca="false">ModeloDatosModificados!J414-ModeloDatosMinisterio!J414</f>
        <v>-37</v>
      </c>
      <c r="K414" s="89" t="n">
        <f aca="false">ModeloDatosModificados!K414-ModeloDatosMinisterio!K414</f>
        <v>-6.08779171938981E-006</v>
      </c>
      <c r="L414" s="43" t="n">
        <f aca="false">ModeloDatosModificados!L414-ModeloDatosMinisterio!L414</f>
        <v>-37</v>
      </c>
      <c r="M414" s="43" t="n">
        <f aca="false">ModeloDatosModificados!M414-ModeloDatosMinisterio!M414</f>
        <v>8.35941343092089E-006</v>
      </c>
      <c r="N414" s="43" t="n">
        <f aca="false">ModeloDatosModificados!N414-ModeloDatosMinisterio!N414</f>
        <v>974</v>
      </c>
      <c r="O414" s="43" t="n">
        <f aca="false">ModeloDatosModificados!O414-ModeloDatosMinisterio!O414</f>
        <v>974</v>
      </c>
      <c r="P414" s="43" t="n">
        <f aca="false">ModeloDatosModificados!P414-ModeloDatosMinisterio!P414</f>
        <v>937</v>
      </c>
      <c r="Q414" s="43" t="n">
        <f aca="false">ModeloDatosModificados!Q414-ModeloDatosMinisterio!Q414</f>
        <v>937</v>
      </c>
      <c r="S414" s="14" t="n">
        <f aca="false">ModeloDatosModificados!S414-ModeloDatosMinisterio!S414</f>
        <v>0</v>
      </c>
      <c r="T414" s="14" t="n">
        <f aca="false">ModeloDatosModificados!T414-ModeloDatosMinisterio!T414</f>
        <v>0</v>
      </c>
      <c r="U414" s="14" t="n">
        <f aca="false">ModeloDatosModificados!U414-ModeloDatosMinisterio!U414</f>
        <v>0</v>
      </c>
      <c r="V414" s="14" t="n">
        <f aca="false">ModeloDatosModificados!V414-ModeloDatosMinisterio!V414</f>
        <v>0</v>
      </c>
      <c r="W414" s="14" t="n">
        <f aca="false">ModeloDatosModificados!W414-ModeloDatosMinisterio!W414</f>
        <v>0</v>
      </c>
      <c r="X414" s="14" t="n">
        <f aca="false">ModeloDatosModificados!X414-ModeloDatosMinisterio!X414</f>
        <v>0</v>
      </c>
      <c r="Y414" s="14" t="n">
        <f aca="false">ModeloDatosModificados!Y414-ModeloDatosMinisterio!Y414</f>
        <v>0</v>
      </c>
      <c r="Z414" s="14" t="n">
        <f aca="false">ModeloDatosModificados!Z414-ModeloDatosMinisterio!Z414</f>
        <v>0</v>
      </c>
      <c r="AC414" s="49" t="n">
        <f aca="false">ModeloDatosModificados!AC414-ModeloDatosMinisterio!AC414</f>
        <v>0</v>
      </c>
      <c r="AD414" s="50" t="n">
        <f aca="false">ModeloDatosModificados!AD414-ModeloDatosMinisterio!AD414</f>
        <v>0</v>
      </c>
      <c r="AE414" s="51" t="n">
        <f aca="false">ModeloDatosModificados!AE414-ModeloDatosMinisterio!AE414</f>
        <v>0</v>
      </c>
      <c r="AF414" s="50" t="n">
        <f aca="false">ModeloDatosModificados!AF414-ModeloDatosMinisterio!AF414</f>
        <v>0</v>
      </c>
      <c r="AG414" s="50" t="n">
        <f aca="false">ModeloDatosModificados!AG414-ModeloDatosMinisterio!AG414</f>
        <v>0</v>
      </c>
      <c r="AH414" s="50" t="n">
        <f aca="false">ModeloDatosModificados!AH414-ModeloDatosMinisterio!AH414</f>
        <v>0</v>
      </c>
      <c r="AI414" s="50" t="n">
        <f aca="false">ModeloDatosModificados!AI414-ModeloDatosMinisterio!AI414</f>
        <v>0</v>
      </c>
      <c r="AJ414" s="50" t="n">
        <f aca="false">ModeloDatosModificados!AJ414-ModeloDatosMinisterio!AJ414</f>
        <v>-9.67275473686777E-005</v>
      </c>
      <c r="AK414" s="50" t="n">
        <f aca="false">ModeloDatosModificados!AK414-ModeloDatosMinisterio!AK414</f>
        <v>0</v>
      </c>
      <c r="AL414" s="50" t="n">
        <f aca="false">ModeloDatosModificados!AL414-ModeloDatosMinisterio!AL414</f>
        <v>0</v>
      </c>
      <c r="AM414" s="50" t="n">
        <f aca="false">ModeloDatosModificados!AM414-ModeloDatosMinisterio!AM414</f>
        <v>-2.41818868421673E-005</v>
      </c>
      <c r="AO414" s="44" t="n">
        <f aca="false">ModeloDatosModificados!AO414-ModeloDatosMinisterio!AO414</f>
        <v>2.80558640479867E-008</v>
      </c>
      <c r="AP414" s="43" t="n">
        <f aca="false">ModeloDatosModificados!AP414-ModeloDatosMinisterio!AP414</f>
        <v>0.172142729765483</v>
      </c>
      <c r="AQ414" s="44" t="n">
        <f aca="false">ModeloDatosModificados!AQ414-ModeloDatosMinisterio!AQ414</f>
        <v>9.07894824554376E-007</v>
      </c>
      <c r="AR414" s="43" t="n">
        <f aca="false">ModeloDatosModificados!AR414-ModeloDatosMinisterio!AR414</f>
        <v>5.57058207764931</v>
      </c>
      <c r="AS414" s="44" t="n">
        <f aca="false">ModeloDatosModificados!AS414-ModeloDatosMinisterio!AS414</f>
        <v>1.29302320523231E-006</v>
      </c>
      <c r="AT414" s="43" t="n">
        <f aca="false">ModeloDatosModificados!AT414-ModeloDatosMinisterio!AT414</f>
        <v>7.93361928964441</v>
      </c>
      <c r="AU414" s="44" t="n">
        <f aca="false">ModeloDatosModificados!AU414-ModeloDatosMinisterio!AU414</f>
        <v>-8.50823061311981E-006</v>
      </c>
      <c r="AV414" s="43" t="n">
        <f aca="false">ModeloDatosModificados!AV414-ModeloDatosMinisterio!AV414</f>
        <v>-52.2040611799175</v>
      </c>
      <c r="AW414" s="44" t="n">
        <f aca="false">ModeloDatosModificados!AW414-ModeloDatosMinisterio!AW414</f>
        <v>1.91464999893488E-007</v>
      </c>
      <c r="AX414" s="43" t="n">
        <f aca="false">ModeloDatosModificados!AX414-ModeloDatosMinisterio!AX414</f>
        <v>1.17477428889288</v>
      </c>
      <c r="AZ414" s="34" t="n">
        <f aca="false">AP448*$N$417/$P$451+AP414</f>
        <v>17.0146398894064</v>
      </c>
      <c r="BA414" s="34" t="n">
        <f aca="false">AR448*$N$417/$P$451+AR414</f>
        <v>287.901106023314</v>
      </c>
      <c r="BB414" s="34" t="n">
        <f aca="false">AT448*$N$417/$P$451+AT414</f>
        <v>515.706045990995</v>
      </c>
      <c r="BC414" s="34" t="n">
        <f aca="false">AV448*$N$417/$P$451+AV414</f>
        <v>2.23567012257003</v>
      </c>
      <c r="BD414" s="34" t="n">
        <f aca="false">AX448*$N$417/$P$451+AX414</f>
        <v>114.317749696942</v>
      </c>
      <c r="BE414" s="34" t="n">
        <f aca="false">ROUND(SUM(AZ414:BD414),0)</f>
        <v>937</v>
      </c>
      <c r="BF414" s="1" t="n">
        <f aca="false">BE414-Q414</f>
        <v>0</v>
      </c>
    </row>
    <row r="415" customFormat="false" ht="13.8" hidden="false" customHeight="false" outlineLevel="0" collapsed="false">
      <c r="A415" s="13" t="s">
        <v>45</v>
      </c>
      <c r="B415" s="43" t="n">
        <f aca="false">ModeloDatosModificados!B415-ModeloDatosMinisterio!B415</f>
        <v>0</v>
      </c>
      <c r="C415" s="43" t="n">
        <f aca="false">ModeloDatosModificados!C415-ModeloDatosMinisterio!C415</f>
        <v>0</v>
      </c>
      <c r="D415" s="43" t="n">
        <f aca="false">ModeloDatosModificados!D415-ModeloDatosMinisterio!D415</f>
        <v>0</v>
      </c>
      <c r="E415" s="43" t="n">
        <f aca="false">ModeloDatosModificados!E415-ModeloDatosMinisterio!E415</f>
        <v>0</v>
      </c>
      <c r="F415" s="43" t="n">
        <f aca="false">ModeloDatosModificados!F415-ModeloDatosMinisterio!F415</f>
        <v>0</v>
      </c>
      <c r="G415" s="43" t="n">
        <f aca="false">ModeloDatosModificados!G415-ModeloDatosMinisterio!G415</f>
        <v>0</v>
      </c>
      <c r="H415" s="43" t="n">
        <f aca="false">ModeloDatosModificados!H415-ModeloDatosMinisterio!H415</f>
        <v>0</v>
      </c>
      <c r="I415" s="89" t="n">
        <f aca="false">ModeloDatosModificados!I415-ModeloDatosMinisterio!I415</f>
        <v>-7.25749203684366E-006</v>
      </c>
      <c r="J415" s="43" t="n">
        <f aca="false">ModeloDatosModificados!J415-ModeloDatosMinisterio!J415</f>
        <v>-44</v>
      </c>
      <c r="K415" s="89" t="n">
        <f aca="false">ModeloDatosModificados!K415-ModeloDatosMinisterio!K415</f>
        <v>-7.25749203684366E-006</v>
      </c>
      <c r="L415" s="43" t="n">
        <f aca="false">ModeloDatosModificados!L415-ModeloDatosMinisterio!L415</f>
        <v>-44</v>
      </c>
      <c r="M415" s="43" t="n">
        <f aca="false">ModeloDatosModificados!M415-ModeloDatosMinisterio!M415</f>
        <v>-4.44493143172877E-006</v>
      </c>
      <c r="N415" s="43" t="n">
        <f aca="false">ModeloDatosModificados!N415-ModeloDatosMinisterio!N415</f>
        <v>-519</v>
      </c>
      <c r="O415" s="43" t="n">
        <f aca="false">ModeloDatosModificados!O415-ModeloDatosMinisterio!O415</f>
        <v>-519</v>
      </c>
      <c r="P415" s="43" t="n">
        <f aca="false">ModeloDatosModificados!P415-ModeloDatosMinisterio!P415</f>
        <v>-563</v>
      </c>
      <c r="Q415" s="43" t="n">
        <f aca="false">ModeloDatosModificados!Q415-ModeloDatosMinisterio!Q415</f>
        <v>-563</v>
      </c>
      <c r="S415" s="14" t="n">
        <f aca="false">ModeloDatosModificados!S415-ModeloDatosMinisterio!S415</f>
        <v>0</v>
      </c>
      <c r="T415" s="14" t="n">
        <f aca="false">ModeloDatosModificados!T415-ModeloDatosMinisterio!T415</f>
        <v>0</v>
      </c>
      <c r="U415" s="14" t="n">
        <f aca="false">ModeloDatosModificados!U415-ModeloDatosMinisterio!U415</f>
        <v>0</v>
      </c>
      <c r="V415" s="14" t="n">
        <f aca="false">ModeloDatosModificados!V415-ModeloDatosMinisterio!V415</f>
        <v>0</v>
      </c>
      <c r="W415" s="14" t="n">
        <f aca="false">ModeloDatosModificados!W415-ModeloDatosMinisterio!W415</f>
        <v>0</v>
      </c>
      <c r="X415" s="14" t="n">
        <f aca="false">ModeloDatosModificados!X415-ModeloDatosMinisterio!X415</f>
        <v>0</v>
      </c>
      <c r="Y415" s="14" t="n">
        <f aca="false">ModeloDatosModificados!Y415-ModeloDatosMinisterio!Y415</f>
        <v>0</v>
      </c>
      <c r="Z415" s="14" t="n">
        <f aca="false">ModeloDatosModificados!Z415-ModeloDatosMinisterio!Z415</f>
        <v>0</v>
      </c>
      <c r="AC415" s="49" t="n">
        <f aca="false">ModeloDatosModificados!AC415-ModeloDatosMinisterio!AC415</f>
        <v>0</v>
      </c>
      <c r="AD415" s="50" t="n">
        <f aca="false">ModeloDatosModificados!AD415-ModeloDatosMinisterio!AD415</f>
        <v>0</v>
      </c>
      <c r="AE415" s="51" t="n">
        <f aca="false">ModeloDatosModificados!AE415-ModeloDatosMinisterio!AE415</f>
        <v>0</v>
      </c>
      <c r="AF415" s="50" t="n">
        <f aca="false">ModeloDatosModificados!AF415-ModeloDatosMinisterio!AF415</f>
        <v>0</v>
      </c>
      <c r="AG415" s="50" t="n">
        <f aca="false">ModeloDatosModificados!AG415-ModeloDatosMinisterio!AG415</f>
        <v>0</v>
      </c>
      <c r="AH415" s="50" t="n">
        <f aca="false">ModeloDatosModificados!AH415-ModeloDatosMinisterio!AH415</f>
        <v>0</v>
      </c>
      <c r="AI415" s="50" t="n">
        <f aca="false">ModeloDatosModificados!AI415-ModeloDatosMinisterio!AI415</f>
        <v>0</v>
      </c>
      <c r="AJ415" s="50" t="n">
        <f aca="false">ModeloDatosModificados!AJ415-ModeloDatosMinisterio!AJ415</f>
        <v>-8.82264095674653E-005</v>
      </c>
      <c r="AK415" s="50" t="n">
        <f aca="false">ModeloDatosModificados!AK415-ModeloDatosMinisterio!AK415</f>
        <v>0</v>
      </c>
      <c r="AL415" s="50" t="n">
        <f aca="false">ModeloDatosModificados!AL415-ModeloDatosMinisterio!AL415</f>
        <v>0</v>
      </c>
      <c r="AM415" s="50" t="n">
        <f aca="false">ModeloDatosModificados!AM415-ModeloDatosMinisterio!AM415</f>
        <v>-2.20566023918685E-005</v>
      </c>
      <c r="AO415" s="44" t="n">
        <f aca="false">ModeloDatosModificados!AO415-ModeloDatosMinisterio!AO415</f>
        <v>2.42106650729496E-008</v>
      </c>
      <c r="AP415" s="43" t="n">
        <f aca="false">ModeloDatosModificados!AP415-ModeloDatosMinisterio!AP415</f>
        <v>0.148549692426741</v>
      </c>
      <c r="AQ415" s="44" t="n">
        <f aca="false">ModeloDatosModificados!AQ415-ModeloDatosMinisterio!AQ415</f>
        <v>1.220382959109E-007</v>
      </c>
      <c r="AR415" s="43" t="n">
        <f aca="false">ModeloDatosModificados!AR415-ModeloDatosMinisterio!AR415</f>
        <v>0.748791958718357</v>
      </c>
      <c r="AS415" s="44" t="n">
        <f aca="false">ModeloDatosModificados!AS415-ModeloDatosMinisterio!AS415</f>
        <v>1.09471286585368E-007</v>
      </c>
      <c r="AT415" s="43" t="n">
        <f aca="false">ModeloDatosModificados!AT415-ModeloDatosMinisterio!AT415</f>
        <v>0.671684396228557</v>
      </c>
      <c r="AU415" s="44" t="n">
        <f aca="false">ModeloDatosModificados!AU415-ModeloDatosMinisterio!AU415</f>
        <v>-7.71082118226256E-006</v>
      </c>
      <c r="AV415" s="43" t="n">
        <f aca="false">ModeloDatosModificados!AV415-ModeloDatosMinisterio!AV415</f>
        <v>-47.311385768684</v>
      </c>
      <c r="AW415" s="44" t="n">
        <f aca="false">ModeloDatosModificados!AW415-ModeloDatosMinisterio!AW415</f>
        <v>1.97608897849633E-007</v>
      </c>
      <c r="AX415" s="43" t="n">
        <f aca="false">ModeloDatosModificados!AX415-ModeloDatosMinisterio!AX415</f>
        <v>1.21247148345174</v>
      </c>
      <c r="AZ415" s="34" t="n">
        <f aca="false">AP449*$N$417/$P$451+AP415</f>
        <v>-5.01879119311524</v>
      </c>
      <c r="BA415" s="34" t="n">
        <f aca="false">AR449*$N$417/$P$451+AR415</f>
        <v>-100.4268721707</v>
      </c>
      <c r="BB415" s="34" t="n">
        <f aca="false">AT449*$N$417/$P$451+AT415</f>
        <v>-104.189356107653</v>
      </c>
      <c r="BC415" s="34" t="n">
        <f aca="false">AV449*$N$417/$P$451+AV415</f>
        <v>-183.731404478354</v>
      </c>
      <c r="BD415" s="34" t="n">
        <f aca="false">AX449*$N$417/$P$451+AX415</f>
        <v>-169.347049884648</v>
      </c>
      <c r="BE415" s="34" t="n">
        <f aca="false">ROUND(SUM(AZ415:BD415),0)</f>
        <v>-563</v>
      </c>
      <c r="BF415" s="1" t="n">
        <f aca="false">BE415-Q415</f>
        <v>0</v>
      </c>
    </row>
    <row r="416" customFormat="false" ht="13.8" hidden="false" customHeight="false" outlineLevel="0" collapsed="false">
      <c r="A416" s="16" t="s">
        <v>46</v>
      </c>
      <c r="B416" s="52" t="n">
        <f aca="false">ModeloDatosModificados!B416-ModeloDatosMinisterio!B416</f>
        <v>0</v>
      </c>
      <c r="C416" s="52" t="n">
        <f aca="false">ModeloDatosModificados!C416-ModeloDatosMinisterio!C416</f>
        <v>0</v>
      </c>
      <c r="D416" s="52" t="n">
        <f aca="false">ModeloDatosModificados!D416-ModeloDatosMinisterio!D416</f>
        <v>0</v>
      </c>
      <c r="E416" s="52" t="n">
        <f aca="false">ModeloDatosModificados!E416-ModeloDatosMinisterio!E416</f>
        <v>0</v>
      </c>
      <c r="F416" s="52" t="n">
        <f aca="false">ModeloDatosModificados!F416-ModeloDatosMinisterio!F416</f>
        <v>0</v>
      </c>
      <c r="G416" s="52" t="n">
        <f aca="false">ModeloDatosModificados!G416-ModeloDatosMinisterio!G416</f>
        <v>0</v>
      </c>
      <c r="H416" s="52" t="n">
        <f aca="false">ModeloDatosModificados!H416-ModeloDatosMinisterio!H416</f>
        <v>0</v>
      </c>
      <c r="I416" s="90" t="n">
        <f aca="false">ModeloDatosModificados!I416-ModeloDatosMinisterio!I416</f>
        <v>-6.61675008007193E-006</v>
      </c>
      <c r="J416" s="52" t="n">
        <f aca="false">ModeloDatosModificados!J416-ModeloDatosMinisterio!J416</f>
        <v>-41</v>
      </c>
      <c r="K416" s="89" t="n">
        <f aca="false">ModeloDatosModificados!K416-ModeloDatosMinisterio!K416</f>
        <v>-6.61675008009274E-006</v>
      </c>
      <c r="L416" s="43" t="n">
        <f aca="false">ModeloDatosModificados!L416-ModeloDatosMinisterio!L416</f>
        <v>-41</v>
      </c>
      <c r="M416" s="43" t="n">
        <f aca="false">ModeloDatosModificados!M416-ModeloDatosMinisterio!M416</f>
        <v>-8.73365264259483E-006</v>
      </c>
      <c r="N416" s="43" t="n">
        <f aca="false">ModeloDatosModificados!N416-ModeloDatosMinisterio!N416</f>
        <v>-1018</v>
      </c>
      <c r="O416" s="43" t="n">
        <f aca="false">ModeloDatosModificados!O416-ModeloDatosMinisterio!O416</f>
        <v>-1018</v>
      </c>
      <c r="P416" s="43" t="n">
        <f aca="false">ModeloDatosModificados!P416-ModeloDatosMinisterio!P416</f>
        <v>-1059</v>
      </c>
      <c r="Q416" s="43" t="n">
        <f aca="false">ModeloDatosModificados!Q416-ModeloDatosMinisterio!Q416</f>
        <v>-1059</v>
      </c>
      <c r="S416" s="17" t="n">
        <f aca="false">ModeloDatosModificados!S416-ModeloDatosMinisterio!S416</f>
        <v>0</v>
      </c>
      <c r="T416" s="17" t="n">
        <f aca="false">ModeloDatosModificados!T416-ModeloDatosMinisterio!T416</f>
        <v>0</v>
      </c>
      <c r="U416" s="17" t="n">
        <f aca="false">ModeloDatosModificados!U416-ModeloDatosMinisterio!U416</f>
        <v>0</v>
      </c>
      <c r="V416" s="17" t="n">
        <f aca="false">ModeloDatosModificados!V416-ModeloDatosMinisterio!V416</f>
        <v>0</v>
      </c>
      <c r="W416" s="17" t="n">
        <f aca="false">ModeloDatosModificados!W416-ModeloDatosMinisterio!W416</f>
        <v>0</v>
      </c>
      <c r="X416" s="17" t="n">
        <f aca="false">ModeloDatosModificados!X416-ModeloDatosMinisterio!X416</f>
        <v>0</v>
      </c>
      <c r="Y416" s="17" t="n">
        <f aca="false">ModeloDatosModificados!Y416-ModeloDatosMinisterio!Y416</f>
        <v>0</v>
      </c>
      <c r="Z416" s="17" t="n">
        <f aca="false">ModeloDatosModificados!Z416-ModeloDatosMinisterio!Z416</f>
        <v>0</v>
      </c>
      <c r="AC416" s="49" t="n">
        <f aca="false">ModeloDatosModificados!AC416-ModeloDatosMinisterio!AC416</f>
        <v>0</v>
      </c>
      <c r="AD416" s="50" t="n">
        <f aca="false">ModeloDatosModificados!AD416-ModeloDatosMinisterio!AD416</f>
        <v>0</v>
      </c>
      <c r="AE416" s="51" t="n">
        <f aca="false">ModeloDatosModificados!AE416-ModeloDatosMinisterio!AE416</f>
        <v>0</v>
      </c>
      <c r="AF416" s="50" t="n">
        <f aca="false">ModeloDatosModificados!AF416-ModeloDatosMinisterio!AF416</f>
        <v>0</v>
      </c>
      <c r="AG416" s="50" t="n">
        <f aca="false">ModeloDatosModificados!AG416-ModeloDatosMinisterio!AG416</f>
        <v>0</v>
      </c>
      <c r="AH416" s="50" t="n">
        <f aca="false">ModeloDatosModificados!AH416-ModeloDatosMinisterio!AH416</f>
        <v>0</v>
      </c>
      <c r="AI416" s="50" t="n">
        <f aca="false">ModeloDatosModificados!AI416-ModeloDatosMinisterio!AI416</f>
        <v>0</v>
      </c>
      <c r="AJ416" s="50" t="n">
        <f aca="false">ModeloDatosModificados!AJ416-ModeloDatosMinisterio!AJ416</f>
        <v>-8.50700108500739E-005</v>
      </c>
      <c r="AK416" s="50" t="n">
        <f aca="false">ModeloDatosModificados!AK416-ModeloDatosMinisterio!AK416</f>
        <v>0</v>
      </c>
      <c r="AL416" s="50" t="n">
        <f aca="false">ModeloDatosModificados!AL416-ModeloDatosMinisterio!AL416</f>
        <v>0</v>
      </c>
      <c r="AM416" s="50" t="n">
        <f aca="false">ModeloDatosModificados!AM416-ModeloDatosMinisterio!AM416</f>
        <v>-2.12675027125159E-005</v>
      </c>
      <c r="AO416" s="44" t="n">
        <f aca="false">ModeloDatosModificados!AO416-ModeloDatosMinisterio!AO416</f>
        <v>7.66812759596142E-009</v>
      </c>
      <c r="AP416" s="43" t="n">
        <f aca="false">ModeloDatosModificados!AP416-ModeloDatosMinisterio!AP416</f>
        <v>0.0470494301761732</v>
      </c>
      <c r="AQ416" s="44" t="n">
        <f aca="false">ModeloDatosModificados!AQ416-ModeloDatosMinisterio!AQ416</f>
        <v>2.49649300822653E-007</v>
      </c>
      <c r="AR416" s="43" t="n">
        <f aca="false">ModeloDatosModificados!AR416-ModeloDatosMinisterio!AR416</f>
        <v>1.5317764604988</v>
      </c>
      <c r="AS416" s="44" t="n">
        <f aca="false">ModeloDatosModificados!AS416-ModeloDatosMinisterio!AS416</f>
        <v>3.31289707852875E-007</v>
      </c>
      <c r="AT416" s="43" t="n">
        <f aca="false">ModeloDatosModificados!AT416-ModeloDatosMinisterio!AT416</f>
        <v>2.03269856723637</v>
      </c>
      <c r="AU416" s="44" t="n">
        <f aca="false">ModeloDatosModificados!AU416-ModeloDatosMinisterio!AU416</f>
        <v>-7.42243797664604E-006</v>
      </c>
      <c r="AV416" s="43" t="n">
        <f aca="false">ModeloDatosModificados!AV416-ModeloDatosMinisterio!AV416</f>
        <v>-45.5419491850007</v>
      </c>
      <c r="AW416" s="44" t="n">
        <f aca="false">ModeloDatosModificados!AW416-ModeloDatosMinisterio!AW416</f>
        <v>2.17080760303232E-007</v>
      </c>
      <c r="AX416" s="43" t="n">
        <f aca="false">ModeloDatosModificados!AX416-ModeloDatosMinisterio!AX416</f>
        <v>1.33194524304236</v>
      </c>
      <c r="AZ416" s="34" t="n">
        <f aca="false">AP450*$N$417/$P$451+AP416</f>
        <v>-49.247228486864</v>
      </c>
      <c r="BA416" s="34" t="n">
        <f aca="false">AR450*$N$417/$P$451+AR416</f>
        <v>-189.234513395066</v>
      </c>
      <c r="BB416" s="34" t="n">
        <f aca="false">AT450*$N$417/$P$451+AT416</f>
        <v>-305.400632221252</v>
      </c>
      <c r="BC416" s="34" t="n">
        <f aca="false">AV450*$N$417/$P$451+AV416</f>
        <v>-188.995588182036</v>
      </c>
      <c r="BD416" s="34" t="n">
        <f aca="false">AX450*$N$417/$P$451+AX416</f>
        <v>-325.876930003984</v>
      </c>
      <c r="BE416" s="34" t="n">
        <f aca="false">ROUND(SUM(AZ416:BD416),0)</f>
        <v>-1059</v>
      </c>
      <c r="BF416" s="1" t="n">
        <f aca="false">BE416-Q416</f>
        <v>0</v>
      </c>
    </row>
    <row r="417" customFormat="false" ht="13.8" hidden="false" customHeight="false" outlineLevel="0" collapsed="false">
      <c r="A417" s="19" t="s">
        <v>49</v>
      </c>
      <c r="B417" s="59"/>
      <c r="C417" s="59"/>
      <c r="D417" s="59"/>
      <c r="E417" s="59"/>
      <c r="F417" s="59"/>
      <c r="G417" s="59"/>
      <c r="H417" s="59"/>
      <c r="I417" s="59" t="n">
        <f aca="false">SUM(I390:I416)</f>
        <v>2.25514051876985E-017</v>
      </c>
      <c r="J417" s="59" t="n">
        <f aca="false">DatosMinisterio!K417</f>
        <v>6135713</v>
      </c>
      <c r="K417" s="91" t="n">
        <f aca="false">I417-DatosMinisterio!J417</f>
        <v>-1</v>
      </c>
      <c r="L417" s="59" t="n">
        <f aca="false">J417-DatosMinisterio!K417</f>
        <v>0</v>
      </c>
      <c r="M417" s="59"/>
      <c r="N417" s="59" t="n">
        <f aca="false">DatosMinisterio!L417</f>
        <v>116578533</v>
      </c>
      <c r="O417" s="59"/>
      <c r="P417" s="59" t="n">
        <f aca="false">DatosMinisterio!M417</f>
        <v>122714246</v>
      </c>
      <c r="Q417" s="59"/>
      <c r="S417" s="20"/>
      <c r="T417" s="20"/>
      <c r="U417" s="20"/>
      <c r="V417" s="20"/>
      <c r="W417" s="20"/>
      <c r="X417" s="20"/>
      <c r="Y417" s="20"/>
      <c r="Z417" s="20"/>
      <c r="AB417" s="62" t="s">
        <v>207</v>
      </c>
      <c r="AC417" s="62" t="n">
        <f aca="false">AVERAGE(AC392:AC416)</f>
        <v>0</v>
      </c>
      <c r="AD417" s="20"/>
      <c r="AE417" s="62" t="n">
        <f aca="false">AVERAGE(AE392:AE416)</f>
        <v>0</v>
      </c>
      <c r="AF417" s="20"/>
      <c r="AG417" s="64" t="n">
        <f aca="false">AVERAGE(AG392:AG416)</f>
        <v>0</v>
      </c>
      <c r="AH417" s="20"/>
      <c r="AI417" s="64" t="n">
        <f aca="false">AVERAGE(AI392:AI416)</f>
        <v>-0.00026089534538986</v>
      </c>
      <c r="AJ417" s="20"/>
      <c r="AK417" s="64" t="n">
        <f aca="false">AVERAGE(AK392:AK416)</f>
        <v>0</v>
      </c>
      <c r="AL417" s="20"/>
      <c r="AM417" s="64" t="n">
        <f aca="false">SUM(AM392:AM416)</f>
        <v>-0.000278233199490241</v>
      </c>
      <c r="AO417" s="60" t="n">
        <f aca="false">SUM(AO390:AO416)</f>
        <v>9.53035793216341E-007</v>
      </c>
      <c r="AP417" s="59" t="n">
        <f aca="false">SUM(AP390:AP416)</f>
        <v>5.84755410590314</v>
      </c>
      <c r="AQ417" s="60" t="n">
        <f aca="false">SUM(AQ390:AQ416)</f>
        <v>1.48221989216932E-005</v>
      </c>
      <c r="AR417" s="59" t="n">
        <f aca="false">SUM(AR390:AR416)</f>
        <v>90.9447586124435</v>
      </c>
      <c r="AS417" s="60" t="n">
        <f aca="false">SUM(AS390:AS416)</f>
        <v>2.30240917264907E-005</v>
      </c>
      <c r="AT417" s="59" t="n">
        <f aca="false">SUM(AT390:AT416)</f>
        <v>141.269218919348</v>
      </c>
      <c r="AU417" s="60" t="n">
        <f aca="false">SUM(AU390:AU416)</f>
        <v>-7.35823191142464E-005</v>
      </c>
      <c r="AV417" s="59" t="n">
        <f aca="false">SUM(AV390:AV416)</f>
        <v>-451.479991959403</v>
      </c>
      <c r="AW417" s="60" t="n">
        <f aca="false">SUM(AW390:AW416)</f>
        <v>3.47829926728297E-005</v>
      </c>
      <c r="AX417" s="59" t="n">
        <f aca="false">SUM(AX390:AX416)</f>
        <v>213.418460321592</v>
      </c>
      <c r="AZ417" s="34" t="n">
        <f aca="false">AP451*$N$417/$P$451+AP417</f>
        <v>-20.2001312572976</v>
      </c>
      <c r="BA417" s="34" t="n">
        <f aca="false">AR451*$N$417/$P$451+AR417</f>
        <v>-145.240015262149</v>
      </c>
      <c r="BB417" s="34" t="n">
        <f aca="false">AT451*$N$417/$P$451+AT417</f>
        <v>628.598165460561</v>
      </c>
      <c r="BC417" s="34" t="n">
        <f aca="false">AV451*$N$417/$P$451+AV417</f>
        <v>-830.289127681039</v>
      </c>
      <c r="BD417" s="34" t="n">
        <f aca="false">AX451*$N$417/$P$451+AX417</f>
        <v>361.750390186429</v>
      </c>
      <c r="BE417" s="34" t="n">
        <f aca="false">ROUND(SUM(AZ417:BD417),0)</f>
        <v>-5</v>
      </c>
      <c r="BF417" s="1" t="n">
        <f aca="false">BE417-Q417</f>
        <v>-5</v>
      </c>
    </row>
    <row r="418" customFormat="false" ht="13.8" hidden="false" customHeight="false" outlineLevel="0" collapsed="false">
      <c r="A418" s="23" t="s">
        <v>50</v>
      </c>
      <c r="S418" s="22"/>
      <c r="T418" s="22"/>
      <c r="U418" s="22"/>
      <c r="V418" s="22"/>
      <c r="W418" s="22"/>
      <c r="X418" s="22"/>
      <c r="Y418" s="22"/>
      <c r="Z418" s="22"/>
      <c r="AB418" s="62" t="s">
        <v>208</v>
      </c>
      <c r="AC418" s="62" t="n">
        <f aca="false">_xlfn.STDEV.P(AC392:AC416)</f>
        <v>0</v>
      </c>
      <c r="AD418" s="20"/>
      <c r="AE418" s="62" t="n">
        <f aca="false">_xlfn.STDEV.P(AE392:AE416)</f>
        <v>0</v>
      </c>
      <c r="AF418" s="20"/>
      <c r="AG418" s="64" t="n">
        <f aca="false">_xlfn.STDEV.P(AG392:AG416)</f>
        <v>0</v>
      </c>
      <c r="AH418" s="20"/>
      <c r="AI418" s="64" t="n">
        <f aca="false">_xlfn.STDEV.P(AI392:AI416)</f>
        <v>0.00127812094494467</v>
      </c>
      <c r="AJ418" s="20"/>
      <c r="AK418" s="64" t="n">
        <f aca="false">_xlfn.STDEV.P(AK392:AK416)</f>
        <v>0</v>
      </c>
      <c r="AL418" s="20"/>
      <c r="AM418" s="64"/>
    </row>
    <row r="419" customFormat="false" ht="13.8" hidden="false" customHeight="false" outlineLevel="0" collapsed="false">
      <c r="A419" s="23" t="s">
        <v>149</v>
      </c>
      <c r="S419" s="22"/>
      <c r="T419" s="22"/>
      <c r="U419" s="22"/>
      <c r="V419" s="22"/>
      <c r="W419" s="22"/>
      <c r="X419" s="22"/>
      <c r="Y419" s="22"/>
      <c r="Z419" s="22"/>
    </row>
    <row r="420" customFormat="false" ht="13.8" hidden="false" customHeight="false" outlineLevel="0" collapsed="false">
      <c r="S420" s="22"/>
      <c r="T420" s="22"/>
      <c r="U420" s="22"/>
      <c r="V420" s="22"/>
      <c r="W420" s="22"/>
      <c r="X420" s="22"/>
      <c r="Y420" s="22"/>
      <c r="Z420" s="22"/>
    </row>
    <row r="421" customFormat="false" ht="13.8" hidden="false" customHeight="false" outlineLevel="0" collapsed="false">
      <c r="A421" s="6" t="s">
        <v>177</v>
      </c>
      <c r="B421" s="6"/>
      <c r="C421" s="6"/>
      <c r="D421" s="6"/>
      <c r="E421" s="6"/>
      <c r="F421" s="6"/>
      <c r="G421" s="6"/>
      <c r="H421" s="6"/>
      <c r="I421" s="6"/>
      <c r="J421" s="6"/>
      <c r="S421" s="24"/>
      <c r="T421" s="24"/>
      <c r="U421" s="24"/>
      <c r="V421" s="24"/>
      <c r="W421" s="24"/>
      <c r="X421" s="24"/>
      <c r="Y421" s="24"/>
      <c r="Z421" s="24"/>
    </row>
    <row r="422" customFormat="false" ht="13.8" hidden="false" customHeight="false" outlineLevel="0" collapsed="false">
      <c r="A422" s="6" t="s">
        <v>178</v>
      </c>
      <c r="B422" s="6"/>
      <c r="C422" s="6"/>
      <c r="D422" s="6"/>
      <c r="E422" s="6"/>
      <c r="F422" s="6"/>
      <c r="G422" s="6"/>
      <c r="H422" s="6"/>
      <c r="I422" s="6"/>
      <c r="J422" s="6"/>
      <c r="S422" s="24"/>
      <c r="T422" s="24"/>
      <c r="U422" s="24"/>
      <c r="V422" s="24"/>
      <c r="W422" s="24"/>
      <c r="X422" s="24"/>
      <c r="Y422" s="24"/>
      <c r="Z422" s="24"/>
    </row>
    <row r="423" customFormat="false" ht="13.8" hidden="false" customHeight="false" outlineLevel="0" collapsed="false">
      <c r="A423" s="29"/>
      <c r="B423" s="29"/>
      <c r="C423" s="29"/>
      <c r="D423" s="29"/>
      <c r="E423" s="29"/>
      <c r="F423" s="29"/>
      <c r="G423" s="29"/>
      <c r="H423" s="29"/>
      <c r="S423" s="73"/>
      <c r="T423" s="73"/>
      <c r="U423" s="73"/>
      <c r="V423" s="73"/>
      <c r="W423" s="73"/>
      <c r="X423" s="73"/>
      <c r="Y423" s="73"/>
      <c r="Z423" s="73"/>
    </row>
    <row r="424" customFormat="false" ht="15.8" hidden="false" customHeight="true" outlineLevel="0" collapsed="false">
      <c r="A424" s="7" t="s">
        <v>8</v>
      </c>
      <c r="B424" s="85" t="s">
        <v>188</v>
      </c>
      <c r="C424" s="85"/>
      <c r="D424" s="85"/>
      <c r="E424" s="85"/>
      <c r="F424" s="85"/>
      <c r="G424" s="85"/>
      <c r="H424" s="85"/>
      <c r="I424" s="37" t="s">
        <v>10</v>
      </c>
      <c r="J424" s="37" t="s">
        <v>11</v>
      </c>
      <c r="K424" s="37" t="s">
        <v>189</v>
      </c>
      <c r="L424" s="37" t="s">
        <v>190</v>
      </c>
      <c r="M424" s="37" t="s">
        <v>191</v>
      </c>
      <c r="N424" s="37" t="s">
        <v>12</v>
      </c>
      <c r="O424" s="37" t="s">
        <v>192</v>
      </c>
      <c r="P424" s="37" t="s">
        <v>193</v>
      </c>
      <c r="Q424" s="37" t="s">
        <v>194</v>
      </c>
      <c r="S424" s="8" t="s">
        <v>188</v>
      </c>
      <c r="T424" s="8"/>
      <c r="U424" s="8"/>
      <c r="V424" s="8"/>
      <c r="W424" s="8"/>
      <c r="X424" s="8"/>
      <c r="Y424" s="8"/>
      <c r="Z424" s="8"/>
      <c r="AC424" s="9" t="s">
        <v>196</v>
      </c>
      <c r="AD424" s="9"/>
      <c r="AE424" s="9" t="s">
        <v>197</v>
      </c>
      <c r="AF424" s="9"/>
      <c r="AG424" s="9" t="s">
        <v>198</v>
      </c>
      <c r="AH424" s="9"/>
      <c r="AI424" s="9" t="s">
        <v>199</v>
      </c>
      <c r="AJ424" s="9"/>
      <c r="AK424" s="9" t="s">
        <v>200</v>
      </c>
      <c r="AL424" s="9"/>
      <c r="AM424" s="39" t="s">
        <v>201</v>
      </c>
      <c r="AO424" s="9" t="s">
        <v>196</v>
      </c>
      <c r="AP424" s="9"/>
      <c r="AQ424" s="9" t="s">
        <v>197</v>
      </c>
      <c r="AR424" s="9"/>
      <c r="AS424" s="9" t="s">
        <v>198</v>
      </c>
      <c r="AT424" s="9"/>
      <c r="AU424" s="9" t="s">
        <v>199</v>
      </c>
      <c r="AV424" s="9"/>
      <c r="AW424" s="39" t="s">
        <v>200</v>
      </c>
      <c r="AX424" s="39"/>
    </row>
    <row r="425" customFormat="false" ht="55.8" hidden="false" customHeight="false" outlineLevel="0" collapsed="false">
      <c r="A425" s="7"/>
      <c r="B425" s="84" t="s">
        <v>179</v>
      </c>
      <c r="C425" s="84" t="s">
        <v>180</v>
      </c>
      <c r="D425" s="84" t="s">
        <v>181</v>
      </c>
      <c r="E425" s="84" t="s">
        <v>182</v>
      </c>
      <c r="F425" s="84" t="s">
        <v>183</v>
      </c>
      <c r="G425" s="84" t="s">
        <v>184</v>
      </c>
      <c r="H425" s="84" t="s">
        <v>185</v>
      </c>
      <c r="I425" s="37"/>
      <c r="J425" s="37"/>
      <c r="K425" s="37"/>
      <c r="L425" s="37"/>
      <c r="M425" s="37"/>
      <c r="N425" s="37"/>
      <c r="O425" s="37"/>
      <c r="P425" s="37"/>
      <c r="Q425" s="37"/>
      <c r="S425" s="9" t="s">
        <v>179</v>
      </c>
      <c r="T425" s="9" t="s">
        <v>180</v>
      </c>
      <c r="U425" s="9" t="s">
        <v>181</v>
      </c>
      <c r="V425" s="9" t="s">
        <v>182</v>
      </c>
      <c r="W425" s="9" t="s">
        <v>183</v>
      </c>
      <c r="X425" s="9" t="s">
        <v>184</v>
      </c>
      <c r="Y425" s="9" t="s">
        <v>185</v>
      </c>
      <c r="Z425" s="7" t="s">
        <v>21</v>
      </c>
      <c r="AC425" s="9" t="s">
        <v>202</v>
      </c>
      <c r="AD425" s="9" t="s">
        <v>203</v>
      </c>
      <c r="AE425" s="9" t="s">
        <v>202</v>
      </c>
      <c r="AF425" s="9" t="s">
        <v>203</v>
      </c>
      <c r="AG425" s="9" t="s">
        <v>202</v>
      </c>
      <c r="AH425" s="9" t="s">
        <v>203</v>
      </c>
      <c r="AI425" s="9" t="s">
        <v>202</v>
      </c>
      <c r="AJ425" s="9" t="s">
        <v>203</v>
      </c>
      <c r="AK425" s="9" t="s">
        <v>202</v>
      </c>
      <c r="AL425" s="9" t="s">
        <v>203</v>
      </c>
      <c r="AM425" s="40" t="s">
        <v>204</v>
      </c>
      <c r="AO425" s="9" t="s">
        <v>205</v>
      </c>
      <c r="AP425" s="9" t="s">
        <v>206</v>
      </c>
      <c r="AQ425" s="9" t="s">
        <v>205</v>
      </c>
      <c r="AR425" s="9" t="s">
        <v>206</v>
      </c>
      <c r="AS425" s="9" t="s">
        <v>205</v>
      </c>
      <c r="AT425" s="9" t="s">
        <v>206</v>
      </c>
      <c r="AU425" s="9" t="s">
        <v>205</v>
      </c>
      <c r="AV425" s="9" t="s">
        <v>206</v>
      </c>
      <c r="AW425" s="9" t="s">
        <v>205</v>
      </c>
      <c r="AX425" s="40" t="s">
        <v>206</v>
      </c>
      <c r="AY425" s="76" t="s">
        <v>210</v>
      </c>
    </row>
    <row r="426" customFormat="false" ht="13.8" hidden="false" customHeight="false" outlineLevel="0" collapsed="false">
      <c r="A426" s="10" t="s">
        <v>22</v>
      </c>
      <c r="B426" s="42" t="n">
        <f aca="false">ModeloDatosModificados!B426-ModeloDatosMinisterio!B426</f>
        <v>0</v>
      </c>
      <c r="C426" s="42" t="n">
        <f aca="false">ModeloDatosModificados!C426-ModeloDatosMinisterio!C426</f>
        <v>0</v>
      </c>
      <c r="D426" s="42" t="n">
        <f aca="false">ModeloDatosModificados!D426-ModeloDatosMinisterio!D426</f>
        <v>0</v>
      </c>
      <c r="E426" s="42" t="n">
        <f aca="false">ModeloDatosModificados!E426-ModeloDatosMinisterio!E426</f>
        <v>0</v>
      </c>
      <c r="F426" s="42" t="n">
        <f aca="false">ModeloDatosModificados!F426-ModeloDatosMinisterio!F426</f>
        <v>0</v>
      </c>
      <c r="G426" s="42" t="n">
        <f aca="false">ModeloDatosModificados!G426-ModeloDatosMinisterio!G426</f>
        <v>0</v>
      </c>
      <c r="H426" s="42" t="n">
        <f aca="false">ModeloDatosModificados!H426-ModeloDatosMinisterio!H426</f>
        <v>0</v>
      </c>
      <c r="I426" s="88" t="n">
        <f aca="false">ModeloDatosModificados!I426-ModeloDatosMinisterio!I426</f>
        <v>0.000369036824336061</v>
      </c>
      <c r="J426" s="42" t="n">
        <f aca="false">ModeloDatosModificados!J426-ModeloDatosMinisterio!J426</f>
        <v>2152.37996921502</v>
      </c>
      <c r="K426" s="88" t="n">
        <f aca="false">ModeloDatosModificados!K426-ModeloDatosMinisterio!K426</f>
        <v>0.000369036824336061</v>
      </c>
      <c r="L426" s="42" t="n">
        <f aca="false">ModeloDatosModificados!L426-ModeloDatosMinisterio!L426</f>
        <v>2152.37996921502</v>
      </c>
      <c r="M426" s="43" t="n">
        <f aca="false">ModeloDatosModificados!M426-ModeloDatosMinisterio!M426</f>
        <v>0</v>
      </c>
      <c r="N426" s="43" t="n">
        <f aca="false">ModeloDatosModificados!N426-ModeloDatosMinisterio!N426</f>
        <v>0</v>
      </c>
      <c r="O426" s="43" t="n">
        <f aca="false">ModeloDatosModificados!O426-ModeloDatosMinisterio!O426</f>
        <v>0</v>
      </c>
      <c r="P426" s="43" t="n">
        <f aca="false">ModeloDatosModificados!P426-ModeloDatosMinisterio!P426</f>
        <v>2152.37996921316</v>
      </c>
      <c r="Q426" s="43" t="n">
        <f aca="false">ModeloDatosModificados!Q426-ModeloDatosMinisterio!Q426</f>
        <v>2152.37996921316</v>
      </c>
      <c r="S426" s="11" t="n">
        <f aca="false">ModeloDatosModificados!S426-ModeloDatosMinisterio!S426</f>
        <v>0</v>
      </c>
      <c r="T426" s="11" t="n">
        <f aca="false">ModeloDatosModificados!T426-ModeloDatosMinisterio!T426</f>
        <v>0</v>
      </c>
      <c r="U426" s="11" t="n">
        <f aca="false">ModeloDatosModificados!U426-ModeloDatosMinisterio!U426</f>
        <v>0</v>
      </c>
      <c r="V426" s="11" t="n">
        <f aca="false">ModeloDatosModificados!V426-ModeloDatosMinisterio!V426</f>
        <v>0</v>
      </c>
      <c r="W426" s="11" t="n">
        <f aca="false">ModeloDatosModificados!W426-ModeloDatosMinisterio!W426</f>
        <v>0</v>
      </c>
      <c r="X426" s="11" t="n">
        <f aca="false">ModeloDatosModificados!X426-ModeloDatosMinisterio!X426</f>
        <v>0</v>
      </c>
      <c r="Y426" s="11" t="n">
        <f aca="false">ModeloDatosModificados!Y426-ModeloDatosMinisterio!Y426</f>
        <v>0</v>
      </c>
      <c r="Z426" s="11" t="n">
        <f aca="false">ModeloDatosModificados!Z426-ModeloDatosMinisterio!Z426</f>
        <v>0</v>
      </c>
      <c r="AC426" s="45" t="n">
        <f aca="false">ModeloDatosModificados!AC426-ModeloDatosMinisterio!AC426</f>
        <v>0</v>
      </c>
      <c r="AD426" s="46" t="n">
        <f aca="false">ModeloDatosModificados!AD426-ModeloDatosMinisterio!AD426</f>
        <v>0</v>
      </c>
      <c r="AE426" s="47" t="n">
        <f aca="false">ModeloDatosModificados!AE426-ModeloDatosMinisterio!AE426</f>
        <v>0</v>
      </c>
      <c r="AF426" s="46" t="n">
        <f aca="false">ModeloDatosModificados!AF426-ModeloDatosMinisterio!AF426</f>
        <v>0</v>
      </c>
      <c r="AG426" s="46" t="n">
        <f aca="false">ModeloDatosModificados!AG426-ModeloDatosMinisterio!AG426</f>
        <v>0</v>
      </c>
      <c r="AH426" s="46" t="n">
        <f aca="false">ModeloDatosModificados!AH426-ModeloDatosMinisterio!AH426</f>
        <v>0</v>
      </c>
      <c r="AI426" s="46" t="n">
        <f aca="false">ModeloDatosModificados!AI426-ModeloDatosMinisterio!AI426</f>
        <v>0</v>
      </c>
      <c r="AJ426" s="46" t="n">
        <f aca="false">ModeloDatosModificados!AJ426-ModeloDatosMinisterio!AJ426</f>
        <v>0.00319391661230906</v>
      </c>
      <c r="AK426" s="46" t="n">
        <f aca="false">ModeloDatosModificados!AK426-ModeloDatosMinisterio!AK426</f>
        <v>0</v>
      </c>
      <c r="AL426" s="46" t="n">
        <f aca="false">ModeloDatosModificados!AL426-ModeloDatosMinisterio!AL426</f>
        <v>0</v>
      </c>
      <c r="AM426" s="46" t="n">
        <f aca="false">ModeloDatosModificados!AM426-ModeloDatosMinisterio!AM426</f>
        <v>0.000798479153077236</v>
      </c>
      <c r="AO426" s="48" t="n">
        <f aca="false">ModeloDatosModificados!AO426-ModeloDatosMinisterio!AO426</f>
        <v>1.00620045626857E-006</v>
      </c>
      <c r="AP426" s="42" t="n">
        <f aca="false">ModeloDatosModificados!AP426-ModeloDatosMinisterio!AP426</f>
        <v>5.86858970235335</v>
      </c>
      <c r="AQ426" s="48" t="n">
        <f aca="false">ModeloDatosModificados!AQ426-ModeloDatosMinisterio!AQ426</f>
        <v>2.04898496118883E-007</v>
      </c>
      <c r="AR426" s="42" t="n">
        <f aca="false">ModeloDatosModificados!AR426-ModeloDatosMinisterio!AR426</f>
        <v>1.19505531612458</v>
      </c>
      <c r="AS426" s="48" t="n">
        <f aca="false">ModeloDatosModificados!AS426-ModeloDatosMinisterio!AS426</f>
        <v>3.9718875918214E-006</v>
      </c>
      <c r="AT426" s="42" t="n">
        <f aca="false">ModeloDatosModificados!AT426-ModeloDatosMinisterio!AT426</f>
        <v>23.165740459619</v>
      </c>
      <c r="AU426" s="48" t="n">
        <f aca="false">ModeloDatosModificados!AU426-ModeloDatosMinisterio!AU426</f>
        <v>0.000312995218760055</v>
      </c>
      <c r="AV426" s="42" t="n">
        <f aca="false">ModeloDatosModificados!AV426-ModeloDatosMinisterio!AV426</f>
        <v>1825.52145177184</v>
      </c>
      <c r="AW426" s="48" t="n">
        <f aca="false">ModeloDatosModificados!AW426-ModeloDatosMinisterio!AW426</f>
        <v>5.08586190317989E-005</v>
      </c>
      <c r="AX426" s="42" t="n">
        <f aca="false">ModeloDatosModificados!AX426-ModeloDatosMinisterio!AX426</f>
        <v>296.629131965165</v>
      </c>
      <c r="AY426" s="35" t="n">
        <v>1.00051157983342</v>
      </c>
    </row>
    <row r="427" customFormat="false" ht="13.8" hidden="false" customHeight="false" outlineLevel="0" collapsed="false">
      <c r="A427" s="13" t="s">
        <v>23</v>
      </c>
      <c r="B427" s="43" t="n">
        <f aca="false">ModeloDatosModificados!B427-ModeloDatosMinisterio!B427</f>
        <v>0</v>
      </c>
      <c r="C427" s="43" t="n">
        <f aca="false">ModeloDatosModificados!C427-ModeloDatosMinisterio!C427</f>
        <v>0</v>
      </c>
      <c r="D427" s="43" t="n">
        <f aca="false">ModeloDatosModificados!D427-ModeloDatosMinisterio!D427</f>
        <v>0</v>
      </c>
      <c r="E427" s="43" t="n">
        <f aca="false">ModeloDatosModificados!E427-ModeloDatosMinisterio!E427</f>
        <v>0</v>
      </c>
      <c r="F427" s="43" t="n">
        <f aca="false">ModeloDatosModificados!F427-ModeloDatosMinisterio!F427</f>
        <v>-5</v>
      </c>
      <c r="G427" s="43" t="n">
        <f aca="false">ModeloDatosModificados!G427-ModeloDatosMinisterio!G427</f>
        <v>0</v>
      </c>
      <c r="H427" s="43" t="n">
        <f aca="false">ModeloDatosModificados!H427-ModeloDatosMinisterio!H427</f>
        <v>0</v>
      </c>
      <c r="I427" s="89" t="n">
        <f aca="false">ModeloDatosModificados!I427-ModeloDatosMinisterio!I427</f>
        <v>-0.000972731954489075</v>
      </c>
      <c r="J427" s="43" t="n">
        <f aca="false">ModeloDatosModificados!J427-ModeloDatosMinisterio!J427</f>
        <v>-5673.38714239304</v>
      </c>
      <c r="K427" s="89" t="n">
        <f aca="false">ModeloDatosModificados!K427-ModeloDatosMinisterio!K427</f>
        <v>-0.000972731954489075</v>
      </c>
      <c r="L427" s="43" t="n">
        <f aca="false">ModeloDatosModificados!L427-ModeloDatosMinisterio!L427</f>
        <v>-5673.38714239304</v>
      </c>
      <c r="M427" s="43" t="n">
        <f aca="false">ModeloDatosModificados!M427-ModeloDatosMinisterio!M427</f>
        <v>0</v>
      </c>
      <c r="N427" s="43" t="n">
        <f aca="false">ModeloDatosModificados!N427-ModeloDatosMinisterio!N427</f>
        <v>0</v>
      </c>
      <c r="O427" s="43" t="n">
        <f aca="false">ModeloDatosModificados!O427-ModeloDatosMinisterio!O427</f>
        <v>0</v>
      </c>
      <c r="P427" s="43" t="n">
        <f aca="false">ModeloDatosModificados!P427-ModeloDatosMinisterio!P427</f>
        <v>-5673.38714239188</v>
      </c>
      <c r="Q427" s="43" t="n">
        <f aca="false">ModeloDatosModificados!Q427-ModeloDatosMinisterio!Q427</f>
        <v>-5673.38714239188</v>
      </c>
      <c r="S427" s="14" t="n">
        <f aca="false">ModeloDatosModificados!S427-ModeloDatosMinisterio!S427</f>
        <v>0</v>
      </c>
      <c r="T427" s="14" t="n">
        <f aca="false">ModeloDatosModificados!T427-ModeloDatosMinisterio!T427</f>
        <v>0</v>
      </c>
      <c r="U427" s="14" t="n">
        <f aca="false">ModeloDatosModificados!U427-ModeloDatosMinisterio!U427</f>
        <v>0</v>
      </c>
      <c r="V427" s="14" t="n">
        <f aca="false">ModeloDatosModificados!V427-ModeloDatosMinisterio!V427</f>
        <v>0</v>
      </c>
      <c r="W427" s="14" t="n">
        <f aca="false">ModeloDatosModificados!W427-ModeloDatosMinisterio!W427</f>
        <v>-5</v>
      </c>
      <c r="X427" s="14" t="n">
        <f aca="false">ModeloDatosModificados!X427-ModeloDatosMinisterio!X427</f>
        <v>0</v>
      </c>
      <c r="Y427" s="14" t="n">
        <f aca="false">ModeloDatosModificados!Y427-ModeloDatosMinisterio!Y427</f>
        <v>0</v>
      </c>
      <c r="Z427" s="14" t="n">
        <f aca="false">ModeloDatosModificados!Z427-ModeloDatosMinisterio!Z427</f>
        <v>0</v>
      </c>
      <c r="AC427" s="49" t="n">
        <f aca="false">ModeloDatosModificados!AC427-ModeloDatosMinisterio!AC427</f>
        <v>0</v>
      </c>
      <c r="AD427" s="50" t="n">
        <f aca="false">ModeloDatosModificados!AD427-ModeloDatosMinisterio!AD427</f>
        <v>0</v>
      </c>
      <c r="AE427" s="51" t="n">
        <f aca="false">ModeloDatosModificados!AE427-ModeloDatosMinisterio!AE427</f>
        <v>0</v>
      </c>
      <c r="AF427" s="50" t="n">
        <f aca="false">ModeloDatosModificados!AF427-ModeloDatosMinisterio!AF427</f>
        <v>0</v>
      </c>
      <c r="AG427" s="50" t="n">
        <f aca="false">ModeloDatosModificados!AG427-ModeloDatosMinisterio!AG427</f>
        <v>0</v>
      </c>
      <c r="AH427" s="50" t="n">
        <f aca="false">ModeloDatosModificados!AH427-ModeloDatosMinisterio!AH427</f>
        <v>0</v>
      </c>
      <c r="AI427" s="50" t="n">
        <f aca="false">ModeloDatosModificados!AI427-ModeloDatosMinisterio!AI427</f>
        <v>-0.00335734342571115</v>
      </c>
      <c r="AJ427" s="50" t="n">
        <f aca="false">ModeloDatosModificados!AJ427-ModeloDatosMinisterio!AJ427</f>
        <v>-0.0121970788405197</v>
      </c>
      <c r="AK427" s="50" t="n">
        <f aca="false">ModeloDatosModificados!AK427-ModeloDatosMinisterio!AK427</f>
        <v>0</v>
      </c>
      <c r="AL427" s="50" t="n">
        <f aca="false">ModeloDatosModificados!AL427-ModeloDatosMinisterio!AL427</f>
        <v>0</v>
      </c>
      <c r="AM427" s="50" t="n">
        <f aca="false">ModeloDatosModificados!AM427-ModeloDatosMinisterio!AM427</f>
        <v>-0.00304926971012992</v>
      </c>
      <c r="AO427" s="44" t="n">
        <f aca="false">ModeloDatosModificados!AO427-ModeloDatosMinisterio!AO427</f>
        <v>2.8174089726613E-006</v>
      </c>
      <c r="AP427" s="43" t="n">
        <f aca="false">ModeloDatosModificados!AP427-ModeloDatosMinisterio!AP427</f>
        <v>16.4323293447815</v>
      </c>
      <c r="AQ427" s="44" t="n">
        <f aca="false">ModeloDatosModificados!AQ427-ModeloDatosMinisterio!AQ427</f>
        <v>8.32775107157882E-008</v>
      </c>
      <c r="AR427" s="43" t="n">
        <f aca="false">ModeloDatosModificados!AR427-ModeloDatosMinisterio!AR427</f>
        <v>0.485709918714008</v>
      </c>
      <c r="AS427" s="44" t="n">
        <f aca="false">ModeloDatosModificados!AS427-ModeloDatosMinisterio!AS427</f>
        <v>9.15054346043234E-006</v>
      </c>
      <c r="AT427" s="43" t="n">
        <f aca="false">ModeloDatosModificados!AT427-ModeloDatosMinisterio!AT427</f>
        <v>53.369867592759</v>
      </c>
      <c r="AU427" s="44" t="n">
        <f aca="false">ModeloDatosModificados!AU427-ModeloDatosMinisterio!AU427</f>
        <v>-0.00103729404700645</v>
      </c>
      <c r="AV427" s="43" t="n">
        <f aca="false">ModeloDatosModificados!AV427-ModeloDatosMinisterio!AV427</f>
        <v>-6049.94076940563</v>
      </c>
      <c r="AW427" s="44" t="n">
        <f aca="false">ModeloDatosModificados!AW427-ModeloDatosMinisterio!AW427</f>
        <v>5.25108625735529E-005</v>
      </c>
      <c r="AX427" s="43" t="n">
        <f aca="false">ModeloDatosModificados!AX427-ModeloDatosMinisterio!AX427</f>
        <v>306.265720156429</v>
      </c>
      <c r="AY427" s="35" t="n">
        <v>1.0008835968711</v>
      </c>
    </row>
    <row r="428" customFormat="false" ht="13.8" hidden="false" customHeight="false" outlineLevel="0" collapsed="false">
      <c r="A428" s="13" t="s">
        <v>24</v>
      </c>
      <c r="B428" s="43" t="n">
        <f aca="false">ModeloDatosModificados!B428-ModeloDatosMinisterio!B428</f>
        <v>0</v>
      </c>
      <c r="C428" s="43" t="n">
        <f aca="false">ModeloDatosModificados!C428-ModeloDatosMinisterio!C428</f>
        <v>0</v>
      </c>
      <c r="D428" s="43" t="n">
        <f aca="false">ModeloDatosModificados!D428-ModeloDatosMinisterio!D428</f>
        <v>0</v>
      </c>
      <c r="E428" s="43" t="n">
        <f aca="false">ModeloDatosModificados!E428-ModeloDatosMinisterio!E428</f>
        <v>0</v>
      </c>
      <c r="F428" s="43" t="n">
        <f aca="false">ModeloDatosModificados!F428-ModeloDatosMinisterio!F428</f>
        <v>0</v>
      </c>
      <c r="G428" s="43" t="n">
        <f aca="false">ModeloDatosModificados!G428-ModeloDatosMinisterio!G428</f>
        <v>0</v>
      </c>
      <c r="H428" s="43" t="n">
        <f aca="false">ModeloDatosModificados!H428-ModeloDatosMinisterio!H428</f>
        <v>0</v>
      </c>
      <c r="I428" s="89" t="n">
        <f aca="false">ModeloDatosModificados!I428-ModeloDatosMinisterio!I428</f>
        <v>-1.08169442988859E-006</v>
      </c>
      <c r="J428" s="43" t="n">
        <f aca="false">ModeloDatosModificados!J428-ModeloDatosMinisterio!J428</f>
        <v>-6.30890271696262</v>
      </c>
      <c r="K428" s="89" t="n">
        <f aca="false">ModeloDatosModificados!K428-ModeloDatosMinisterio!K428</f>
        <v>-1.08169442988859E-006</v>
      </c>
      <c r="L428" s="43" t="n">
        <f aca="false">ModeloDatosModificados!L428-ModeloDatosMinisterio!L428</f>
        <v>-6.30890271696262</v>
      </c>
      <c r="M428" s="43" t="n">
        <f aca="false">ModeloDatosModificados!M428-ModeloDatosMinisterio!M428</f>
        <v>0</v>
      </c>
      <c r="N428" s="43" t="n">
        <f aca="false">ModeloDatosModificados!N428-ModeloDatosMinisterio!N428</f>
        <v>0</v>
      </c>
      <c r="O428" s="43" t="n">
        <f aca="false">ModeloDatosModificados!O428-ModeloDatosMinisterio!O428</f>
        <v>0</v>
      </c>
      <c r="P428" s="43" t="n">
        <f aca="false">ModeloDatosModificados!P428-ModeloDatosMinisterio!P428</f>
        <v>-6.30890271812677</v>
      </c>
      <c r="Q428" s="43" t="n">
        <f aca="false">ModeloDatosModificados!Q428-ModeloDatosMinisterio!Q428</f>
        <v>-6.30890271812677</v>
      </c>
      <c r="S428" s="14" t="n">
        <f aca="false">ModeloDatosModificados!S428-ModeloDatosMinisterio!S428</f>
        <v>0</v>
      </c>
      <c r="T428" s="14" t="n">
        <f aca="false">ModeloDatosModificados!T428-ModeloDatosMinisterio!T428</f>
        <v>0</v>
      </c>
      <c r="U428" s="14" t="n">
        <f aca="false">ModeloDatosModificados!U428-ModeloDatosMinisterio!U428</f>
        <v>0</v>
      </c>
      <c r="V428" s="14" t="n">
        <f aca="false">ModeloDatosModificados!V428-ModeloDatosMinisterio!V428</f>
        <v>0</v>
      </c>
      <c r="W428" s="14" t="n">
        <f aca="false">ModeloDatosModificados!W428-ModeloDatosMinisterio!W428</f>
        <v>0</v>
      </c>
      <c r="X428" s="14" t="n">
        <f aca="false">ModeloDatosModificados!X428-ModeloDatosMinisterio!X428</f>
        <v>0</v>
      </c>
      <c r="Y428" s="14" t="n">
        <f aca="false">ModeloDatosModificados!Y428-ModeloDatosMinisterio!Y428</f>
        <v>0</v>
      </c>
      <c r="Z428" s="14" t="n">
        <f aca="false">ModeloDatosModificados!Z428-ModeloDatosMinisterio!Z428</f>
        <v>0</v>
      </c>
      <c r="AC428" s="49" t="n">
        <f aca="false">ModeloDatosModificados!AC428-ModeloDatosMinisterio!AC428</f>
        <v>0</v>
      </c>
      <c r="AD428" s="50" t="n">
        <f aca="false">ModeloDatosModificados!AD428-ModeloDatosMinisterio!AD428</f>
        <v>0</v>
      </c>
      <c r="AE428" s="51" t="n">
        <f aca="false">ModeloDatosModificados!AE428-ModeloDatosMinisterio!AE428</f>
        <v>0</v>
      </c>
      <c r="AF428" s="50" t="n">
        <f aca="false">ModeloDatosModificados!AF428-ModeloDatosMinisterio!AF428</f>
        <v>0</v>
      </c>
      <c r="AG428" s="50" t="n">
        <f aca="false">ModeloDatosModificados!AG428-ModeloDatosMinisterio!AG428</f>
        <v>0</v>
      </c>
      <c r="AH428" s="50" t="n">
        <f aca="false">ModeloDatosModificados!AH428-ModeloDatosMinisterio!AH428</f>
        <v>0</v>
      </c>
      <c r="AI428" s="50" t="n">
        <f aca="false">ModeloDatosModificados!AI428-ModeloDatosMinisterio!AI428</f>
        <v>0</v>
      </c>
      <c r="AJ428" s="50" t="n">
        <f aca="false">ModeloDatosModificados!AJ428-ModeloDatosMinisterio!AJ428</f>
        <v>0.00103324439899422</v>
      </c>
      <c r="AK428" s="50" t="n">
        <f aca="false">ModeloDatosModificados!AK428-ModeloDatosMinisterio!AK428</f>
        <v>0</v>
      </c>
      <c r="AL428" s="50" t="n">
        <f aca="false">ModeloDatosModificados!AL428-ModeloDatosMinisterio!AL428</f>
        <v>0</v>
      </c>
      <c r="AM428" s="50" t="n">
        <f aca="false">ModeloDatosModificados!AM428-ModeloDatosMinisterio!AM428</f>
        <v>0.000258311099748554</v>
      </c>
      <c r="AO428" s="44" t="n">
        <f aca="false">ModeloDatosModificados!AO428-ModeloDatosMinisterio!AO428</f>
        <v>-3.55997958297711E-007</v>
      </c>
      <c r="AP428" s="43" t="n">
        <f aca="false">ModeloDatosModificados!AP428-ModeloDatosMinisterio!AP428</f>
        <v>-2.0763317479225</v>
      </c>
      <c r="AQ428" s="44" t="n">
        <f aca="false">ModeloDatosModificados!AQ428-ModeloDatosMinisterio!AQ428</f>
        <v>-9.74979083683751E-007</v>
      </c>
      <c r="AR428" s="43" t="n">
        <f aca="false">ModeloDatosModificados!AR428-ModeloDatosMinisterio!AR428</f>
        <v>-5.68649335713326</v>
      </c>
      <c r="AS428" s="44" t="n">
        <f aca="false">ModeloDatosModificados!AS428-ModeloDatosMinisterio!AS428</f>
        <v>-2.01087580284608E-005</v>
      </c>
      <c r="AT428" s="43" t="n">
        <f aca="false">ModeloDatosModificados!AT428-ModeloDatosMinisterio!AT428</f>
        <v>-117.282843152905</v>
      </c>
      <c r="AU428" s="44" t="n">
        <f aca="false">ModeloDatosModificados!AU428-ModeloDatosMinisterio!AU428</f>
        <v>7.07585523297312E-005</v>
      </c>
      <c r="AV428" s="43" t="n">
        <f aca="false">ModeloDatosModificados!AV428-ModeloDatosMinisterio!AV428</f>
        <v>412.694020330295</v>
      </c>
      <c r="AW428" s="44" t="n">
        <f aca="false">ModeloDatosModificados!AW428-ModeloDatosMinisterio!AW428</f>
        <v>-5.04005116891831E-005</v>
      </c>
      <c r="AX428" s="43" t="n">
        <f aca="false">ModeloDatosModificados!AX428-ModeloDatosMinisterio!AX428</f>
        <v>-293.957254789304</v>
      </c>
      <c r="AY428" s="35" t="n">
        <v>0.998716162304353</v>
      </c>
    </row>
    <row r="429" customFormat="false" ht="13.8" hidden="false" customHeight="false" outlineLevel="0" collapsed="false">
      <c r="A429" s="13" t="s">
        <v>186</v>
      </c>
      <c r="B429" s="43" t="n">
        <f aca="false">ModeloDatosModificados!B429-ModeloDatosMinisterio!B429</f>
        <v>0</v>
      </c>
      <c r="C429" s="43" t="n">
        <f aca="false">ModeloDatosModificados!C429-ModeloDatosMinisterio!C429</f>
        <v>0</v>
      </c>
      <c r="D429" s="43" t="n">
        <f aca="false">ModeloDatosModificados!D429-ModeloDatosMinisterio!D429</f>
        <v>0</v>
      </c>
      <c r="E429" s="43" t="n">
        <f aca="false">ModeloDatosModificados!E429-ModeloDatosMinisterio!E429</f>
        <v>0</v>
      </c>
      <c r="F429" s="43" t="n">
        <f aca="false">ModeloDatosModificados!F429-ModeloDatosMinisterio!F429</f>
        <v>0</v>
      </c>
      <c r="G429" s="43" t="n">
        <f aca="false">ModeloDatosModificados!G429-ModeloDatosMinisterio!G429</f>
        <v>0</v>
      </c>
      <c r="H429" s="43" t="n">
        <f aca="false">ModeloDatosModificados!H429-ModeloDatosMinisterio!H429</f>
        <v>0</v>
      </c>
      <c r="I429" s="89" t="n">
        <f aca="false">ModeloDatosModificados!I429-ModeloDatosMinisterio!I429</f>
        <v>0.00018816964129055</v>
      </c>
      <c r="J429" s="43" t="n">
        <f aca="false">ModeloDatosModificados!J429-ModeloDatosMinisterio!J429</f>
        <v>1097.48550827365</v>
      </c>
      <c r="K429" s="89" t="n">
        <f aca="false">ModeloDatosModificados!K429-ModeloDatosMinisterio!K429</f>
        <v>0.00018816964129055</v>
      </c>
      <c r="L429" s="43" t="n">
        <f aca="false">ModeloDatosModificados!L429-ModeloDatosMinisterio!L429</f>
        <v>1097.48550827365</v>
      </c>
      <c r="M429" s="43" t="n">
        <f aca="false">ModeloDatosModificados!M429-ModeloDatosMinisterio!M429</f>
        <v>0</v>
      </c>
      <c r="N429" s="43" t="n">
        <f aca="false">ModeloDatosModificados!N429-ModeloDatosMinisterio!N429</f>
        <v>0</v>
      </c>
      <c r="O429" s="43" t="n">
        <f aca="false">ModeloDatosModificados!O429-ModeloDatosMinisterio!O429</f>
        <v>0</v>
      </c>
      <c r="P429" s="43" t="n">
        <f aca="false">ModeloDatosModificados!P429-ModeloDatosMinisterio!P429</f>
        <v>1097.48550827336</v>
      </c>
      <c r="Q429" s="43" t="n">
        <f aca="false">ModeloDatosModificados!Q429-ModeloDatosMinisterio!Q429</f>
        <v>1097.48550827336</v>
      </c>
      <c r="S429" s="14" t="n">
        <f aca="false">ModeloDatosModificados!S429-ModeloDatosMinisterio!S429</f>
        <v>0</v>
      </c>
      <c r="T429" s="14" t="n">
        <f aca="false">ModeloDatosModificados!T429-ModeloDatosMinisterio!T429</f>
        <v>0</v>
      </c>
      <c r="U429" s="14" t="n">
        <f aca="false">ModeloDatosModificados!U429-ModeloDatosMinisterio!U429</f>
        <v>0</v>
      </c>
      <c r="V429" s="14" t="n">
        <f aca="false">ModeloDatosModificados!V429-ModeloDatosMinisterio!V429</f>
        <v>0</v>
      </c>
      <c r="W429" s="14" t="n">
        <f aca="false">ModeloDatosModificados!W429-ModeloDatosMinisterio!W429</f>
        <v>0</v>
      </c>
      <c r="X429" s="14" t="n">
        <f aca="false">ModeloDatosModificados!X429-ModeloDatosMinisterio!X429</f>
        <v>0</v>
      </c>
      <c r="Y429" s="14" t="n">
        <f aca="false">ModeloDatosModificados!Y429-ModeloDatosMinisterio!Y429</f>
        <v>0</v>
      </c>
      <c r="Z429" s="14" t="n">
        <f aca="false">ModeloDatosModificados!Z429-ModeloDatosMinisterio!Z429</f>
        <v>0</v>
      </c>
      <c r="AC429" s="49" t="n">
        <f aca="false">ModeloDatosModificados!AC429-ModeloDatosMinisterio!AC429</f>
        <v>0</v>
      </c>
      <c r="AD429" s="50" t="n">
        <f aca="false">ModeloDatosModificados!AD429-ModeloDatosMinisterio!AD429</f>
        <v>0</v>
      </c>
      <c r="AE429" s="51" t="n">
        <f aca="false">ModeloDatosModificados!AE429-ModeloDatosMinisterio!AE429</f>
        <v>0</v>
      </c>
      <c r="AF429" s="50" t="n">
        <f aca="false">ModeloDatosModificados!AF429-ModeloDatosMinisterio!AF429</f>
        <v>0</v>
      </c>
      <c r="AG429" s="50" t="n">
        <f aca="false">ModeloDatosModificados!AG429-ModeloDatosMinisterio!AG429</f>
        <v>0</v>
      </c>
      <c r="AH429" s="50" t="n">
        <f aca="false">ModeloDatosModificados!AH429-ModeloDatosMinisterio!AH429</f>
        <v>0</v>
      </c>
      <c r="AI429" s="50" t="n">
        <f aca="false">ModeloDatosModificados!AI429-ModeloDatosMinisterio!AI429</f>
        <v>0</v>
      </c>
      <c r="AJ429" s="50" t="n">
        <f aca="false">ModeloDatosModificados!AJ429-ModeloDatosMinisterio!AJ429</f>
        <v>0.00070020760591899</v>
      </c>
      <c r="AK429" s="50" t="n">
        <f aca="false">ModeloDatosModificados!AK429-ModeloDatosMinisterio!AK429</f>
        <v>0</v>
      </c>
      <c r="AL429" s="50" t="n">
        <f aca="false">ModeloDatosModificados!AL429-ModeloDatosMinisterio!AL429</f>
        <v>0</v>
      </c>
      <c r="AM429" s="50" t="n">
        <f aca="false">ModeloDatosModificados!AM429-ModeloDatosMinisterio!AM429</f>
        <v>0.000175051901479734</v>
      </c>
      <c r="AO429" s="44" t="n">
        <f aca="false">ModeloDatosModificados!AO429-ModeloDatosMinisterio!AO429</f>
        <v>7.31987960247646E-007</v>
      </c>
      <c r="AP429" s="43" t="n">
        <f aca="false">ModeloDatosModificados!AP429-ModeloDatosMinisterio!AP429</f>
        <v>4.26926561103528</v>
      </c>
      <c r="AQ429" s="44" t="n">
        <f aca="false">ModeloDatosModificados!AQ429-ModeloDatosMinisterio!AQ429</f>
        <v>4.14946515491788E-005</v>
      </c>
      <c r="AR429" s="43" t="n">
        <f aca="false">ModeloDatosModificados!AR429-ModeloDatosMinisterio!AR429</f>
        <v>242.014484556377</v>
      </c>
      <c r="AS429" s="44" t="n">
        <f aca="false">ModeloDatosModificados!AS429-ModeloDatosMinisterio!AS429</f>
        <v>4.33566175620029E-005</v>
      </c>
      <c r="AT429" s="43" t="n">
        <f aca="false">ModeloDatosModificados!AT429-ModeloDatosMinisterio!AT429</f>
        <v>252.874263540696</v>
      </c>
      <c r="AU429" s="44" t="n">
        <f aca="false">ModeloDatosModificados!AU429-ModeloDatosMinisterio!AU429</f>
        <v>8.5320711448485E-005</v>
      </c>
      <c r="AV429" s="43" t="n">
        <f aca="false">ModeloDatosModificados!AV429-ModeloDatosMinisterio!AV429</f>
        <v>497.626735790647</v>
      </c>
      <c r="AW429" s="44" t="n">
        <f aca="false">ModeloDatosModificados!AW429-ModeloDatosMinisterio!AW429</f>
        <v>1.72656727706368E-005</v>
      </c>
      <c r="AX429" s="43" t="n">
        <f aca="false">ModeloDatosModificados!AX429-ModeloDatosMinisterio!AX429</f>
        <v>100.700758774954</v>
      </c>
      <c r="AY429" s="35" t="n">
        <v>1.00184597365126</v>
      </c>
    </row>
    <row r="430" customFormat="false" ht="13.8" hidden="false" customHeight="false" outlineLevel="0" collapsed="false">
      <c r="A430" s="13" t="s">
        <v>26</v>
      </c>
      <c r="B430" s="43" t="n">
        <f aca="false">ModeloDatosModificados!B430-ModeloDatosMinisterio!B430</f>
        <v>0</v>
      </c>
      <c r="C430" s="43" t="n">
        <f aca="false">ModeloDatosModificados!C430-ModeloDatosMinisterio!C430</f>
        <v>0</v>
      </c>
      <c r="D430" s="43" t="n">
        <f aca="false">ModeloDatosModificados!D430-ModeloDatosMinisterio!D430</f>
        <v>0</v>
      </c>
      <c r="E430" s="43" t="n">
        <f aca="false">ModeloDatosModificados!E430-ModeloDatosMinisterio!E430</f>
        <v>0</v>
      </c>
      <c r="F430" s="43" t="n">
        <f aca="false">ModeloDatosModificados!F430-ModeloDatosMinisterio!F430</f>
        <v>0</v>
      </c>
      <c r="G430" s="43" t="n">
        <f aca="false">ModeloDatosModificados!G430-ModeloDatosMinisterio!G430</f>
        <v>0</v>
      </c>
      <c r="H430" s="43" t="n">
        <f aca="false">ModeloDatosModificados!H430-ModeloDatosMinisterio!H430</f>
        <v>0</v>
      </c>
      <c r="I430" s="89" t="n">
        <f aca="false">ModeloDatosModificados!I430-ModeloDatosMinisterio!I430</f>
        <v>0.00023442910533561</v>
      </c>
      <c r="J430" s="43" t="n">
        <f aca="false">ModeloDatosModificados!J430-ModeloDatosMinisterio!J430</f>
        <v>1367.29040911607</v>
      </c>
      <c r="K430" s="89" t="n">
        <f aca="false">ModeloDatosModificados!K430-ModeloDatosMinisterio!K430</f>
        <v>0.00023442910533561</v>
      </c>
      <c r="L430" s="43" t="n">
        <f aca="false">ModeloDatosModificados!L430-ModeloDatosMinisterio!L430</f>
        <v>1367.29040911607</v>
      </c>
      <c r="M430" s="43" t="n">
        <f aca="false">ModeloDatosModificados!M430-ModeloDatosMinisterio!M430</f>
        <v>0</v>
      </c>
      <c r="N430" s="43" t="n">
        <f aca="false">ModeloDatosModificados!N430-ModeloDatosMinisterio!N430</f>
        <v>0</v>
      </c>
      <c r="O430" s="43" t="n">
        <f aca="false">ModeloDatosModificados!O430-ModeloDatosMinisterio!O430</f>
        <v>0</v>
      </c>
      <c r="P430" s="43" t="n">
        <f aca="false">ModeloDatosModificados!P430-ModeloDatosMinisterio!P430</f>
        <v>1367.29040911607</v>
      </c>
      <c r="Q430" s="43" t="n">
        <f aca="false">ModeloDatosModificados!Q430-ModeloDatosMinisterio!Q430</f>
        <v>1367.29040911607</v>
      </c>
      <c r="S430" s="14" t="n">
        <f aca="false">ModeloDatosModificados!S430-ModeloDatosMinisterio!S430</f>
        <v>0</v>
      </c>
      <c r="T430" s="14" t="n">
        <f aca="false">ModeloDatosModificados!T430-ModeloDatosMinisterio!T430</f>
        <v>0</v>
      </c>
      <c r="U430" s="14" t="n">
        <f aca="false">ModeloDatosModificados!U430-ModeloDatosMinisterio!U430</f>
        <v>0</v>
      </c>
      <c r="V430" s="14" t="n">
        <f aca="false">ModeloDatosModificados!V430-ModeloDatosMinisterio!V430</f>
        <v>0</v>
      </c>
      <c r="W430" s="14" t="n">
        <f aca="false">ModeloDatosModificados!W430-ModeloDatosMinisterio!W430</f>
        <v>0</v>
      </c>
      <c r="X430" s="14" t="n">
        <f aca="false">ModeloDatosModificados!X430-ModeloDatosMinisterio!X430</f>
        <v>0</v>
      </c>
      <c r="Y430" s="14" t="n">
        <f aca="false">ModeloDatosModificados!Y430-ModeloDatosMinisterio!Y430</f>
        <v>0</v>
      </c>
      <c r="Z430" s="14" t="n">
        <f aca="false">ModeloDatosModificados!Z430-ModeloDatosMinisterio!Z430</f>
        <v>0</v>
      </c>
      <c r="AC430" s="49" t="n">
        <f aca="false">ModeloDatosModificados!AC430-ModeloDatosMinisterio!AC430</f>
        <v>0</v>
      </c>
      <c r="AD430" s="50" t="n">
        <f aca="false">ModeloDatosModificados!AD430-ModeloDatosMinisterio!AD430</f>
        <v>0</v>
      </c>
      <c r="AE430" s="51" t="n">
        <f aca="false">ModeloDatosModificados!AE430-ModeloDatosMinisterio!AE430</f>
        <v>0</v>
      </c>
      <c r="AF430" s="50" t="n">
        <f aca="false">ModeloDatosModificados!AF430-ModeloDatosMinisterio!AF430</f>
        <v>0</v>
      </c>
      <c r="AG430" s="50" t="n">
        <f aca="false">ModeloDatosModificados!AG430-ModeloDatosMinisterio!AG430</f>
        <v>0</v>
      </c>
      <c r="AH430" s="50" t="n">
        <f aca="false">ModeloDatosModificados!AH430-ModeloDatosMinisterio!AH430</f>
        <v>0</v>
      </c>
      <c r="AI430" s="50" t="n">
        <f aca="false">ModeloDatosModificados!AI430-ModeloDatosMinisterio!AI430</f>
        <v>0</v>
      </c>
      <c r="AJ430" s="50" t="n">
        <f aca="false">ModeloDatosModificados!AJ430-ModeloDatosMinisterio!AJ430</f>
        <v>0.00233250006740576</v>
      </c>
      <c r="AK430" s="50" t="n">
        <f aca="false">ModeloDatosModificados!AK430-ModeloDatosMinisterio!AK430</f>
        <v>0</v>
      </c>
      <c r="AL430" s="50" t="n">
        <f aca="false">ModeloDatosModificados!AL430-ModeloDatosMinisterio!AL430</f>
        <v>0</v>
      </c>
      <c r="AM430" s="50" t="n">
        <f aca="false">ModeloDatosModificados!AM430-ModeloDatosMinisterio!AM430</f>
        <v>0.000583125016851482</v>
      </c>
      <c r="AO430" s="44" t="n">
        <f aca="false">ModeloDatosModificados!AO430-ModeloDatosMinisterio!AO430</f>
        <v>1.30392226141716E-008</v>
      </c>
      <c r="AP430" s="43" t="n">
        <f aca="false">ModeloDatosModificados!AP430-ModeloDatosMinisterio!AP430</f>
        <v>0.0760503009946945</v>
      </c>
      <c r="AQ430" s="44" t="n">
        <f aca="false">ModeloDatosModificados!AQ430-ModeloDatosMinisterio!AQ430</f>
        <v>4.26358644203123E-006</v>
      </c>
      <c r="AR430" s="43" t="n">
        <f aca="false">ModeloDatosModificados!AR430-ModeloDatosMinisterio!AR430</f>
        <v>24.8670524177578</v>
      </c>
      <c r="AS430" s="44" t="n">
        <f aca="false">ModeloDatosModificados!AS430-ModeloDatosMinisterio!AS430</f>
        <v>3.06032433086342E-006</v>
      </c>
      <c r="AT430" s="43" t="n">
        <f aca="false">ModeloDatosModificados!AT430-ModeloDatosMinisterio!AT430</f>
        <v>17.8491151957569</v>
      </c>
      <c r="AU430" s="44" t="n">
        <f aca="false">ModeloDatosModificados!AU430-ModeloDatosMinisterio!AU430</f>
        <v>0.000216011180642864</v>
      </c>
      <c r="AV430" s="43" t="n">
        <f aca="false">ModeloDatosModificados!AV430-ModeloDatosMinisterio!AV430</f>
        <v>1259.86922627213</v>
      </c>
      <c r="AW430" s="44" t="n">
        <f aca="false">ModeloDatosModificados!AW430-ModeloDatosMinisterio!AW430</f>
        <v>1.10809746972293E-005</v>
      </c>
      <c r="AX430" s="43" t="n">
        <f aca="false">ModeloDatosModificados!AX430-ModeloDatosMinisterio!AX430</f>
        <v>64.628964929434</v>
      </c>
      <c r="AY430" s="35" t="n">
        <v>1.00024438632641</v>
      </c>
    </row>
    <row r="431" customFormat="false" ht="13.8" hidden="false" customHeight="false" outlineLevel="0" collapsed="false">
      <c r="A431" s="13" t="s">
        <v>27</v>
      </c>
      <c r="B431" s="43" t="n">
        <f aca="false">ModeloDatosModificados!B431-ModeloDatosMinisterio!B431</f>
        <v>0</v>
      </c>
      <c r="C431" s="43" t="n">
        <f aca="false">ModeloDatosModificados!C431-ModeloDatosMinisterio!C431</f>
        <v>0</v>
      </c>
      <c r="D431" s="43" t="n">
        <f aca="false">ModeloDatosModificados!D431-ModeloDatosMinisterio!D431</f>
        <v>0</v>
      </c>
      <c r="E431" s="43" t="n">
        <f aca="false">ModeloDatosModificados!E431-ModeloDatosMinisterio!E431</f>
        <v>0</v>
      </c>
      <c r="F431" s="43" t="n">
        <f aca="false">ModeloDatosModificados!F431-ModeloDatosMinisterio!F431</f>
        <v>0</v>
      </c>
      <c r="G431" s="43" t="n">
        <f aca="false">ModeloDatosModificados!G431-ModeloDatosMinisterio!G431</f>
        <v>0</v>
      </c>
      <c r="H431" s="43" t="n">
        <f aca="false">ModeloDatosModificados!H431-ModeloDatosMinisterio!H431</f>
        <v>0</v>
      </c>
      <c r="I431" s="89" t="n">
        <f aca="false">ModeloDatosModificados!I431-ModeloDatosMinisterio!I431</f>
        <v>-3.93899751054971E-005</v>
      </c>
      <c r="J431" s="43" t="n">
        <f aca="false">ModeloDatosModificados!J431-ModeloDatosMinisterio!J431</f>
        <v>-229.739114944678</v>
      </c>
      <c r="K431" s="89" t="n">
        <f aca="false">ModeloDatosModificados!K431-ModeloDatosMinisterio!K431</f>
        <v>-3.93899751054971E-005</v>
      </c>
      <c r="L431" s="43" t="n">
        <f aca="false">ModeloDatosModificados!L431-ModeloDatosMinisterio!L431</f>
        <v>-229.739114944678</v>
      </c>
      <c r="M431" s="43" t="n">
        <f aca="false">ModeloDatosModificados!M431-ModeloDatosMinisterio!M431</f>
        <v>0</v>
      </c>
      <c r="N431" s="43" t="n">
        <f aca="false">ModeloDatosModificados!N431-ModeloDatosMinisterio!N431</f>
        <v>0</v>
      </c>
      <c r="O431" s="43" t="n">
        <f aca="false">ModeloDatosModificados!O431-ModeloDatosMinisterio!O431</f>
        <v>0</v>
      </c>
      <c r="P431" s="43" t="n">
        <f aca="false">ModeloDatosModificados!P431-ModeloDatosMinisterio!P431</f>
        <v>-229.739114943892</v>
      </c>
      <c r="Q431" s="43" t="n">
        <f aca="false">ModeloDatosModificados!Q431-ModeloDatosMinisterio!Q431</f>
        <v>-229.739114943892</v>
      </c>
      <c r="S431" s="14" t="n">
        <f aca="false">ModeloDatosModificados!S431-ModeloDatosMinisterio!S431</f>
        <v>0</v>
      </c>
      <c r="T431" s="14" t="n">
        <f aca="false">ModeloDatosModificados!T431-ModeloDatosMinisterio!T431</f>
        <v>0</v>
      </c>
      <c r="U431" s="14" t="n">
        <f aca="false">ModeloDatosModificados!U431-ModeloDatosMinisterio!U431</f>
        <v>0</v>
      </c>
      <c r="V431" s="14" t="n">
        <f aca="false">ModeloDatosModificados!V431-ModeloDatosMinisterio!V431</f>
        <v>0</v>
      </c>
      <c r="W431" s="14" t="n">
        <f aca="false">ModeloDatosModificados!W431-ModeloDatosMinisterio!W431</f>
        <v>0</v>
      </c>
      <c r="X431" s="14" t="n">
        <f aca="false">ModeloDatosModificados!X431-ModeloDatosMinisterio!X431</f>
        <v>0</v>
      </c>
      <c r="Y431" s="14" t="n">
        <f aca="false">ModeloDatosModificados!Y431-ModeloDatosMinisterio!Y431</f>
        <v>0</v>
      </c>
      <c r="Z431" s="14" t="n">
        <f aca="false">ModeloDatosModificados!Z431-ModeloDatosMinisterio!Z431</f>
        <v>0</v>
      </c>
      <c r="AC431" s="49" t="n">
        <f aca="false">ModeloDatosModificados!AC431-ModeloDatosMinisterio!AC431</f>
        <v>0</v>
      </c>
      <c r="AD431" s="50" t="n">
        <f aca="false">ModeloDatosModificados!AD431-ModeloDatosMinisterio!AD431</f>
        <v>0</v>
      </c>
      <c r="AE431" s="51" t="n">
        <f aca="false">ModeloDatosModificados!AE431-ModeloDatosMinisterio!AE431</f>
        <v>0</v>
      </c>
      <c r="AF431" s="50" t="n">
        <f aca="false">ModeloDatosModificados!AF431-ModeloDatosMinisterio!AF431</f>
        <v>0</v>
      </c>
      <c r="AG431" s="50" t="n">
        <f aca="false">ModeloDatosModificados!AG431-ModeloDatosMinisterio!AG431</f>
        <v>0</v>
      </c>
      <c r="AH431" s="50" t="n">
        <f aca="false">ModeloDatosModificados!AH431-ModeloDatosMinisterio!AH431</f>
        <v>0</v>
      </c>
      <c r="AI431" s="50" t="n">
        <f aca="false">ModeloDatosModificados!AI431-ModeloDatosMinisterio!AI431</f>
        <v>0</v>
      </c>
      <c r="AJ431" s="50" t="n">
        <f aca="false">ModeloDatosModificados!AJ431-ModeloDatosMinisterio!AJ431</f>
        <v>0.00121396717531638</v>
      </c>
      <c r="AK431" s="50" t="n">
        <f aca="false">ModeloDatosModificados!AK431-ModeloDatosMinisterio!AK431</f>
        <v>0</v>
      </c>
      <c r="AL431" s="50" t="n">
        <f aca="false">ModeloDatosModificados!AL431-ModeloDatosMinisterio!AL431</f>
        <v>0</v>
      </c>
      <c r="AM431" s="50" t="n">
        <f aca="false">ModeloDatosModificados!AM431-ModeloDatosMinisterio!AM431</f>
        <v>0.000303491793829103</v>
      </c>
      <c r="AO431" s="44" t="n">
        <f aca="false">ModeloDatosModificados!AO431-ModeloDatosMinisterio!AO431</f>
        <v>-7.65003565458079E-007</v>
      </c>
      <c r="AP431" s="43" t="n">
        <f aca="false">ModeloDatosModificados!AP431-ModeloDatosMinisterio!AP431</f>
        <v>-4.46182668527035</v>
      </c>
      <c r="AQ431" s="44" t="n">
        <f aca="false">ModeloDatosModificados!AQ431-ModeloDatosMinisterio!AQ431</f>
        <v>-9.53135960133711E-006</v>
      </c>
      <c r="AR431" s="43" t="n">
        <f aca="false">ModeloDatosModificados!AR431-ModeloDatosMinisterio!AR431</f>
        <v>-55.5909495541855</v>
      </c>
      <c r="AS431" s="44" t="n">
        <f aca="false">ModeloDatosModificados!AS431-ModeloDatosMinisterio!AS431</f>
        <v>-3.56057694258349E-005</v>
      </c>
      <c r="AT431" s="43" t="n">
        <f aca="false">ModeloDatosModificados!AT431-ModeloDatosMinisterio!AT431</f>
        <v>-207.668015349242</v>
      </c>
      <c r="AU431" s="44" t="n">
        <f aca="false">ModeloDatosModificados!AU431-ModeloDatosMinisterio!AU431</f>
        <v>4.34009741751597E-005</v>
      </c>
      <c r="AV431" s="43" t="n">
        <f aca="false">ModeloDatosModificados!AV431-ModeloDatosMinisterio!AV431</f>
        <v>253.132970204533</v>
      </c>
      <c r="AW431" s="44" t="n">
        <f aca="false">ModeloDatosModificados!AW431-ModeloDatosMinisterio!AW431</f>
        <v>-3.68888166880302E-005</v>
      </c>
      <c r="AX431" s="43" t="n">
        <f aca="false">ModeloDatosModificados!AX431-ModeloDatosMinisterio!AX431</f>
        <v>-215.151293560506</v>
      </c>
      <c r="AY431" s="35" t="n">
        <v>0.996570187953714</v>
      </c>
    </row>
    <row r="432" customFormat="false" ht="13.8" hidden="false" customHeight="false" outlineLevel="0" collapsed="false">
      <c r="A432" s="13" t="s">
        <v>28</v>
      </c>
      <c r="B432" s="43" t="n">
        <f aca="false">ModeloDatosModificados!B432-ModeloDatosMinisterio!B432</f>
        <v>0</v>
      </c>
      <c r="C432" s="43" t="n">
        <f aca="false">ModeloDatosModificados!C432-ModeloDatosMinisterio!C432</f>
        <v>0</v>
      </c>
      <c r="D432" s="43" t="n">
        <f aca="false">ModeloDatosModificados!D432-ModeloDatosMinisterio!D432</f>
        <v>0</v>
      </c>
      <c r="E432" s="43" t="n">
        <f aca="false">ModeloDatosModificados!E432-ModeloDatosMinisterio!E432</f>
        <v>0</v>
      </c>
      <c r="F432" s="43" t="n">
        <f aca="false">ModeloDatosModificados!F432-ModeloDatosMinisterio!F432</f>
        <v>0</v>
      </c>
      <c r="G432" s="43" t="n">
        <f aca="false">ModeloDatosModificados!G432-ModeloDatosMinisterio!G432</f>
        <v>0</v>
      </c>
      <c r="H432" s="43" t="n">
        <f aca="false">ModeloDatosModificados!H432-ModeloDatosMinisterio!H432</f>
        <v>0</v>
      </c>
      <c r="I432" s="89" t="n">
        <f aca="false">ModeloDatosModificados!I432-ModeloDatosMinisterio!I432</f>
        <v>0.00018616063253106</v>
      </c>
      <c r="J432" s="43" t="n">
        <f aca="false">ModeloDatosModificados!J432-ModeloDatosMinisterio!J432</f>
        <v>1085.76811335058</v>
      </c>
      <c r="K432" s="89" t="n">
        <f aca="false">ModeloDatosModificados!K432-ModeloDatosMinisterio!K432</f>
        <v>0.00018616063253106</v>
      </c>
      <c r="L432" s="43" t="n">
        <f aca="false">ModeloDatosModificados!L432-ModeloDatosMinisterio!L432</f>
        <v>1085.76811335058</v>
      </c>
      <c r="M432" s="43" t="n">
        <f aca="false">ModeloDatosModificados!M432-ModeloDatosMinisterio!M432</f>
        <v>0</v>
      </c>
      <c r="N432" s="43" t="n">
        <f aca="false">ModeloDatosModificados!N432-ModeloDatosMinisterio!N432</f>
        <v>0</v>
      </c>
      <c r="O432" s="43" t="n">
        <f aca="false">ModeloDatosModificados!O432-ModeloDatosMinisterio!O432</f>
        <v>0</v>
      </c>
      <c r="P432" s="43" t="n">
        <f aca="false">ModeloDatosModificados!P432-ModeloDatosMinisterio!P432</f>
        <v>1085.76811335143</v>
      </c>
      <c r="Q432" s="43" t="n">
        <f aca="false">ModeloDatosModificados!Q432-ModeloDatosMinisterio!Q432</f>
        <v>1085.76811335143</v>
      </c>
      <c r="S432" s="14" t="n">
        <f aca="false">ModeloDatosModificados!S432-ModeloDatosMinisterio!S432</f>
        <v>0</v>
      </c>
      <c r="T432" s="14" t="n">
        <f aca="false">ModeloDatosModificados!T432-ModeloDatosMinisterio!T432</f>
        <v>0</v>
      </c>
      <c r="U432" s="14" t="n">
        <f aca="false">ModeloDatosModificados!U432-ModeloDatosMinisterio!U432</f>
        <v>0</v>
      </c>
      <c r="V432" s="14" t="n">
        <f aca="false">ModeloDatosModificados!V432-ModeloDatosMinisterio!V432</f>
        <v>0</v>
      </c>
      <c r="W432" s="14" t="n">
        <f aca="false">ModeloDatosModificados!W432-ModeloDatosMinisterio!W432</f>
        <v>0</v>
      </c>
      <c r="X432" s="14" t="n">
        <f aca="false">ModeloDatosModificados!X432-ModeloDatosMinisterio!X432</f>
        <v>0</v>
      </c>
      <c r="Y432" s="14" t="n">
        <f aca="false">ModeloDatosModificados!Y432-ModeloDatosMinisterio!Y432</f>
        <v>0</v>
      </c>
      <c r="Z432" s="14" t="n">
        <f aca="false">ModeloDatosModificados!Z432-ModeloDatosMinisterio!Z432</f>
        <v>0</v>
      </c>
      <c r="AC432" s="49" t="n">
        <f aca="false">ModeloDatosModificados!AC432-ModeloDatosMinisterio!AC432</f>
        <v>0</v>
      </c>
      <c r="AD432" s="50" t="n">
        <f aca="false">ModeloDatosModificados!AD432-ModeloDatosMinisterio!AD432</f>
        <v>0</v>
      </c>
      <c r="AE432" s="51" t="n">
        <f aca="false">ModeloDatosModificados!AE432-ModeloDatosMinisterio!AE432</f>
        <v>0</v>
      </c>
      <c r="AF432" s="50" t="n">
        <f aca="false">ModeloDatosModificados!AF432-ModeloDatosMinisterio!AF432</f>
        <v>0</v>
      </c>
      <c r="AG432" s="50" t="n">
        <f aca="false">ModeloDatosModificados!AG432-ModeloDatosMinisterio!AG432</f>
        <v>0</v>
      </c>
      <c r="AH432" s="50" t="n">
        <f aca="false">ModeloDatosModificados!AH432-ModeloDatosMinisterio!AH432</f>
        <v>0</v>
      </c>
      <c r="AI432" s="50" t="n">
        <f aca="false">ModeloDatosModificados!AI432-ModeloDatosMinisterio!AI432</f>
        <v>0</v>
      </c>
      <c r="AJ432" s="50" t="n">
        <f aca="false">ModeloDatosModificados!AJ432-ModeloDatosMinisterio!AJ432</f>
        <v>0.000640491038513963</v>
      </c>
      <c r="AK432" s="50" t="n">
        <f aca="false">ModeloDatosModificados!AK432-ModeloDatosMinisterio!AK432</f>
        <v>0</v>
      </c>
      <c r="AL432" s="50" t="n">
        <f aca="false">ModeloDatosModificados!AL432-ModeloDatosMinisterio!AL432</f>
        <v>0</v>
      </c>
      <c r="AM432" s="50" t="n">
        <f aca="false">ModeloDatosModificados!AM432-ModeloDatosMinisterio!AM432</f>
        <v>0.000160122759628484</v>
      </c>
      <c r="AO432" s="44" t="n">
        <f aca="false">ModeloDatosModificados!AO432-ModeloDatosMinisterio!AO432</f>
        <v>3.75125846054249E-007</v>
      </c>
      <c r="AP432" s="43" t="n">
        <f aca="false">ModeloDatosModificados!AP432-ModeloDatosMinisterio!AP432</f>
        <v>2.18789373779884</v>
      </c>
      <c r="AQ432" s="44" t="n">
        <f aca="false">ModeloDatosModificados!AQ432-ModeloDatosMinisterio!AQ432</f>
        <v>2.39845173254419E-006</v>
      </c>
      <c r="AR432" s="43" t="n">
        <f aca="false">ModeloDatosModificados!AR432-ModeloDatosMinisterio!AR432</f>
        <v>13.988792244636</v>
      </c>
      <c r="AS432" s="44" t="n">
        <f aca="false">ModeloDatosModificados!AS432-ModeloDatosMinisterio!AS432</f>
        <v>2.41834244892793E-005</v>
      </c>
      <c r="AT432" s="43" t="n">
        <f aca="false">ModeloDatosModificados!AT432-ModeloDatosMinisterio!AT432</f>
        <v>141.048033760308</v>
      </c>
      <c r="AU432" s="44" t="n">
        <f aca="false">ModeloDatosModificados!AU432-ModeloDatosMinisterio!AU432</f>
        <v>9.13020457840499E-005</v>
      </c>
      <c r="AV432" s="43" t="n">
        <f aca="false">ModeloDatosModificados!AV432-ModeloDatosMinisterio!AV432</f>
        <v>532.512425684079</v>
      </c>
      <c r="AW432" s="44" t="n">
        <f aca="false">ModeloDatosModificados!AW432-ModeloDatosMinisterio!AW432</f>
        <v>6.79015846791337E-005</v>
      </c>
      <c r="AX432" s="43" t="n">
        <f aca="false">ModeloDatosModificados!AX432-ModeloDatosMinisterio!AX432</f>
        <v>396.030967923783</v>
      </c>
      <c r="AY432" s="35" t="n">
        <v>1.00293603629385</v>
      </c>
    </row>
    <row r="433" customFormat="false" ht="13.8" hidden="false" customHeight="false" outlineLevel="0" collapsed="false">
      <c r="A433" s="13" t="s">
        <v>29</v>
      </c>
      <c r="B433" s="43" t="n">
        <f aca="false">ModeloDatosModificados!B433-ModeloDatosMinisterio!B433</f>
        <v>0</v>
      </c>
      <c r="C433" s="43" t="n">
        <f aca="false">ModeloDatosModificados!C433-ModeloDatosMinisterio!C433</f>
        <v>0</v>
      </c>
      <c r="D433" s="43" t="n">
        <f aca="false">ModeloDatosModificados!D433-ModeloDatosMinisterio!D433</f>
        <v>0</v>
      </c>
      <c r="E433" s="43" t="n">
        <f aca="false">ModeloDatosModificados!E433-ModeloDatosMinisterio!E433</f>
        <v>0</v>
      </c>
      <c r="F433" s="43" t="n">
        <f aca="false">ModeloDatosModificados!F433-ModeloDatosMinisterio!F433</f>
        <v>0</v>
      </c>
      <c r="G433" s="43" t="n">
        <f aca="false">ModeloDatosModificados!G433-ModeloDatosMinisterio!G433</f>
        <v>0</v>
      </c>
      <c r="H433" s="43" t="n">
        <f aca="false">ModeloDatosModificados!H433-ModeloDatosMinisterio!H433</f>
        <v>0</v>
      </c>
      <c r="I433" s="89" t="n">
        <f aca="false">ModeloDatosModificados!I433-ModeloDatosMinisterio!I433</f>
        <v>-0.000123816371547951</v>
      </c>
      <c r="J433" s="43" t="n">
        <f aca="false">ModeloDatosModificados!J433-ModeloDatosMinisterio!J433</f>
        <v>-722.149824641936</v>
      </c>
      <c r="K433" s="89" t="n">
        <f aca="false">ModeloDatosModificados!K433-ModeloDatosMinisterio!K433</f>
        <v>-0.000123816371547951</v>
      </c>
      <c r="L433" s="43" t="n">
        <f aca="false">ModeloDatosModificados!L433-ModeloDatosMinisterio!L433</f>
        <v>-722.149824641936</v>
      </c>
      <c r="M433" s="43" t="n">
        <f aca="false">ModeloDatosModificados!M433-ModeloDatosMinisterio!M433</f>
        <v>0</v>
      </c>
      <c r="N433" s="43" t="n">
        <f aca="false">ModeloDatosModificados!N433-ModeloDatosMinisterio!N433</f>
        <v>0</v>
      </c>
      <c r="O433" s="43" t="n">
        <f aca="false">ModeloDatosModificados!O433-ModeloDatosMinisterio!O433</f>
        <v>0</v>
      </c>
      <c r="P433" s="43" t="n">
        <f aca="false">ModeloDatosModificados!P433-ModeloDatosMinisterio!P433</f>
        <v>-722.149824641645</v>
      </c>
      <c r="Q433" s="43" t="n">
        <f aca="false">ModeloDatosModificados!Q433-ModeloDatosMinisterio!Q433</f>
        <v>-722.149824641645</v>
      </c>
      <c r="S433" s="14" t="n">
        <f aca="false">ModeloDatosModificados!S433-ModeloDatosMinisterio!S433</f>
        <v>0</v>
      </c>
      <c r="T433" s="14" t="n">
        <f aca="false">ModeloDatosModificados!T433-ModeloDatosMinisterio!T433</f>
        <v>0</v>
      </c>
      <c r="U433" s="14" t="n">
        <f aca="false">ModeloDatosModificados!U433-ModeloDatosMinisterio!U433</f>
        <v>0</v>
      </c>
      <c r="V433" s="14" t="n">
        <f aca="false">ModeloDatosModificados!V433-ModeloDatosMinisterio!V433</f>
        <v>0</v>
      </c>
      <c r="W433" s="14" t="n">
        <f aca="false">ModeloDatosModificados!W433-ModeloDatosMinisterio!W433</f>
        <v>0</v>
      </c>
      <c r="X433" s="14" t="n">
        <f aca="false">ModeloDatosModificados!X433-ModeloDatosMinisterio!X433</f>
        <v>0</v>
      </c>
      <c r="Y433" s="14" t="n">
        <f aca="false">ModeloDatosModificados!Y433-ModeloDatosMinisterio!Y433</f>
        <v>0</v>
      </c>
      <c r="Z433" s="14" t="n">
        <f aca="false">ModeloDatosModificados!Z433-ModeloDatosMinisterio!Z433</f>
        <v>0</v>
      </c>
      <c r="AC433" s="49" t="n">
        <f aca="false">ModeloDatosModificados!AC433-ModeloDatosMinisterio!AC433</f>
        <v>0</v>
      </c>
      <c r="AD433" s="50" t="n">
        <f aca="false">ModeloDatosModificados!AD433-ModeloDatosMinisterio!AD433</f>
        <v>0</v>
      </c>
      <c r="AE433" s="51" t="n">
        <f aca="false">ModeloDatosModificados!AE433-ModeloDatosMinisterio!AE433</f>
        <v>0</v>
      </c>
      <c r="AF433" s="50" t="n">
        <f aca="false">ModeloDatosModificados!AF433-ModeloDatosMinisterio!AF433</f>
        <v>0</v>
      </c>
      <c r="AG433" s="50" t="n">
        <f aca="false">ModeloDatosModificados!AG433-ModeloDatosMinisterio!AG433</f>
        <v>0</v>
      </c>
      <c r="AH433" s="50" t="n">
        <f aca="false">ModeloDatosModificados!AH433-ModeloDatosMinisterio!AH433</f>
        <v>0</v>
      </c>
      <c r="AI433" s="50" t="n">
        <f aca="false">ModeloDatosModificados!AI433-ModeloDatosMinisterio!AI433</f>
        <v>0</v>
      </c>
      <c r="AJ433" s="50" t="n">
        <f aca="false">ModeloDatosModificados!AJ433-ModeloDatosMinisterio!AJ433</f>
        <v>0.000638568922786992</v>
      </c>
      <c r="AK433" s="50" t="n">
        <f aca="false">ModeloDatosModificados!AK433-ModeloDatosMinisterio!AK433</f>
        <v>0</v>
      </c>
      <c r="AL433" s="50" t="n">
        <f aca="false">ModeloDatosModificados!AL433-ModeloDatosMinisterio!AL433</f>
        <v>0</v>
      </c>
      <c r="AM433" s="50" t="n">
        <f aca="false">ModeloDatosModificados!AM433-ModeloDatosMinisterio!AM433</f>
        <v>0.000159642230696755</v>
      </c>
      <c r="AO433" s="44" t="n">
        <f aca="false">ModeloDatosModificados!AO433-ModeloDatosMinisterio!AO433</f>
        <v>-1.16161156394842E-006</v>
      </c>
      <c r="AP433" s="43" t="n">
        <f aca="false">ModeloDatosModificados!AP433-ModeloDatosMinisterio!AP433</f>
        <v>-6.77501348747342</v>
      </c>
      <c r="AQ433" s="44" t="n">
        <f aca="false">ModeloDatosModificados!AQ433-ModeloDatosMinisterio!AQ433</f>
        <v>-3.49075810740247E-005</v>
      </c>
      <c r="AR433" s="43" t="n">
        <f aca="false">ModeloDatosModificados!AR433-ModeloDatosMinisterio!AR433</f>
        <v>-203.59588345325</v>
      </c>
      <c r="AS433" s="44" t="n">
        <f aca="false">ModeloDatosModificados!AS433-ModeloDatosMinisterio!AS433</f>
        <v>-5.20246702428173E-005</v>
      </c>
      <c r="AT433" s="43" t="n">
        <f aca="false">ModeloDatosModificados!AT433-ModeloDatosMinisterio!AT433</f>
        <v>-303.43003936563</v>
      </c>
      <c r="AU433" s="44" t="n">
        <f aca="false">ModeloDatosModificados!AU433-ModeloDatosMinisterio!AU433</f>
        <v>1.67271081862649E-005</v>
      </c>
      <c r="AV433" s="43" t="n">
        <f aca="false">ModeloDatosModificados!AV433-ModeloDatosMinisterio!AV433</f>
        <v>97.5596206903865</v>
      </c>
      <c r="AW433" s="44" t="n">
        <f aca="false">ModeloDatosModificados!AW433-ModeloDatosMinisterio!AW433</f>
        <v>-5.24496168534221E-005</v>
      </c>
      <c r="AX433" s="43" t="n">
        <f aca="false">ModeloDatosModificados!AX433-ModeloDatosMinisterio!AX433</f>
        <v>-305.908509025947</v>
      </c>
      <c r="AY433" s="35" t="n">
        <v>0.996532703559012</v>
      </c>
    </row>
    <row r="434" customFormat="false" ht="13.8" hidden="false" customHeight="false" outlineLevel="0" collapsed="false">
      <c r="A434" s="13" t="s">
        <v>30</v>
      </c>
      <c r="B434" s="43" t="n">
        <f aca="false">ModeloDatosModificados!B434-ModeloDatosMinisterio!B434</f>
        <v>0</v>
      </c>
      <c r="C434" s="43" t="n">
        <f aca="false">ModeloDatosModificados!C434-ModeloDatosMinisterio!C434</f>
        <v>0</v>
      </c>
      <c r="D434" s="43" t="n">
        <f aca="false">ModeloDatosModificados!D434-ModeloDatosMinisterio!D434</f>
        <v>0</v>
      </c>
      <c r="E434" s="43" t="n">
        <f aca="false">ModeloDatosModificados!E434-ModeloDatosMinisterio!E434</f>
        <v>0</v>
      </c>
      <c r="F434" s="43" t="n">
        <f aca="false">ModeloDatosModificados!F434-ModeloDatosMinisterio!F434</f>
        <v>0</v>
      </c>
      <c r="G434" s="43" t="n">
        <f aca="false">ModeloDatosModificados!G434-ModeloDatosMinisterio!G434</f>
        <v>0</v>
      </c>
      <c r="H434" s="43" t="n">
        <f aca="false">ModeloDatosModificados!H434-ModeloDatosMinisterio!H434</f>
        <v>0</v>
      </c>
      <c r="I434" s="89" t="n">
        <f aca="false">ModeloDatosModificados!I434-ModeloDatosMinisterio!I434</f>
        <v>-4.72183582291494E-005</v>
      </c>
      <c r="J434" s="43" t="n">
        <f aca="false">ModeloDatosModificados!J434-ModeloDatosMinisterio!J434</f>
        <v>-275.397580213001</v>
      </c>
      <c r="K434" s="89" t="n">
        <f aca="false">ModeloDatosModificados!K434-ModeloDatosMinisterio!K434</f>
        <v>-4.72183582291494E-005</v>
      </c>
      <c r="L434" s="43" t="n">
        <f aca="false">ModeloDatosModificados!L434-ModeloDatosMinisterio!L434</f>
        <v>-275.397580213001</v>
      </c>
      <c r="M434" s="43" t="n">
        <f aca="false">ModeloDatosModificados!M434-ModeloDatosMinisterio!M434</f>
        <v>0</v>
      </c>
      <c r="N434" s="43" t="n">
        <f aca="false">ModeloDatosModificados!N434-ModeloDatosMinisterio!N434</f>
        <v>0</v>
      </c>
      <c r="O434" s="43" t="n">
        <f aca="false">ModeloDatosModificados!O434-ModeloDatosMinisterio!O434</f>
        <v>0</v>
      </c>
      <c r="P434" s="43" t="n">
        <f aca="false">ModeloDatosModificados!P434-ModeloDatosMinisterio!P434</f>
        <v>-275.397580212913</v>
      </c>
      <c r="Q434" s="43" t="n">
        <f aca="false">ModeloDatosModificados!Q434-ModeloDatosMinisterio!Q434</f>
        <v>-275.397580212913</v>
      </c>
      <c r="S434" s="14" t="n">
        <f aca="false">ModeloDatosModificados!S434-ModeloDatosMinisterio!S434</f>
        <v>0</v>
      </c>
      <c r="T434" s="14" t="n">
        <f aca="false">ModeloDatosModificados!T434-ModeloDatosMinisterio!T434</f>
        <v>0</v>
      </c>
      <c r="U434" s="14" t="n">
        <f aca="false">ModeloDatosModificados!U434-ModeloDatosMinisterio!U434</f>
        <v>0</v>
      </c>
      <c r="V434" s="14" t="n">
        <f aca="false">ModeloDatosModificados!V434-ModeloDatosMinisterio!V434</f>
        <v>0</v>
      </c>
      <c r="W434" s="14" t="n">
        <f aca="false">ModeloDatosModificados!W434-ModeloDatosMinisterio!W434</f>
        <v>0</v>
      </c>
      <c r="X434" s="14" t="n">
        <f aca="false">ModeloDatosModificados!X434-ModeloDatosMinisterio!X434</f>
        <v>0</v>
      </c>
      <c r="Y434" s="14" t="n">
        <f aca="false">ModeloDatosModificados!Y434-ModeloDatosMinisterio!Y434</f>
        <v>0</v>
      </c>
      <c r="Z434" s="14" t="n">
        <f aca="false">ModeloDatosModificados!Z434-ModeloDatosMinisterio!Z434</f>
        <v>0</v>
      </c>
      <c r="AC434" s="49" t="n">
        <f aca="false">ModeloDatosModificados!AC434-ModeloDatosMinisterio!AC434</f>
        <v>0</v>
      </c>
      <c r="AD434" s="50" t="n">
        <f aca="false">ModeloDatosModificados!AD434-ModeloDatosMinisterio!AD434</f>
        <v>0</v>
      </c>
      <c r="AE434" s="51" t="n">
        <f aca="false">ModeloDatosModificados!AE434-ModeloDatosMinisterio!AE434</f>
        <v>0</v>
      </c>
      <c r="AF434" s="50" t="n">
        <f aca="false">ModeloDatosModificados!AF434-ModeloDatosMinisterio!AF434</f>
        <v>0</v>
      </c>
      <c r="AG434" s="50" t="n">
        <f aca="false">ModeloDatosModificados!AG434-ModeloDatosMinisterio!AG434</f>
        <v>0</v>
      </c>
      <c r="AH434" s="50" t="n">
        <f aca="false">ModeloDatosModificados!AH434-ModeloDatosMinisterio!AH434</f>
        <v>0</v>
      </c>
      <c r="AI434" s="50" t="n">
        <f aca="false">ModeloDatosModificados!AI434-ModeloDatosMinisterio!AI434</f>
        <v>0</v>
      </c>
      <c r="AJ434" s="50" t="n">
        <f aca="false">ModeloDatosModificados!AJ434-ModeloDatosMinisterio!AJ434</f>
        <v>-6.17807123888883E-006</v>
      </c>
      <c r="AK434" s="50" t="n">
        <f aca="false">ModeloDatosModificados!AK434-ModeloDatosMinisterio!AK434</f>
        <v>0</v>
      </c>
      <c r="AL434" s="50" t="n">
        <f aca="false">ModeloDatosModificados!AL434-ModeloDatosMinisterio!AL434</f>
        <v>0</v>
      </c>
      <c r="AM434" s="50" t="n">
        <f aca="false">ModeloDatosModificados!AM434-ModeloDatosMinisterio!AM434</f>
        <v>-1.54451780973175E-006</v>
      </c>
      <c r="AO434" s="44" t="n">
        <f aca="false">ModeloDatosModificados!AO434-ModeloDatosMinisterio!AO434</f>
        <v>-8.83734783385204E-007</v>
      </c>
      <c r="AP434" s="43" t="n">
        <f aca="false">ModeloDatosModificados!AP434-ModeloDatosMinisterio!AP434</f>
        <v>-5.15431772772013</v>
      </c>
      <c r="AQ434" s="44" t="n">
        <f aca="false">ModeloDatosModificados!AQ434-ModeloDatosMinisterio!AQ434</f>
        <v>-2.06731033118544E-005</v>
      </c>
      <c r="AR434" s="43" t="n">
        <f aca="false">ModeloDatosModificados!AR434-ModeloDatosMinisterio!AR434</f>
        <v>-120.574345256748</v>
      </c>
      <c r="AS434" s="44" t="n">
        <f aca="false">ModeloDatosModificados!AS434-ModeloDatosMinisterio!AS434</f>
        <v>-8.79427817361957E-007</v>
      </c>
      <c r="AT434" s="43" t="n">
        <f aca="false">ModeloDatosModificados!AT434-ModeloDatosMinisterio!AT434</f>
        <v>-5.12919766710525</v>
      </c>
      <c r="AU434" s="44" t="n">
        <f aca="false">ModeloDatosModificados!AU434-ModeloDatosMinisterio!AU434</f>
        <v>-7.86905419317531E-006</v>
      </c>
      <c r="AV434" s="43" t="n">
        <f aca="false">ModeloDatosModificados!AV434-ModeloDatosMinisterio!AV434</f>
        <v>-45.8956762716844</v>
      </c>
      <c r="AW434" s="44" t="n">
        <f aca="false">ModeloDatosModificados!AW434-ModeloDatosMinisterio!AW434</f>
        <v>-1.6913038123372E-005</v>
      </c>
      <c r="AX434" s="43" t="n">
        <f aca="false">ModeloDatosModificados!AX434-ModeloDatosMinisterio!AX434</f>
        <v>-98.6440432897434</v>
      </c>
      <c r="AY434" s="35" t="n">
        <v>0.996537539602946</v>
      </c>
    </row>
    <row r="435" customFormat="false" ht="13.8" hidden="false" customHeight="false" outlineLevel="0" collapsed="false">
      <c r="A435" s="13" t="s">
        <v>31</v>
      </c>
      <c r="B435" s="43" t="n">
        <f aca="false">ModeloDatosModificados!B435-ModeloDatosMinisterio!B435</f>
        <v>0</v>
      </c>
      <c r="C435" s="43" t="n">
        <f aca="false">ModeloDatosModificados!C435-ModeloDatosMinisterio!C435</f>
        <v>0</v>
      </c>
      <c r="D435" s="43" t="n">
        <f aca="false">ModeloDatosModificados!D435-ModeloDatosMinisterio!D435</f>
        <v>0</v>
      </c>
      <c r="E435" s="43" t="n">
        <f aca="false">ModeloDatosModificados!E435-ModeloDatosMinisterio!E435</f>
        <v>0</v>
      </c>
      <c r="F435" s="43" t="n">
        <f aca="false">ModeloDatosModificados!F435-ModeloDatosMinisterio!F435</f>
        <v>0</v>
      </c>
      <c r="G435" s="43" t="n">
        <f aca="false">ModeloDatosModificados!G435-ModeloDatosMinisterio!G435</f>
        <v>0</v>
      </c>
      <c r="H435" s="43" t="n">
        <f aca="false">ModeloDatosModificados!H435-ModeloDatosMinisterio!H435</f>
        <v>0</v>
      </c>
      <c r="I435" s="89" t="n">
        <f aca="false">ModeloDatosModificados!I435-ModeloDatosMinisterio!I435</f>
        <v>3.0674445887292E-005</v>
      </c>
      <c r="J435" s="43" t="n">
        <f aca="false">ModeloDatosModificados!J435-ModeloDatosMinisterio!J435</f>
        <v>178.906435728641</v>
      </c>
      <c r="K435" s="89" t="n">
        <f aca="false">ModeloDatosModificados!K435-ModeloDatosMinisterio!K435</f>
        <v>3.0674445887292E-005</v>
      </c>
      <c r="L435" s="43" t="n">
        <f aca="false">ModeloDatosModificados!L435-ModeloDatosMinisterio!L435</f>
        <v>178.906435728641</v>
      </c>
      <c r="M435" s="43" t="n">
        <f aca="false">ModeloDatosModificados!M435-ModeloDatosMinisterio!M435</f>
        <v>0</v>
      </c>
      <c r="N435" s="43" t="n">
        <f aca="false">ModeloDatosModificados!N435-ModeloDatosMinisterio!N435</f>
        <v>0</v>
      </c>
      <c r="O435" s="43" t="n">
        <f aca="false">ModeloDatosModificados!O435-ModeloDatosMinisterio!O435</f>
        <v>0</v>
      </c>
      <c r="P435" s="43" t="n">
        <f aca="false">ModeloDatosModificados!P435-ModeloDatosMinisterio!P435</f>
        <v>178.906435729004</v>
      </c>
      <c r="Q435" s="43" t="n">
        <f aca="false">ModeloDatosModificados!Q435-ModeloDatosMinisterio!Q435</f>
        <v>178.906435729004</v>
      </c>
      <c r="S435" s="14" t="n">
        <f aca="false">ModeloDatosModificados!S435-ModeloDatosMinisterio!S435</f>
        <v>0</v>
      </c>
      <c r="T435" s="14" t="n">
        <f aca="false">ModeloDatosModificados!T435-ModeloDatosMinisterio!T435</f>
        <v>0</v>
      </c>
      <c r="U435" s="14" t="n">
        <f aca="false">ModeloDatosModificados!U435-ModeloDatosMinisterio!U435</f>
        <v>0</v>
      </c>
      <c r="V435" s="14" t="n">
        <f aca="false">ModeloDatosModificados!V435-ModeloDatosMinisterio!V435</f>
        <v>0</v>
      </c>
      <c r="W435" s="14" t="n">
        <f aca="false">ModeloDatosModificados!W435-ModeloDatosMinisterio!W435</f>
        <v>0</v>
      </c>
      <c r="X435" s="14" t="n">
        <f aca="false">ModeloDatosModificados!X435-ModeloDatosMinisterio!X435</f>
        <v>0</v>
      </c>
      <c r="Y435" s="14" t="n">
        <f aca="false">ModeloDatosModificados!Y435-ModeloDatosMinisterio!Y435</f>
        <v>0</v>
      </c>
      <c r="Z435" s="14" t="n">
        <f aca="false">ModeloDatosModificados!Z435-ModeloDatosMinisterio!Z435</f>
        <v>0</v>
      </c>
      <c r="AC435" s="49" t="n">
        <f aca="false">ModeloDatosModificados!AC435-ModeloDatosMinisterio!AC435</f>
        <v>0</v>
      </c>
      <c r="AD435" s="50" t="n">
        <f aca="false">ModeloDatosModificados!AD435-ModeloDatosMinisterio!AD435</f>
        <v>0</v>
      </c>
      <c r="AE435" s="51" t="n">
        <f aca="false">ModeloDatosModificados!AE435-ModeloDatosMinisterio!AE435</f>
        <v>0</v>
      </c>
      <c r="AF435" s="50" t="n">
        <f aca="false">ModeloDatosModificados!AF435-ModeloDatosMinisterio!AF435</f>
        <v>0</v>
      </c>
      <c r="AG435" s="50" t="n">
        <f aca="false">ModeloDatosModificados!AG435-ModeloDatosMinisterio!AG435</f>
        <v>0</v>
      </c>
      <c r="AH435" s="50" t="n">
        <f aca="false">ModeloDatosModificados!AH435-ModeloDatosMinisterio!AH435</f>
        <v>0</v>
      </c>
      <c r="AI435" s="50" t="n">
        <f aca="false">ModeloDatosModificados!AI435-ModeloDatosMinisterio!AI435</f>
        <v>0</v>
      </c>
      <c r="AJ435" s="50" t="n">
        <f aca="false">ModeloDatosModificados!AJ435-ModeloDatosMinisterio!AJ435</f>
        <v>3.99291297332877E-005</v>
      </c>
      <c r="AK435" s="50" t="n">
        <f aca="false">ModeloDatosModificados!AK435-ModeloDatosMinisterio!AK435</f>
        <v>0</v>
      </c>
      <c r="AL435" s="50" t="n">
        <f aca="false">ModeloDatosModificados!AL435-ModeloDatosMinisterio!AL435</f>
        <v>0</v>
      </c>
      <c r="AM435" s="50" t="n">
        <f aca="false">ModeloDatosModificados!AM435-ModeloDatosMinisterio!AM435</f>
        <v>9.98228243331845E-006</v>
      </c>
      <c r="AO435" s="44" t="n">
        <f aca="false">ModeloDatosModificados!AO435-ModeloDatosMinisterio!AO435</f>
        <v>5.82853174255422E-007</v>
      </c>
      <c r="AP435" s="43" t="n">
        <f aca="false">ModeloDatosModificados!AP435-ModeloDatosMinisterio!AP435</f>
        <v>3.39944800770991</v>
      </c>
      <c r="AQ435" s="44" t="n">
        <f aca="false">ModeloDatosModificados!AQ435-ModeloDatosMinisterio!AQ435</f>
        <v>2.3764186442909E-006</v>
      </c>
      <c r="AR435" s="43" t="n">
        <f aca="false">ModeloDatosModificados!AR435-ModeloDatosMinisterio!AR435</f>
        <v>13.8602858878467</v>
      </c>
      <c r="AS435" s="44" t="n">
        <f aca="false">ModeloDatosModificados!AS435-ModeloDatosMinisterio!AS435</f>
        <v>5.29758267836912E-006</v>
      </c>
      <c r="AT435" s="43" t="n">
        <f aca="false">ModeloDatosModificados!AT435-ModeloDatosMinisterio!AT435</f>
        <v>30.8977589504702</v>
      </c>
      <c r="AU435" s="44" t="n">
        <f aca="false">ModeloDatosModificados!AU435-ModeloDatosMinisterio!AU435</f>
        <v>1.29021785963261E-005</v>
      </c>
      <c r="AV435" s="43" t="n">
        <f aca="false">ModeloDatosModificados!AV435-ModeloDatosMinisterio!AV435</f>
        <v>75.2510019018555</v>
      </c>
      <c r="AW435" s="44" t="n">
        <f aca="false">ModeloDatosModificados!AW435-ModeloDatosMinisterio!AW435</f>
        <v>9.51541279405142E-006</v>
      </c>
      <c r="AX435" s="43" t="n">
        <f aca="false">ModeloDatosModificados!AX435-ModeloDatosMinisterio!AX435</f>
        <v>55.4979409807565</v>
      </c>
      <c r="AY435" s="35" t="n">
        <v>1.00290783643486</v>
      </c>
    </row>
    <row r="436" customFormat="false" ht="13.8" hidden="false" customHeight="false" outlineLevel="0" collapsed="false">
      <c r="A436" s="13" t="s">
        <v>32</v>
      </c>
      <c r="B436" s="43" t="n">
        <f aca="false">ModeloDatosModificados!B436-ModeloDatosMinisterio!B436</f>
        <v>0</v>
      </c>
      <c r="C436" s="43" t="n">
        <f aca="false">ModeloDatosModificados!C436-ModeloDatosMinisterio!C436</f>
        <v>0</v>
      </c>
      <c r="D436" s="43" t="n">
        <f aca="false">ModeloDatosModificados!D436-ModeloDatosMinisterio!D436</f>
        <v>0</v>
      </c>
      <c r="E436" s="43" t="n">
        <f aca="false">ModeloDatosModificados!E436-ModeloDatosMinisterio!E436</f>
        <v>0</v>
      </c>
      <c r="F436" s="43" t="n">
        <f aca="false">ModeloDatosModificados!F436-ModeloDatosMinisterio!F436</f>
        <v>0</v>
      </c>
      <c r="G436" s="43" t="n">
        <f aca="false">ModeloDatosModificados!G436-ModeloDatosMinisterio!G436</f>
        <v>0</v>
      </c>
      <c r="H436" s="43" t="n">
        <f aca="false">ModeloDatosModificados!H436-ModeloDatosMinisterio!H436</f>
        <v>0</v>
      </c>
      <c r="I436" s="89" t="n">
        <f aca="false">ModeloDatosModificados!I436-ModeloDatosMinisterio!I436</f>
        <v>-6.52955996732069E-005</v>
      </c>
      <c r="J436" s="43" t="n">
        <f aca="false">ModeloDatosModificados!J436-ModeloDatosMinisterio!J436</f>
        <v>-380.831753219594</v>
      </c>
      <c r="K436" s="89" t="n">
        <f aca="false">ModeloDatosModificados!K436-ModeloDatosMinisterio!K436</f>
        <v>-6.52955996732069E-005</v>
      </c>
      <c r="L436" s="43" t="n">
        <f aca="false">ModeloDatosModificados!L436-ModeloDatosMinisterio!L436</f>
        <v>-380.831753219594</v>
      </c>
      <c r="M436" s="43" t="n">
        <f aca="false">ModeloDatosModificados!M436-ModeloDatosMinisterio!M436</f>
        <v>0</v>
      </c>
      <c r="N436" s="43" t="n">
        <f aca="false">ModeloDatosModificados!N436-ModeloDatosMinisterio!N436</f>
        <v>0</v>
      </c>
      <c r="O436" s="43" t="n">
        <f aca="false">ModeloDatosModificados!O436-ModeloDatosMinisterio!O436</f>
        <v>0</v>
      </c>
      <c r="P436" s="43" t="n">
        <f aca="false">ModeloDatosModificados!P436-ModeloDatosMinisterio!P436</f>
        <v>-380.831753219478</v>
      </c>
      <c r="Q436" s="43" t="n">
        <f aca="false">ModeloDatosModificados!Q436-ModeloDatosMinisterio!Q436</f>
        <v>-380.831753219478</v>
      </c>
      <c r="S436" s="14" t="n">
        <f aca="false">ModeloDatosModificados!S436-ModeloDatosMinisterio!S436</f>
        <v>0</v>
      </c>
      <c r="T436" s="14" t="n">
        <f aca="false">ModeloDatosModificados!T436-ModeloDatosMinisterio!T436</f>
        <v>0</v>
      </c>
      <c r="U436" s="14" t="n">
        <f aca="false">ModeloDatosModificados!U436-ModeloDatosMinisterio!U436</f>
        <v>0</v>
      </c>
      <c r="V436" s="14" t="n">
        <f aca="false">ModeloDatosModificados!V436-ModeloDatosMinisterio!V436</f>
        <v>0</v>
      </c>
      <c r="W436" s="14" t="n">
        <f aca="false">ModeloDatosModificados!W436-ModeloDatosMinisterio!W436</f>
        <v>0</v>
      </c>
      <c r="X436" s="14" t="n">
        <f aca="false">ModeloDatosModificados!X436-ModeloDatosMinisterio!X436</f>
        <v>0</v>
      </c>
      <c r="Y436" s="14" t="n">
        <f aca="false">ModeloDatosModificados!Y436-ModeloDatosMinisterio!Y436</f>
        <v>0</v>
      </c>
      <c r="Z436" s="14" t="n">
        <f aca="false">ModeloDatosModificados!Z436-ModeloDatosMinisterio!Z436</f>
        <v>0</v>
      </c>
      <c r="AC436" s="49" t="n">
        <f aca="false">ModeloDatosModificados!AC436-ModeloDatosMinisterio!AC436</f>
        <v>0</v>
      </c>
      <c r="AD436" s="50" t="n">
        <f aca="false">ModeloDatosModificados!AD436-ModeloDatosMinisterio!AD436</f>
        <v>0</v>
      </c>
      <c r="AE436" s="51" t="n">
        <f aca="false">ModeloDatosModificados!AE436-ModeloDatosMinisterio!AE436</f>
        <v>0</v>
      </c>
      <c r="AF436" s="50" t="n">
        <f aca="false">ModeloDatosModificados!AF436-ModeloDatosMinisterio!AF436</f>
        <v>0</v>
      </c>
      <c r="AG436" s="50" t="n">
        <f aca="false">ModeloDatosModificados!AG436-ModeloDatosMinisterio!AG436</f>
        <v>0</v>
      </c>
      <c r="AH436" s="50" t="n">
        <f aca="false">ModeloDatosModificados!AH436-ModeloDatosMinisterio!AH436</f>
        <v>0</v>
      </c>
      <c r="AI436" s="50" t="n">
        <f aca="false">ModeloDatosModificados!AI436-ModeloDatosMinisterio!AI436</f>
        <v>0</v>
      </c>
      <c r="AJ436" s="50" t="n">
        <f aca="false">ModeloDatosModificados!AJ436-ModeloDatosMinisterio!AJ436</f>
        <v>-1.82250636114323E-005</v>
      </c>
      <c r="AK436" s="50" t="n">
        <f aca="false">ModeloDatosModificados!AK436-ModeloDatosMinisterio!AK436</f>
        <v>0</v>
      </c>
      <c r="AL436" s="50" t="n">
        <f aca="false">ModeloDatosModificados!AL436-ModeloDatosMinisterio!AL436</f>
        <v>0</v>
      </c>
      <c r="AM436" s="50" t="n">
        <f aca="false">ModeloDatosModificados!AM436-ModeloDatosMinisterio!AM436</f>
        <v>-4.55626590285807E-006</v>
      </c>
      <c r="AO436" s="44" t="n">
        <f aca="false">ModeloDatosModificados!AO436-ModeloDatosMinisterio!AO436</f>
        <v>-5.13947215496495E-007</v>
      </c>
      <c r="AP436" s="43" t="n">
        <f aca="false">ModeloDatosModificados!AP436-ModeloDatosMinisterio!AP436</f>
        <v>-2.99755910228941</v>
      </c>
      <c r="AQ436" s="44" t="n">
        <f aca="false">ModeloDatosModificados!AQ436-ModeloDatosMinisterio!AQ436</f>
        <v>-4.16847353332701E-005</v>
      </c>
      <c r="AR436" s="43" t="n">
        <f aca="false">ModeloDatosModificados!AR436-ModeloDatosMinisterio!AR436</f>
        <v>-243.12313416088</v>
      </c>
      <c r="AS436" s="44" t="n">
        <f aca="false">ModeloDatosModificados!AS436-ModeloDatosMinisterio!AS436</f>
        <v>-8.59337928428572E-006</v>
      </c>
      <c r="AT436" s="43" t="n">
        <f aca="false">ModeloDatosModificados!AT436-ModeloDatosMinisterio!AT436</f>
        <v>-50.1202487655319</v>
      </c>
      <c r="AU436" s="44" t="n">
        <f aca="false">ModeloDatosModificados!AU436-ModeloDatosMinisterio!AU436</f>
        <v>-6.47248517704957E-006</v>
      </c>
      <c r="AV436" s="43" t="n">
        <f aca="false">ModeloDatosModificados!AV436-ModeloDatosMinisterio!AV436</f>
        <v>-37.7502908312399</v>
      </c>
      <c r="AW436" s="44" t="n">
        <f aca="false">ModeloDatosModificados!AW436-ModeloDatosMinisterio!AW436</f>
        <v>-8.0310526631034E-006</v>
      </c>
      <c r="AX436" s="43" t="n">
        <f aca="false">ModeloDatosModificados!AX436-ModeloDatosMinisterio!AX436</f>
        <v>-46.8405203596521</v>
      </c>
      <c r="AY436" s="35" t="n">
        <v>0.997272727373738</v>
      </c>
    </row>
    <row r="437" customFormat="false" ht="13.8" hidden="false" customHeight="false" outlineLevel="0" collapsed="false">
      <c r="A437" s="13" t="s">
        <v>33</v>
      </c>
      <c r="B437" s="43" t="n">
        <f aca="false">ModeloDatosModificados!B437-ModeloDatosMinisterio!B437</f>
        <v>0</v>
      </c>
      <c r="C437" s="43" t="n">
        <f aca="false">ModeloDatosModificados!C437-ModeloDatosMinisterio!C437</f>
        <v>0</v>
      </c>
      <c r="D437" s="43" t="n">
        <f aca="false">ModeloDatosModificados!D437-ModeloDatosMinisterio!D437</f>
        <v>0</v>
      </c>
      <c r="E437" s="43" t="n">
        <f aca="false">ModeloDatosModificados!E437-ModeloDatosMinisterio!E437</f>
        <v>0</v>
      </c>
      <c r="F437" s="43" t="n">
        <f aca="false">ModeloDatosModificados!F437-ModeloDatosMinisterio!F437</f>
        <v>0</v>
      </c>
      <c r="G437" s="43" t="n">
        <f aca="false">ModeloDatosModificados!G437-ModeloDatosMinisterio!G437</f>
        <v>0</v>
      </c>
      <c r="H437" s="43" t="n">
        <f aca="false">ModeloDatosModificados!H437-ModeloDatosMinisterio!H437</f>
        <v>0</v>
      </c>
      <c r="I437" s="89" t="n">
        <f aca="false">ModeloDatosModificados!I437-ModeloDatosMinisterio!I437</f>
        <v>0.000164995946922378</v>
      </c>
      <c r="J437" s="43" t="n">
        <f aca="false">ModeloDatosModificados!J437-ModeloDatosMinisterio!J437</f>
        <v>962.326650724688</v>
      </c>
      <c r="K437" s="89" t="n">
        <f aca="false">ModeloDatosModificados!K437-ModeloDatosMinisterio!K437</f>
        <v>0.000164995946922378</v>
      </c>
      <c r="L437" s="43" t="n">
        <f aca="false">ModeloDatosModificados!L437-ModeloDatosMinisterio!L437</f>
        <v>962.326650724688</v>
      </c>
      <c r="M437" s="43" t="n">
        <f aca="false">ModeloDatosModificados!M437-ModeloDatosMinisterio!M437</f>
        <v>0</v>
      </c>
      <c r="N437" s="43" t="n">
        <f aca="false">ModeloDatosModificados!N437-ModeloDatosMinisterio!N437</f>
        <v>0</v>
      </c>
      <c r="O437" s="43" t="n">
        <f aca="false">ModeloDatosModificados!O437-ModeloDatosMinisterio!O437</f>
        <v>0</v>
      </c>
      <c r="P437" s="43" t="n">
        <f aca="false">ModeloDatosModificados!P437-ModeloDatosMinisterio!P437</f>
        <v>962.326650724746</v>
      </c>
      <c r="Q437" s="43" t="n">
        <f aca="false">ModeloDatosModificados!Q437-ModeloDatosMinisterio!Q437</f>
        <v>962.326650724746</v>
      </c>
      <c r="S437" s="14" t="n">
        <f aca="false">ModeloDatosModificados!S437-ModeloDatosMinisterio!S437</f>
        <v>0</v>
      </c>
      <c r="T437" s="14" t="n">
        <f aca="false">ModeloDatosModificados!T437-ModeloDatosMinisterio!T437</f>
        <v>0</v>
      </c>
      <c r="U437" s="14" t="n">
        <f aca="false">ModeloDatosModificados!U437-ModeloDatosMinisterio!U437</f>
        <v>0</v>
      </c>
      <c r="V437" s="14" t="n">
        <f aca="false">ModeloDatosModificados!V437-ModeloDatosMinisterio!V437</f>
        <v>0</v>
      </c>
      <c r="W437" s="14" t="n">
        <f aca="false">ModeloDatosModificados!W437-ModeloDatosMinisterio!W437</f>
        <v>0</v>
      </c>
      <c r="X437" s="14" t="n">
        <f aca="false">ModeloDatosModificados!X437-ModeloDatosMinisterio!X437</f>
        <v>0</v>
      </c>
      <c r="Y437" s="14" t="n">
        <f aca="false">ModeloDatosModificados!Y437-ModeloDatosMinisterio!Y437</f>
        <v>0</v>
      </c>
      <c r="Z437" s="14" t="n">
        <f aca="false">ModeloDatosModificados!Z437-ModeloDatosMinisterio!Z437</f>
        <v>0</v>
      </c>
      <c r="AC437" s="49" t="n">
        <f aca="false">ModeloDatosModificados!AC437-ModeloDatosMinisterio!AC437</f>
        <v>0</v>
      </c>
      <c r="AD437" s="50" t="n">
        <f aca="false">ModeloDatosModificados!AD437-ModeloDatosMinisterio!AD437</f>
        <v>0</v>
      </c>
      <c r="AE437" s="51" t="n">
        <f aca="false">ModeloDatosModificados!AE437-ModeloDatosMinisterio!AE437</f>
        <v>0</v>
      </c>
      <c r="AF437" s="50" t="n">
        <f aca="false">ModeloDatosModificados!AF437-ModeloDatosMinisterio!AF437</f>
        <v>0</v>
      </c>
      <c r="AG437" s="50" t="n">
        <f aca="false">ModeloDatosModificados!AG437-ModeloDatosMinisterio!AG437</f>
        <v>0</v>
      </c>
      <c r="AH437" s="50" t="n">
        <f aca="false">ModeloDatosModificados!AH437-ModeloDatosMinisterio!AH437</f>
        <v>0</v>
      </c>
      <c r="AI437" s="50" t="n">
        <f aca="false">ModeloDatosModificados!AI437-ModeloDatosMinisterio!AI437</f>
        <v>0</v>
      </c>
      <c r="AJ437" s="50" t="n">
        <f aca="false">ModeloDatosModificados!AJ437-ModeloDatosMinisterio!AJ437</f>
        <v>-2.14699429140173E-005</v>
      </c>
      <c r="AK437" s="50" t="n">
        <f aca="false">ModeloDatosModificados!AK437-ModeloDatosMinisterio!AK437</f>
        <v>0</v>
      </c>
      <c r="AL437" s="50" t="n">
        <f aca="false">ModeloDatosModificados!AL437-ModeloDatosMinisterio!AL437</f>
        <v>0</v>
      </c>
      <c r="AM437" s="50" t="n">
        <f aca="false">ModeloDatosModificados!AM437-ModeloDatosMinisterio!AM437</f>
        <v>-5.36748572850521E-006</v>
      </c>
      <c r="AO437" s="44" t="n">
        <f aca="false">ModeloDatosModificados!AO437-ModeloDatosMinisterio!AO437</f>
        <v>2.41414366838368E-006</v>
      </c>
      <c r="AP437" s="43" t="n">
        <f aca="false">ModeloDatosModificados!AP437-ModeloDatosMinisterio!AP437</f>
        <v>14.0803142992163</v>
      </c>
      <c r="AQ437" s="44" t="n">
        <f aca="false">ModeloDatosModificados!AQ437-ModeloDatosMinisterio!AQ437</f>
        <v>3.77929338334091E-005</v>
      </c>
      <c r="AR437" s="43" t="n">
        <f aca="false">ModeloDatosModificados!AR437-ModeloDatosMinisterio!AR437</f>
        <v>220.424489906258</v>
      </c>
      <c r="AS437" s="44" t="n">
        <f aca="false">ModeloDatosModificados!AS437-ModeloDatosMinisterio!AS437</f>
        <v>9.3953758478725E-005</v>
      </c>
      <c r="AT437" s="43" t="n">
        <f aca="false">ModeloDatosModificados!AT437-ModeloDatosMinisterio!AT437</f>
        <v>547.978343749041</v>
      </c>
      <c r="AU437" s="44" t="n">
        <f aca="false">ModeloDatosModificados!AU437-ModeloDatosMinisterio!AU437</f>
        <v>1.01227371507113E-005</v>
      </c>
      <c r="AV437" s="43" t="n">
        <f aca="false">ModeloDatosModificados!AV437-ModeloDatosMinisterio!AV437</f>
        <v>59.0401153489747</v>
      </c>
      <c r="AW437" s="44" t="n">
        <f aca="false">ModeloDatosModificados!AW437-ModeloDatosMinisterio!AW437</f>
        <v>2.07123737911495E-005</v>
      </c>
      <c r="AX437" s="43" t="n">
        <f aca="false">ModeloDatosModificados!AX437-ModeloDatosMinisterio!AX437</f>
        <v>120.80338742122</v>
      </c>
      <c r="AY437" s="35" t="n">
        <v>1.0068550476247</v>
      </c>
    </row>
    <row r="438" customFormat="false" ht="13.8" hidden="false" customHeight="false" outlineLevel="0" collapsed="false">
      <c r="A438" s="13" t="s">
        <v>34</v>
      </c>
      <c r="B438" s="43" t="n">
        <f aca="false">ModeloDatosModificados!B438-ModeloDatosMinisterio!B438</f>
        <v>0</v>
      </c>
      <c r="C438" s="43" t="n">
        <f aca="false">ModeloDatosModificados!C438-ModeloDatosMinisterio!C438</f>
        <v>0</v>
      </c>
      <c r="D438" s="43" t="n">
        <f aca="false">ModeloDatosModificados!D438-ModeloDatosMinisterio!D438</f>
        <v>0</v>
      </c>
      <c r="E438" s="43" t="n">
        <f aca="false">ModeloDatosModificados!E438-ModeloDatosMinisterio!E438</f>
        <v>0</v>
      </c>
      <c r="F438" s="43" t="n">
        <f aca="false">ModeloDatosModificados!F438-ModeloDatosMinisterio!F438</f>
        <v>0</v>
      </c>
      <c r="G438" s="43" t="n">
        <f aca="false">ModeloDatosModificados!G438-ModeloDatosMinisterio!G438</f>
        <v>0</v>
      </c>
      <c r="H438" s="43" t="n">
        <f aca="false">ModeloDatosModificados!H438-ModeloDatosMinisterio!H438</f>
        <v>0</v>
      </c>
      <c r="I438" s="89" t="n">
        <f aca="false">ModeloDatosModificados!I438-ModeloDatosMinisterio!I438</f>
        <v>9.93065443090808E-005</v>
      </c>
      <c r="J438" s="43" t="n">
        <f aca="false">ModeloDatosModificados!J438-ModeloDatosMinisterio!J438</f>
        <v>579.198070998449</v>
      </c>
      <c r="K438" s="89" t="n">
        <f aca="false">ModeloDatosModificados!K438-ModeloDatosMinisterio!K438</f>
        <v>9.93065443090808E-005</v>
      </c>
      <c r="L438" s="43" t="n">
        <f aca="false">ModeloDatosModificados!L438-ModeloDatosMinisterio!L438</f>
        <v>579.198070998449</v>
      </c>
      <c r="M438" s="43" t="n">
        <f aca="false">ModeloDatosModificados!M438-ModeloDatosMinisterio!M438</f>
        <v>0</v>
      </c>
      <c r="N438" s="43" t="n">
        <f aca="false">ModeloDatosModificados!N438-ModeloDatosMinisterio!N438</f>
        <v>0</v>
      </c>
      <c r="O438" s="43" t="n">
        <f aca="false">ModeloDatosModificados!O438-ModeloDatosMinisterio!O438</f>
        <v>0</v>
      </c>
      <c r="P438" s="43" t="n">
        <f aca="false">ModeloDatosModificados!P438-ModeloDatosMinisterio!P438</f>
        <v>579.198070998769</v>
      </c>
      <c r="Q438" s="43" t="n">
        <f aca="false">ModeloDatosModificados!Q438-ModeloDatosMinisterio!Q438</f>
        <v>579.198070998769</v>
      </c>
      <c r="S438" s="14" t="n">
        <f aca="false">ModeloDatosModificados!S438-ModeloDatosMinisterio!S438</f>
        <v>0</v>
      </c>
      <c r="T438" s="14" t="n">
        <f aca="false">ModeloDatosModificados!T438-ModeloDatosMinisterio!T438</f>
        <v>0</v>
      </c>
      <c r="U438" s="14" t="n">
        <f aca="false">ModeloDatosModificados!U438-ModeloDatosMinisterio!U438</f>
        <v>0</v>
      </c>
      <c r="V438" s="14" t="n">
        <f aca="false">ModeloDatosModificados!V438-ModeloDatosMinisterio!V438</f>
        <v>0</v>
      </c>
      <c r="W438" s="14" t="n">
        <f aca="false">ModeloDatosModificados!W438-ModeloDatosMinisterio!W438</f>
        <v>0</v>
      </c>
      <c r="X438" s="14" t="n">
        <f aca="false">ModeloDatosModificados!X438-ModeloDatosMinisterio!X438</f>
        <v>0</v>
      </c>
      <c r="Y438" s="14" t="n">
        <f aca="false">ModeloDatosModificados!Y438-ModeloDatosMinisterio!Y438</f>
        <v>0</v>
      </c>
      <c r="Z438" s="14" t="n">
        <f aca="false">ModeloDatosModificados!Z438-ModeloDatosMinisterio!Z438</f>
        <v>0</v>
      </c>
      <c r="AC438" s="49" t="n">
        <f aca="false">ModeloDatosModificados!AC438-ModeloDatosMinisterio!AC438</f>
        <v>0</v>
      </c>
      <c r="AD438" s="50" t="n">
        <f aca="false">ModeloDatosModificados!AD438-ModeloDatosMinisterio!AD438</f>
        <v>0</v>
      </c>
      <c r="AE438" s="51" t="n">
        <f aca="false">ModeloDatosModificados!AE438-ModeloDatosMinisterio!AE438</f>
        <v>0</v>
      </c>
      <c r="AF438" s="50" t="n">
        <f aca="false">ModeloDatosModificados!AF438-ModeloDatosMinisterio!AF438</f>
        <v>0</v>
      </c>
      <c r="AG438" s="50" t="n">
        <f aca="false">ModeloDatosModificados!AG438-ModeloDatosMinisterio!AG438</f>
        <v>0</v>
      </c>
      <c r="AH438" s="50" t="n">
        <f aca="false">ModeloDatosModificados!AH438-ModeloDatosMinisterio!AH438</f>
        <v>0</v>
      </c>
      <c r="AI438" s="50" t="n">
        <f aca="false">ModeloDatosModificados!AI438-ModeloDatosMinisterio!AI438</f>
        <v>0</v>
      </c>
      <c r="AJ438" s="50" t="n">
        <f aca="false">ModeloDatosModificados!AJ438-ModeloDatosMinisterio!AJ438</f>
        <v>6.01092692052094E-005</v>
      </c>
      <c r="AK438" s="50" t="n">
        <f aca="false">ModeloDatosModificados!AK438-ModeloDatosMinisterio!AK438</f>
        <v>0</v>
      </c>
      <c r="AL438" s="50" t="n">
        <f aca="false">ModeloDatosModificados!AL438-ModeloDatosMinisterio!AL438</f>
        <v>0</v>
      </c>
      <c r="AM438" s="50" t="n">
        <f aca="false">ModeloDatosModificados!AM438-ModeloDatosMinisterio!AM438</f>
        <v>1.50273173012971E-005</v>
      </c>
      <c r="AO438" s="44" t="n">
        <f aca="false">ModeloDatosModificados!AO438-ModeloDatosMinisterio!AO438</f>
        <v>8.51978413029695E-007</v>
      </c>
      <c r="AP438" s="43" t="n">
        <f aca="false">ModeloDatosModificados!AP438-ModeloDatosMinisterio!AP438</f>
        <v>4.96910104759309</v>
      </c>
      <c r="AQ438" s="44" t="n">
        <f aca="false">ModeloDatosModificados!AQ438-ModeloDatosMinisterio!AQ438</f>
        <v>4.65359387233919E-006</v>
      </c>
      <c r="AR438" s="43" t="n">
        <f aca="false">ModeloDatosModificados!AR438-ModeloDatosMinisterio!AR438</f>
        <v>27.1417418944711</v>
      </c>
      <c r="AS438" s="44" t="n">
        <f aca="false">ModeloDatosModificados!AS438-ModeloDatosMinisterio!AS438</f>
        <v>3.4817892816767E-005</v>
      </c>
      <c r="AT438" s="43" t="n">
        <f aca="false">ModeloDatosModificados!AT438-ModeloDatosMinisterio!AT438</f>
        <v>203.072783329721</v>
      </c>
      <c r="AU438" s="44" t="n">
        <f aca="false">ModeloDatosModificados!AU438-ModeloDatosMinisterio!AU438</f>
        <v>2.38704197633019E-005</v>
      </c>
      <c r="AV438" s="43" t="n">
        <f aca="false">ModeloDatosModificados!AV438-ModeloDatosMinisterio!AV438</f>
        <v>139.222456858399</v>
      </c>
      <c r="AW438" s="44" t="n">
        <f aca="false">ModeloDatosModificados!AW438-ModeloDatosMinisterio!AW438</f>
        <v>3.51126594436441E-005</v>
      </c>
      <c r="AX438" s="43" t="n">
        <f aca="false">ModeloDatosModificados!AX438-ModeloDatosMinisterio!AX438</f>
        <v>204.791987868259</v>
      </c>
      <c r="AY438" s="35" t="n">
        <v>1.00519765447653</v>
      </c>
    </row>
    <row r="439" customFormat="false" ht="13.8" hidden="false" customHeight="false" outlineLevel="0" collapsed="false">
      <c r="A439" s="13" t="s">
        <v>35</v>
      </c>
      <c r="B439" s="43" t="n">
        <f aca="false">ModeloDatosModificados!B439-ModeloDatosMinisterio!B439</f>
        <v>0</v>
      </c>
      <c r="C439" s="43" t="n">
        <f aca="false">ModeloDatosModificados!C439-ModeloDatosMinisterio!C439</f>
        <v>0</v>
      </c>
      <c r="D439" s="43" t="n">
        <f aca="false">ModeloDatosModificados!D439-ModeloDatosMinisterio!D439</f>
        <v>0</v>
      </c>
      <c r="E439" s="43" t="n">
        <f aca="false">ModeloDatosModificados!E439-ModeloDatosMinisterio!E439</f>
        <v>0</v>
      </c>
      <c r="F439" s="43" t="n">
        <f aca="false">ModeloDatosModificados!F439-ModeloDatosMinisterio!F439</f>
        <v>0</v>
      </c>
      <c r="G439" s="43" t="n">
        <f aca="false">ModeloDatosModificados!G439-ModeloDatosMinisterio!G439</f>
        <v>0</v>
      </c>
      <c r="H439" s="43" t="n">
        <f aca="false">ModeloDatosModificados!H439-ModeloDatosMinisterio!H439</f>
        <v>0</v>
      </c>
      <c r="I439" s="89" t="n">
        <f aca="false">ModeloDatosModificados!I439-ModeloDatosMinisterio!I439</f>
        <v>3.17564984228273E-005</v>
      </c>
      <c r="J439" s="43" t="n">
        <f aca="false">ModeloDatosModificados!J439-ModeloDatosMinisterio!J439</f>
        <v>185.21742707026</v>
      </c>
      <c r="K439" s="89" t="n">
        <f aca="false">ModeloDatosModificados!K439-ModeloDatosMinisterio!K439</f>
        <v>3.17564984228273E-005</v>
      </c>
      <c r="L439" s="43" t="n">
        <f aca="false">ModeloDatosModificados!L439-ModeloDatosMinisterio!L439</f>
        <v>185.21742707026</v>
      </c>
      <c r="M439" s="43" t="n">
        <f aca="false">ModeloDatosModificados!M439-ModeloDatosMinisterio!M439</f>
        <v>0</v>
      </c>
      <c r="N439" s="43" t="n">
        <f aca="false">ModeloDatosModificados!N439-ModeloDatosMinisterio!N439</f>
        <v>0</v>
      </c>
      <c r="O439" s="43" t="n">
        <f aca="false">ModeloDatosModificados!O439-ModeloDatosMinisterio!O439</f>
        <v>0</v>
      </c>
      <c r="P439" s="43" t="n">
        <f aca="false">ModeloDatosModificados!P439-ModeloDatosMinisterio!P439</f>
        <v>185.217427070253</v>
      </c>
      <c r="Q439" s="43" t="n">
        <f aca="false">ModeloDatosModificados!Q439-ModeloDatosMinisterio!Q439</f>
        <v>185.217427070253</v>
      </c>
      <c r="S439" s="14" t="n">
        <f aca="false">ModeloDatosModificados!S439-ModeloDatosMinisterio!S439</f>
        <v>0</v>
      </c>
      <c r="T439" s="14" t="n">
        <f aca="false">ModeloDatosModificados!T439-ModeloDatosMinisterio!T439</f>
        <v>0</v>
      </c>
      <c r="U439" s="14" t="n">
        <f aca="false">ModeloDatosModificados!U439-ModeloDatosMinisterio!U439</f>
        <v>0</v>
      </c>
      <c r="V439" s="14" t="n">
        <f aca="false">ModeloDatosModificados!V439-ModeloDatosMinisterio!V439</f>
        <v>0</v>
      </c>
      <c r="W439" s="14" t="n">
        <f aca="false">ModeloDatosModificados!W439-ModeloDatosMinisterio!W439</f>
        <v>0</v>
      </c>
      <c r="X439" s="14" t="n">
        <f aca="false">ModeloDatosModificados!X439-ModeloDatosMinisterio!X439</f>
        <v>0</v>
      </c>
      <c r="Y439" s="14" t="n">
        <f aca="false">ModeloDatosModificados!Y439-ModeloDatosMinisterio!Y439</f>
        <v>0</v>
      </c>
      <c r="Z439" s="14" t="n">
        <f aca="false">ModeloDatosModificados!Z439-ModeloDatosMinisterio!Z439</f>
        <v>0</v>
      </c>
      <c r="AC439" s="49" t="n">
        <f aca="false">ModeloDatosModificados!AC439-ModeloDatosMinisterio!AC439</f>
        <v>0</v>
      </c>
      <c r="AD439" s="50" t="n">
        <f aca="false">ModeloDatosModificados!AD439-ModeloDatosMinisterio!AD439</f>
        <v>0</v>
      </c>
      <c r="AE439" s="51" t="n">
        <f aca="false">ModeloDatosModificados!AE439-ModeloDatosMinisterio!AE439</f>
        <v>0</v>
      </c>
      <c r="AF439" s="50" t="n">
        <f aca="false">ModeloDatosModificados!AF439-ModeloDatosMinisterio!AF439</f>
        <v>0</v>
      </c>
      <c r="AG439" s="50" t="n">
        <f aca="false">ModeloDatosModificados!AG439-ModeloDatosMinisterio!AG439</f>
        <v>0</v>
      </c>
      <c r="AH439" s="50" t="n">
        <f aca="false">ModeloDatosModificados!AH439-ModeloDatosMinisterio!AH439</f>
        <v>0</v>
      </c>
      <c r="AI439" s="50" t="n">
        <f aca="false">ModeloDatosModificados!AI439-ModeloDatosMinisterio!AI439</f>
        <v>0</v>
      </c>
      <c r="AJ439" s="50" t="n">
        <f aca="false">ModeloDatosModificados!AJ439-ModeloDatosMinisterio!AJ439</f>
        <v>-4.74521685533275E-006</v>
      </c>
      <c r="AK439" s="50" t="n">
        <f aca="false">ModeloDatosModificados!AK439-ModeloDatosMinisterio!AK439</f>
        <v>0</v>
      </c>
      <c r="AL439" s="50" t="n">
        <f aca="false">ModeloDatosModificados!AL439-ModeloDatosMinisterio!AL439</f>
        <v>0</v>
      </c>
      <c r="AM439" s="50" t="n">
        <f aca="false">ModeloDatosModificados!AM439-ModeloDatosMinisterio!AM439</f>
        <v>-1.18630421383492E-006</v>
      </c>
      <c r="AO439" s="44" t="n">
        <f aca="false">ModeloDatosModificados!AO439-ModeloDatosMinisterio!AO439</f>
        <v>5.12938847514903E-008</v>
      </c>
      <c r="AP439" s="43" t="n">
        <f aca="false">ModeloDatosModificados!AP439-ModeloDatosMinisterio!AP439</f>
        <v>0.299167787065592</v>
      </c>
      <c r="AQ439" s="44" t="n">
        <f aca="false">ModeloDatosModificados!AQ439-ModeloDatosMinisterio!AQ439</f>
        <v>1.58495978977251E-006</v>
      </c>
      <c r="AR439" s="43" t="n">
        <f aca="false">ModeloDatosModificados!AR439-ModeloDatosMinisterio!AR439</f>
        <v>9.24416068682376</v>
      </c>
      <c r="AS439" s="44" t="n">
        <f aca="false">ModeloDatosModificados!AS439-ModeloDatosMinisterio!AS439</f>
        <v>8.30228447163995E-007</v>
      </c>
      <c r="AT439" s="43" t="n">
        <f aca="false">ModeloDatosModificados!AT439-ModeloDatosMinisterio!AT439</f>
        <v>4.84224598117896</v>
      </c>
      <c r="AU439" s="44" t="n">
        <f aca="false">ModeloDatosModificados!AU439-ModeloDatosMinisterio!AU439</f>
        <v>1.08006274842625E-005</v>
      </c>
      <c r="AV439" s="43" t="n">
        <f aca="false">ModeloDatosModificados!AV439-ModeloDatosMinisterio!AV439</f>
        <v>62.9938605555271</v>
      </c>
      <c r="AW439" s="44" t="n">
        <f aca="false">ModeloDatosModificados!AW439-ModeloDatosMinisterio!AW439</f>
        <v>1.84893888168771E-005</v>
      </c>
      <c r="AX439" s="43" t="n">
        <f aca="false">ModeloDatosModificados!AX439-ModeloDatosMinisterio!AX439</f>
        <v>107.837992059664</v>
      </c>
      <c r="AY439" s="35" t="n">
        <v>1.00503837907104</v>
      </c>
    </row>
    <row r="440" customFormat="false" ht="13.8" hidden="false" customHeight="false" outlineLevel="0" collapsed="false">
      <c r="A440" s="13" t="s">
        <v>36</v>
      </c>
      <c r="B440" s="43" t="n">
        <f aca="false">ModeloDatosModificados!B440-ModeloDatosMinisterio!B440</f>
        <v>0</v>
      </c>
      <c r="C440" s="43" t="n">
        <f aca="false">ModeloDatosModificados!C440-ModeloDatosMinisterio!C440</f>
        <v>0</v>
      </c>
      <c r="D440" s="43" t="n">
        <f aca="false">ModeloDatosModificados!D440-ModeloDatosMinisterio!D440</f>
        <v>0</v>
      </c>
      <c r="E440" s="43" t="n">
        <f aca="false">ModeloDatosModificados!E440-ModeloDatosMinisterio!E440</f>
        <v>0</v>
      </c>
      <c r="F440" s="43" t="n">
        <f aca="false">ModeloDatosModificados!F440-ModeloDatosMinisterio!F440</f>
        <v>0</v>
      </c>
      <c r="G440" s="43" t="n">
        <f aca="false">ModeloDatosModificados!G440-ModeloDatosMinisterio!G440</f>
        <v>0</v>
      </c>
      <c r="H440" s="43" t="n">
        <f aca="false">ModeloDatosModificados!H440-ModeloDatosMinisterio!H440</f>
        <v>0</v>
      </c>
      <c r="I440" s="89" t="n">
        <f aca="false">ModeloDatosModificados!I440-ModeloDatosMinisterio!I440</f>
        <v>0.00026827686322646</v>
      </c>
      <c r="J440" s="43" t="n">
        <f aca="false">ModeloDatosModificados!J440-ModeloDatosMinisterio!J440</f>
        <v>1564.70495228027</v>
      </c>
      <c r="K440" s="89" t="n">
        <f aca="false">ModeloDatosModificados!K440-ModeloDatosMinisterio!K440</f>
        <v>0.00026827686322646</v>
      </c>
      <c r="L440" s="43" t="n">
        <f aca="false">ModeloDatosModificados!L440-ModeloDatosMinisterio!L440</f>
        <v>1564.70495228027</v>
      </c>
      <c r="M440" s="43" t="n">
        <f aca="false">ModeloDatosModificados!M440-ModeloDatosMinisterio!M440</f>
        <v>0</v>
      </c>
      <c r="N440" s="43" t="n">
        <f aca="false">ModeloDatosModificados!N440-ModeloDatosMinisterio!N440</f>
        <v>0</v>
      </c>
      <c r="O440" s="43" t="n">
        <f aca="false">ModeloDatosModificados!O440-ModeloDatosMinisterio!O440</f>
        <v>0</v>
      </c>
      <c r="P440" s="43" t="n">
        <f aca="false">ModeloDatosModificados!P440-ModeloDatosMinisterio!P440</f>
        <v>1564.70495228097</v>
      </c>
      <c r="Q440" s="43" t="n">
        <f aca="false">ModeloDatosModificados!Q440-ModeloDatosMinisterio!Q440</f>
        <v>1564.70495228097</v>
      </c>
      <c r="S440" s="14" t="n">
        <f aca="false">ModeloDatosModificados!S440-ModeloDatosMinisterio!S440</f>
        <v>0</v>
      </c>
      <c r="T440" s="14" t="n">
        <f aca="false">ModeloDatosModificados!T440-ModeloDatosMinisterio!T440</f>
        <v>0</v>
      </c>
      <c r="U440" s="14" t="n">
        <f aca="false">ModeloDatosModificados!U440-ModeloDatosMinisterio!U440</f>
        <v>0</v>
      </c>
      <c r="V440" s="14" t="n">
        <f aca="false">ModeloDatosModificados!V440-ModeloDatosMinisterio!V440</f>
        <v>0</v>
      </c>
      <c r="W440" s="14" t="n">
        <f aca="false">ModeloDatosModificados!W440-ModeloDatosMinisterio!W440</f>
        <v>0</v>
      </c>
      <c r="X440" s="14" t="n">
        <f aca="false">ModeloDatosModificados!X440-ModeloDatosMinisterio!X440</f>
        <v>0</v>
      </c>
      <c r="Y440" s="14" t="n">
        <f aca="false">ModeloDatosModificados!Y440-ModeloDatosMinisterio!Y440</f>
        <v>0</v>
      </c>
      <c r="Z440" s="14" t="n">
        <f aca="false">ModeloDatosModificados!Z440-ModeloDatosMinisterio!Z440</f>
        <v>0</v>
      </c>
      <c r="AC440" s="49" t="n">
        <f aca="false">ModeloDatosModificados!AC440-ModeloDatosMinisterio!AC440</f>
        <v>0</v>
      </c>
      <c r="AD440" s="50" t="n">
        <f aca="false">ModeloDatosModificados!AD440-ModeloDatosMinisterio!AD440</f>
        <v>0</v>
      </c>
      <c r="AE440" s="51" t="n">
        <f aca="false">ModeloDatosModificados!AE440-ModeloDatosMinisterio!AE440</f>
        <v>0</v>
      </c>
      <c r="AF440" s="50" t="n">
        <f aca="false">ModeloDatosModificados!AF440-ModeloDatosMinisterio!AF440</f>
        <v>0</v>
      </c>
      <c r="AG440" s="50" t="n">
        <f aca="false">ModeloDatosModificados!AG440-ModeloDatosMinisterio!AG440</f>
        <v>0</v>
      </c>
      <c r="AH440" s="50" t="n">
        <f aca="false">ModeloDatosModificados!AH440-ModeloDatosMinisterio!AH440</f>
        <v>0</v>
      </c>
      <c r="AI440" s="50" t="n">
        <f aca="false">ModeloDatosModificados!AI440-ModeloDatosMinisterio!AI440</f>
        <v>0</v>
      </c>
      <c r="AJ440" s="50" t="n">
        <f aca="false">ModeloDatosModificados!AJ440-ModeloDatosMinisterio!AJ440</f>
        <v>0.0016408961289523</v>
      </c>
      <c r="AK440" s="50" t="n">
        <f aca="false">ModeloDatosModificados!AK440-ModeloDatosMinisterio!AK440</f>
        <v>0</v>
      </c>
      <c r="AL440" s="50" t="n">
        <f aca="false">ModeloDatosModificados!AL440-ModeloDatosMinisterio!AL440</f>
        <v>0</v>
      </c>
      <c r="AM440" s="50" t="n">
        <f aca="false">ModeloDatosModificados!AM440-ModeloDatosMinisterio!AM440</f>
        <v>0.00041022403223806</v>
      </c>
      <c r="AO440" s="44" t="n">
        <f aca="false">ModeloDatosModificados!AO440-ModeloDatosMinisterio!AO440</f>
        <v>7.2035556001476E-007</v>
      </c>
      <c r="AP440" s="43" t="n">
        <f aca="false">ModeloDatosModificados!AP440-ModeloDatosMinisterio!AP440</f>
        <v>4.20142049747483</v>
      </c>
      <c r="AQ440" s="44" t="n">
        <f aca="false">ModeloDatosModificados!AQ440-ModeloDatosMinisterio!AQ440</f>
        <v>8.2267245294981E-006</v>
      </c>
      <c r="AR440" s="43" t="n">
        <f aca="false">ModeloDatosModificados!AR440-ModeloDatosMinisterio!AR440</f>
        <v>47.981762040683</v>
      </c>
      <c r="AS440" s="44" t="n">
        <f aca="false">ModeloDatosModificados!AS440-ModeloDatosMinisterio!AS440</f>
        <v>6.30833129115216E-005</v>
      </c>
      <c r="AT440" s="43" t="n">
        <f aca="false">ModeloDatosModificados!AT440-ModeloDatosMinisterio!AT440</f>
        <v>367.928754391323</v>
      </c>
      <c r="AU440" s="44" t="n">
        <f aca="false">ModeloDatosModificados!AU440-ModeloDatosMinisterio!AU440</f>
        <v>0.00017032447551478</v>
      </c>
      <c r="AV440" s="43" t="n">
        <f aca="false">ModeloDatosModificados!AV440-ModeloDatosMinisterio!AV440</f>
        <v>993.404899428744</v>
      </c>
      <c r="AW440" s="44" t="n">
        <f aca="false">ModeloDatosModificados!AW440-ModeloDatosMinisterio!AW440</f>
        <v>2.59219947106384E-005</v>
      </c>
      <c r="AX440" s="43" t="n">
        <f aca="false">ModeloDatosModificados!AX440-ModeloDatosMinisterio!AX440</f>
        <v>151.188115922181</v>
      </c>
      <c r="AY440" s="35" t="n">
        <v>1.00099418749916</v>
      </c>
    </row>
    <row r="441" customFormat="false" ht="13.8" hidden="false" customHeight="false" outlineLevel="0" collapsed="false">
      <c r="A441" s="13" t="s">
        <v>37</v>
      </c>
      <c r="B441" s="43" t="n">
        <f aca="false">ModeloDatosModificados!B441-ModeloDatosMinisterio!B441</f>
        <v>0</v>
      </c>
      <c r="C441" s="43" t="n">
        <f aca="false">ModeloDatosModificados!C441-ModeloDatosMinisterio!C441</f>
        <v>0</v>
      </c>
      <c r="D441" s="43" t="n">
        <f aca="false">ModeloDatosModificados!D441-ModeloDatosMinisterio!D441</f>
        <v>0</v>
      </c>
      <c r="E441" s="43" t="n">
        <f aca="false">ModeloDatosModificados!E441-ModeloDatosMinisterio!E441</f>
        <v>0</v>
      </c>
      <c r="F441" s="43" t="n">
        <f aca="false">ModeloDatosModificados!F441-ModeloDatosMinisterio!F441</f>
        <v>0</v>
      </c>
      <c r="G441" s="43" t="n">
        <f aca="false">ModeloDatosModificados!G441-ModeloDatosMinisterio!G441</f>
        <v>0</v>
      </c>
      <c r="H441" s="43" t="n">
        <f aca="false">ModeloDatosModificados!H441-ModeloDatosMinisterio!H441</f>
        <v>0</v>
      </c>
      <c r="I441" s="89" t="n">
        <f aca="false">ModeloDatosModificados!I441-ModeloDatosMinisterio!I441</f>
        <v>1.00392045649603E-006</v>
      </c>
      <c r="J441" s="43" t="n">
        <f aca="false">ModeloDatosModificados!J441-ModeloDatosMinisterio!J441</f>
        <v>5.85529177240096</v>
      </c>
      <c r="K441" s="89" t="n">
        <f aca="false">ModeloDatosModificados!K441-ModeloDatosMinisterio!K441</f>
        <v>1.00392045649603E-006</v>
      </c>
      <c r="L441" s="43" t="n">
        <f aca="false">ModeloDatosModificados!L441-ModeloDatosMinisterio!L441</f>
        <v>5.85529177240096</v>
      </c>
      <c r="M441" s="43" t="n">
        <f aca="false">ModeloDatosModificados!M441-ModeloDatosMinisterio!M441</f>
        <v>0</v>
      </c>
      <c r="N441" s="43" t="n">
        <f aca="false">ModeloDatosModificados!N441-ModeloDatosMinisterio!N441</f>
        <v>0</v>
      </c>
      <c r="O441" s="43" t="n">
        <f aca="false">ModeloDatosModificados!O441-ModeloDatosMinisterio!O441</f>
        <v>0</v>
      </c>
      <c r="P441" s="43" t="n">
        <f aca="false">ModeloDatosModificados!P441-ModeloDatosMinisterio!P441</f>
        <v>5.85529177240096</v>
      </c>
      <c r="Q441" s="43" t="n">
        <f aca="false">ModeloDatosModificados!Q441-ModeloDatosMinisterio!Q441</f>
        <v>5.85529177240096</v>
      </c>
      <c r="S441" s="14" t="n">
        <f aca="false">ModeloDatosModificados!S441-ModeloDatosMinisterio!S441</f>
        <v>0</v>
      </c>
      <c r="T441" s="14" t="n">
        <f aca="false">ModeloDatosModificados!T441-ModeloDatosMinisterio!T441</f>
        <v>0</v>
      </c>
      <c r="U441" s="14" t="n">
        <f aca="false">ModeloDatosModificados!U441-ModeloDatosMinisterio!U441</f>
        <v>0</v>
      </c>
      <c r="V441" s="14" t="n">
        <f aca="false">ModeloDatosModificados!V441-ModeloDatosMinisterio!V441</f>
        <v>0</v>
      </c>
      <c r="W441" s="14" t="n">
        <f aca="false">ModeloDatosModificados!W441-ModeloDatosMinisterio!W441</f>
        <v>0</v>
      </c>
      <c r="X441" s="14" t="n">
        <f aca="false">ModeloDatosModificados!X441-ModeloDatosMinisterio!X441</f>
        <v>0</v>
      </c>
      <c r="Y441" s="14" t="n">
        <f aca="false">ModeloDatosModificados!Y441-ModeloDatosMinisterio!Y441</f>
        <v>0</v>
      </c>
      <c r="Z441" s="14" t="n">
        <f aca="false">ModeloDatosModificados!Z441-ModeloDatosMinisterio!Z441</f>
        <v>0</v>
      </c>
      <c r="AC441" s="49" t="n">
        <f aca="false">ModeloDatosModificados!AC441-ModeloDatosMinisterio!AC441</f>
        <v>0</v>
      </c>
      <c r="AD441" s="50" t="n">
        <f aca="false">ModeloDatosModificados!AD441-ModeloDatosMinisterio!AD441</f>
        <v>0</v>
      </c>
      <c r="AE441" s="51" t="n">
        <f aca="false">ModeloDatosModificados!AE441-ModeloDatosMinisterio!AE441</f>
        <v>0</v>
      </c>
      <c r="AF441" s="50" t="n">
        <f aca="false">ModeloDatosModificados!AF441-ModeloDatosMinisterio!AF441</f>
        <v>0</v>
      </c>
      <c r="AG441" s="50" t="n">
        <f aca="false">ModeloDatosModificados!AG441-ModeloDatosMinisterio!AG441</f>
        <v>0</v>
      </c>
      <c r="AH441" s="50" t="n">
        <f aca="false">ModeloDatosModificados!AH441-ModeloDatosMinisterio!AH441</f>
        <v>0</v>
      </c>
      <c r="AI441" s="50" t="n">
        <f aca="false">ModeloDatosModificados!AI441-ModeloDatosMinisterio!AI441</f>
        <v>0</v>
      </c>
      <c r="AJ441" s="50" t="n">
        <f aca="false">ModeloDatosModificados!AJ441-ModeloDatosMinisterio!AJ441</f>
        <v>-3.87790182554259E-005</v>
      </c>
      <c r="AK441" s="50" t="n">
        <f aca="false">ModeloDatosModificados!AK441-ModeloDatosMinisterio!AK441</f>
        <v>0</v>
      </c>
      <c r="AL441" s="50" t="n">
        <f aca="false">ModeloDatosModificados!AL441-ModeloDatosMinisterio!AL441</f>
        <v>0</v>
      </c>
      <c r="AM441" s="50" t="n">
        <f aca="false">ModeloDatosModificados!AM441-ModeloDatosMinisterio!AM441</f>
        <v>-9.69475456385691E-006</v>
      </c>
      <c r="AO441" s="44" t="n">
        <f aca="false">ModeloDatosModificados!AO441-ModeloDatosMinisterio!AO441</f>
        <v>2.87763316810359E-008</v>
      </c>
      <c r="AP441" s="43" t="n">
        <f aca="false">ModeloDatosModificados!AP441-ModeloDatosMinisterio!AP441</f>
        <v>0.167835825081113</v>
      </c>
      <c r="AQ441" s="44" t="n">
        <f aca="false">ModeloDatosModificados!AQ441-ModeloDatosMinisterio!AQ441</f>
        <v>2.94965854355858E-006</v>
      </c>
      <c r="AR441" s="43" t="n">
        <f aca="false">ModeloDatosModificados!AR441-ModeloDatosMinisterio!AR441</f>
        <v>17.203665180572</v>
      </c>
      <c r="AS441" s="44" t="n">
        <f aca="false">ModeloDatosModificados!AS441-ModeloDatosMinisterio!AS441</f>
        <v>1.72763512582474E-007</v>
      </c>
      <c r="AT441" s="43" t="n">
        <f aca="false">ModeloDatosModificados!AT441-ModeloDatosMinisterio!AT441</f>
        <v>1.00763040263723</v>
      </c>
      <c r="AU441" s="44" t="n">
        <f aca="false">ModeloDatosModificados!AU441-ModeloDatosMinisterio!AU441</f>
        <v>-2.91277060015421E-006</v>
      </c>
      <c r="AV441" s="43" t="n">
        <f aca="false">ModeloDatosModificados!AV441-ModeloDatosMinisterio!AV441</f>
        <v>-16.9885189803754</v>
      </c>
      <c r="AW441" s="44" t="n">
        <f aca="false">ModeloDatosModificados!AW441-ModeloDatosMinisterio!AW441</f>
        <v>7.65492668827836E-007</v>
      </c>
      <c r="AX441" s="43" t="n">
        <f aca="false">ModeloDatosModificados!AX441-ModeloDatosMinisterio!AX441</f>
        <v>4.46467934448083</v>
      </c>
      <c r="AY441" s="35" t="n">
        <v>1.00052767999826</v>
      </c>
    </row>
    <row r="442" customFormat="false" ht="13.8" hidden="false" customHeight="false" outlineLevel="0" collapsed="false">
      <c r="A442" s="13" t="s">
        <v>38</v>
      </c>
      <c r="B442" s="43" t="n">
        <f aca="false">ModeloDatosModificados!B442-ModeloDatosMinisterio!B442</f>
        <v>0</v>
      </c>
      <c r="C442" s="43" t="n">
        <f aca="false">ModeloDatosModificados!C442-ModeloDatosMinisterio!C442</f>
        <v>0</v>
      </c>
      <c r="D442" s="43" t="n">
        <f aca="false">ModeloDatosModificados!D442-ModeloDatosMinisterio!D442</f>
        <v>0</v>
      </c>
      <c r="E442" s="43" t="n">
        <f aca="false">ModeloDatosModificados!E442-ModeloDatosMinisterio!E442</f>
        <v>0</v>
      </c>
      <c r="F442" s="43" t="n">
        <f aca="false">ModeloDatosModificados!F442-ModeloDatosMinisterio!F442</f>
        <v>0</v>
      </c>
      <c r="G442" s="43" t="n">
        <f aca="false">ModeloDatosModificados!G442-ModeloDatosMinisterio!G442</f>
        <v>0</v>
      </c>
      <c r="H442" s="43" t="n">
        <f aca="false">ModeloDatosModificados!H442-ModeloDatosMinisterio!H442</f>
        <v>0</v>
      </c>
      <c r="I442" s="89" t="n">
        <f aca="false">ModeloDatosModificados!I442-ModeloDatosMinisterio!I442</f>
        <v>9.25925404815509E-006</v>
      </c>
      <c r="J442" s="43" t="n">
        <f aca="false">ModeloDatosModificados!J442-ModeloDatosMinisterio!J442</f>
        <v>54.0039140510489</v>
      </c>
      <c r="K442" s="89" t="n">
        <f aca="false">ModeloDatosModificados!K442-ModeloDatosMinisterio!K442</f>
        <v>9.25925404815509E-006</v>
      </c>
      <c r="L442" s="43" t="n">
        <f aca="false">ModeloDatosModificados!L442-ModeloDatosMinisterio!L442</f>
        <v>54.0039140510489</v>
      </c>
      <c r="M442" s="43" t="n">
        <f aca="false">ModeloDatosModificados!M442-ModeloDatosMinisterio!M442</f>
        <v>0</v>
      </c>
      <c r="N442" s="43" t="n">
        <f aca="false">ModeloDatosModificados!N442-ModeloDatosMinisterio!N442</f>
        <v>0</v>
      </c>
      <c r="O442" s="43" t="n">
        <f aca="false">ModeloDatosModificados!O442-ModeloDatosMinisterio!O442</f>
        <v>0</v>
      </c>
      <c r="P442" s="43" t="n">
        <f aca="false">ModeloDatosModificados!P442-ModeloDatosMinisterio!P442</f>
        <v>54.0039140512235</v>
      </c>
      <c r="Q442" s="43" t="n">
        <f aca="false">ModeloDatosModificados!Q442-ModeloDatosMinisterio!Q442</f>
        <v>54.0039140512235</v>
      </c>
      <c r="S442" s="14" t="n">
        <f aca="false">ModeloDatosModificados!S442-ModeloDatosMinisterio!S442</f>
        <v>0</v>
      </c>
      <c r="T442" s="14" t="n">
        <f aca="false">ModeloDatosModificados!T442-ModeloDatosMinisterio!T442</f>
        <v>0</v>
      </c>
      <c r="U442" s="14" t="n">
        <f aca="false">ModeloDatosModificados!U442-ModeloDatosMinisterio!U442</f>
        <v>0</v>
      </c>
      <c r="V442" s="14" t="n">
        <f aca="false">ModeloDatosModificados!V442-ModeloDatosMinisterio!V442</f>
        <v>0</v>
      </c>
      <c r="W442" s="14" t="n">
        <f aca="false">ModeloDatosModificados!W442-ModeloDatosMinisterio!W442</f>
        <v>0</v>
      </c>
      <c r="X442" s="14" t="n">
        <f aca="false">ModeloDatosModificados!X442-ModeloDatosMinisterio!X442</f>
        <v>0</v>
      </c>
      <c r="Y442" s="14" t="n">
        <f aca="false">ModeloDatosModificados!Y442-ModeloDatosMinisterio!Y442</f>
        <v>0</v>
      </c>
      <c r="Z442" s="14" t="n">
        <f aca="false">ModeloDatosModificados!Z442-ModeloDatosMinisterio!Z442</f>
        <v>0</v>
      </c>
      <c r="AC442" s="49" t="n">
        <f aca="false">ModeloDatosModificados!AC442-ModeloDatosMinisterio!AC442</f>
        <v>0</v>
      </c>
      <c r="AD442" s="50" t="n">
        <f aca="false">ModeloDatosModificados!AD442-ModeloDatosMinisterio!AD442</f>
        <v>0</v>
      </c>
      <c r="AE442" s="51" t="n">
        <f aca="false">ModeloDatosModificados!AE442-ModeloDatosMinisterio!AE442</f>
        <v>0</v>
      </c>
      <c r="AF442" s="50" t="n">
        <f aca="false">ModeloDatosModificados!AF442-ModeloDatosMinisterio!AF442</f>
        <v>0</v>
      </c>
      <c r="AG442" s="50" t="n">
        <f aca="false">ModeloDatosModificados!AG442-ModeloDatosMinisterio!AG442</f>
        <v>0</v>
      </c>
      <c r="AH442" s="50" t="n">
        <f aca="false">ModeloDatosModificados!AH442-ModeloDatosMinisterio!AH442</f>
        <v>0</v>
      </c>
      <c r="AI442" s="50" t="n">
        <f aca="false">ModeloDatosModificados!AI442-ModeloDatosMinisterio!AI442</f>
        <v>0</v>
      </c>
      <c r="AJ442" s="50" t="n">
        <f aca="false">ModeloDatosModificados!AJ442-ModeloDatosMinisterio!AJ442</f>
        <v>1.92572017467946E-005</v>
      </c>
      <c r="AK442" s="50" t="n">
        <f aca="false">ModeloDatosModificados!AK442-ModeloDatosMinisterio!AK442</f>
        <v>0</v>
      </c>
      <c r="AL442" s="50" t="n">
        <f aca="false">ModeloDatosModificados!AL442-ModeloDatosMinisterio!AL442</f>
        <v>0</v>
      </c>
      <c r="AM442" s="50" t="n">
        <f aca="false">ModeloDatosModificados!AM442-ModeloDatosMinisterio!AM442</f>
        <v>4.81430043669517E-006</v>
      </c>
      <c r="AO442" s="44" t="n">
        <f aca="false">ModeloDatosModificados!AO442-ModeloDatosMinisterio!AO442</f>
        <v>1.51969691299363E-008</v>
      </c>
      <c r="AP442" s="43" t="n">
        <f aca="false">ModeloDatosModificados!AP442-ModeloDatosMinisterio!AP442</f>
        <v>0.0886351978746234</v>
      </c>
      <c r="AQ442" s="44" t="n">
        <f aca="false">ModeloDatosModificados!AQ442-ModeloDatosMinisterio!AQ442</f>
        <v>3.82234709924573E-006</v>
      </c>
      <c r="AR442" s="43" t="n">
        <f aca="false">ModeloDatosModificados!AR442-ModeloDatosMinisterio!AR442</f>
        <v>22.2935566026717</v>
      </c>
      <c r="AS442" s="44" t="n">
        <f aca="false">ModeloDatosModificados!AS442-ModeloDatosMinisterio!AS442</f>
        <v>2.29596015114547E-006</v>
      </c>
      <c r="AT442" s="43" t="n">
        <f aca="false">ModeloDatosModificados!AT442-ModeloDatosMinisterio!AT442</f>
        <v>13.3910176805075</v>
      </c>
      <c r="AU442" s="44" t="n">
        <f aca="false">ModeloDatosModificados!AU442-ModeloDatosMinisterio!AU442</f>
        <v>1.98966182047428E-006</v>
      </c>
      <c r="AV442" s="43" t="n">
        <f aca="false">ModeloDatosModificados!AV442-ModeloDatosMinisterio!AV442</f>
        <v>11.6045553329423</v>
      </c>
      <c r="AW442" s="44" t="n">
        <f aca="false">ModeloDatosModificados!AW442-ModeloDatosMinisterio!AW442</f>
        <v>1.13608800815512E-006</v>
      </c>
      <c r="AX442" s="43" t="n">
        <f aca="false">ModeloDatosModificados!AX442-ModeloDatosMinisterio!AX442</f>
        <v>6.62614923705405</v>
      </c>
      <c r="AY442" s="35" t="n">
        <v>1.00003743629218</v>
      </c>
    </row>
    <row r="443" customFormat="false" ht="13.8" hidden="false" customHeight="false" outlineLevel="0" collapsed="false">
      <c r="A443" s="13" t="s">
        <v>39</v>
      </c>
      <c r="B443" s="43" t="n">
        <f aca="false">ModeloDatosModificados!B443-ModeloDatosMinisterio!B443</f>
        <v>0</v>
      </c>
      <c r="C443" s="43" t="n">
        <f aca="false">ModeloDatosModificados!C443-ModeloDatosMinisterio!C443</f>
        <v>0</v>
      </c>
      <c r="D443" s="43" t="n">
        <f aca="false">ModeloDatosModificados!D443-ModeloDatosMinisterio!D443</f>
        <v>0</v>
      </c>
      <c r="E443" s="43" t="n">
        <f aca="false">ModeloDatosModificados!E443-ModeloDatosMinisterio!E443</f>
        <v>0</v>
      </c>
      <c r="F443" s="43" t="n">
        <f aca="false">ModeloDatosModificados!F443-ModeloDatosMinisterio!F443</f>
        <v>0</v>
      </c>
      <c r="G443" s="43" t="n">
        <f aca="false">ModeloDatosModificados!G443-ModeloDatosMinisterio!G443</f>
        <v>0</v>
      </c>
      <c r="H443" s="43" t="n">
        <f aca="false">ModeloDatosModificados!H443-ModeloDatosMinisterio!H443</f>
        <v>0</v>
      </c>
      <c r="I443" s="89" t="n">
        <f aca="false">ModeloDatosModificados!I443-ModeloDatosMinisterio!I443</f>
        <v>9.30548598080203E-005</v>
      </c>
      <c r="J443" s="43" t="n">
        <f aca="false">ModeloDatosModificados!J443-ModeloDatosMinisterio!J443</f>
        <v>542.735583770649</v>
      </c>
      <c r="K443" s="89" t="n">
        <f aca="false">ModeloDatosModificados!K443-ModeloDatosMinisterio!K443</f>
        <v>9.30548598080203E-005</v>
      </c>
      <c r="L443" s="43" t="n">
        <f aca="false">ModeloDatosModificados!L443-ModeloDatosMinisterio!L443</f>
        <v>542.735583770649</v>
      </c>
      <c r="M443" s="43" t="n">
        <f aca="false">ModeloDatosModificados!M443-ModeloDatosMinisterio!M443</f>
        <v>0</v>
      </c>
      <c r="N443" s="43" t="n">
        <f aca="false">ModeloDatosModificados!N443-ModeloDatosMinisterio!N443</f>
        <v>0</v>
      </c>
      <c r="O443" s="43" t="n">
        <f aca="false">ModeloDatosModificados!O443-ModeloDatosMinisterio!O443</f>
        <v>0</v>
      </c>
      <c r="P443" s="43" t="n">
        <f aca="false">ModeloDatosModificados!P443-ModeloDatosMinisterio!P443</f>
        <v>542.735583770787</v>
      </c>
      <c r="Q443" s="43" t="n">
        <f aca="false">ModeloDatosModificados!Q443-ModeloDatosMinisterio!Q443</f>
        <v>542.735583770787</v>
      </c>
      <c r="S443" s="14" t="n">
        <f aca="false">ModeloDatosModificados!S443-ModeloDatosMinisterio!S443</f>
        <v>0</v>
      </c>
      <c r="T443" s="14" t="n">
        <f aca="false">ModeloDatosModificados!T443-ModeloDatosMinisterio!T443</f>
        <v>0</v>
      </c>
      <c r="U443" s="14" t="n">
        <f aca="false">ModeloDatosModificados!U443-ModeloDatosMinisterio!U443</f>
        <v>0</v>
      </c>
      <c r="V443" s="14" t="n">
        <f aca="false">ModeloDatosModificados!V443-ModeloDatosMinisterio!V443</f>
        <v>0</v>
      </c>
      <c r="W443" s="14" t="n">
        <f aca="false">ModeloDatosModificados!W443-ModeloDatosMinisterio!W443</f>
        <v>0</v>
      </c>
      <c r="X443" s="14" t="n">
        <f aca="false">ModeloDatosModificados!X443-ModeloDatosMinisterio!X443</f>
        <v>0</v>
      </c>
      <c r="Y443" s="14" t="n">
        <f aca="false">ModeloDatosModificados!Y443-ModeloDatosMinisterio!Y443</f>
        <v>0</v>
      </c>
      <c r="Z443" s="14" t="n">
        <f aca="false">ModeloDatosModificados!Z443-ModeloDatosMinisterio!Z443</f>
        <v>0</v>
      </c>
      <c r="AC443" s="49" t="n">
        <f aca="false">ModeloDatosModificados!AC443-ModeloDatosMinisterio!AC443</f>
        <v>0</v>
      </c>
      <c r="AD443" s="50" t="n">
        <f aca="false">ModeloDatosModificados!AD443-ModeloDatosMinisterio!AD443</f>
        <v>0</v>
      </c>
      <c r="AE443" s="51" t="n">
        <f aca="false">ModeloDatosModificados!AE443-ModeloDatosMinisterio!AE443</f>
        <v>0</v>
      </c>
      <c r="AF443" s="50" t="n">
        <f aca="false">ModeloDatosModificados!AF443-ModeloDatosMinisterio!AF443</f>
        <v>0</v>
      </c>
      <c r="AG443" s="50" t="n">
        <f aca="false">ModeloDatosModificados!AG443-ModeloDatosMinisterio!AG443</f>
        <v>0</v>
      </c>
      <c r="AH443" s="50" t="n">
        <f aca="false">ModeloDatosModificados!AH443-ModeloDatosMinisterio!AH443</f>
        <v>0</v>
      </c>
      <c r="AI443" s="50" t="n">
        <f aca="false">ModeloDatosModificados!AI443-ModeloDatosMinisterio!AI443</f>
        <v>0</v>
      </c>
      <c r="AJ443" s="50" t="n">
        <f aca="false">ModeloDatosModificados!AJ443-ModeloDatosMinisterio!AJ443</f>
        <v>5.81330876426034E-005</v>
      </c>
      <c r="AK443" s="50" t="n">
        <f aca="false">ModeloDatosModificados!AK443-ModeloDatosMinisterio!AK443</f>
        <v>0</v>
      </c>
      <c r="AL443" s="50" t="n">
        <f aca="false">ModeloDatosModificados!AL443-ModeloDatosMinisterio!AL443</f>
        <v>0</v>
      </c>
      <c r="AM443" s="50" t="n">
        <f aca="false">ModeloDatosModificados!AM443-ModeloDatosMinisterio!AM443</f>
        <v>1.45332719106508E-005</v>
      </c>
      <c r="AO443" s="44" t="n">
        <f aca="false">ModeloDatosModificados!AO443-ModeloDatosMinisterio!AO443</f>
        <v>2.41069786748246E-007</v>
      </c>
      <c r="AP443" s="43" t="n">
        <f aca="false">ModeloDatosModificados!AP443-ModeloDatosMinisterio!AP443</f>
        <v>1.40602169204493</v>
      </c>
      <c r="AQ443" s="44" t="n">
        <f aca="false">ModeloDatosModificados!AQ443-ModeloDatosMinisterio!AQ443</f>
        <v>3.88096017415245E-005</v>
      </c>
      <c r="AR443" s="43" t="n">
        <f aca="false">ModeloDatosModificados!AR443-ModeloDatosMinisterio!AR443</f>
        <v>226.354130246913</v>
      </c>
      <c r="AS443" s="44" t="n">
        <f aca="false">ModeloDatosModificados!AS443-ModeloDatosMinisterio!AS443</f>
        <v>4.25590775446696E-006</v>
      </c>
      <c r="AT443" s="43" t="n">
        <f aca="false">ModeloDatosModificados!AT443-ModeloDatosMinisterio!AT443</f>
        <v>24.8222670407549</v>
      </c>
      <c r="AU443" s="44" t="n">
        <f aca="false">ModeloDatosModificados!AU443-ModeloDatosMinisterio!AU443</f>
        <v>3.44500080441345E-005</v>
      </c>
      <c r="AV443" s="43" t="n">
        <f aca="false">ModeloDatosModificados!AV443-ModeloDatosMinisterio!AV443</f>
        <v>200.92712261682</v>
      </c>
      <c r="AW443" s="44" t="n">
        <f aca="false">ModeloDatosModificados!AW443-ModeloDatosMinisterio!AW443</f>
        <v>1.52982724811459E-005</v>
      </c>
      <c r="AX443" s="43" t="n">
        <f aca="false">ModeloDatosModificados!AX443-ModeloDatosMinisterio!AX443</f>
        <v>89.2260421741194</v>
      </c>
      <c r="AY443" s="35" t="n">
        <v>1.00833109450277</v>
      </c>
    </row>
    <row r="444" customFormat="false" ht="13.8" hidden="false" customHeight="false" outlineLevel="0" collapsed="false">
      <c r="A444" s="13" t="s">
        <v>40</v>
      </c>
      <c r="B444" s="43" t="n">
        <f aca="false">ModeloDatosModificados!B444-ModeloDatosMinisterio!B444</f>
        <v>0</v>
      </c>
      <c r="C444" s="43" t="n">
        <f aca="false">ModeloDatosModificados!C444-ModeloDatosMinisterio!C444</f>
        <v>0</v>
      </c>
      <c r="D444" s="43" t="n">
        <f aca="false">ModeloDatosModificados!D444-ModeloDatosMinisterio!D444</f>
        <v>0</v>
      </c>
      <c r="E444" s="43" t="n">
        <f aca="false">ModeloDatosModificados!E444-ModeloDatosMinisterio!E444</f>
        <v>0</v>
      </c>
      <c r="F444" s="43" t="n">
        <f aca="false">ModeloDatosModificados!F444-ModeloDatosMinisterio!F444</f>
        <v>0</v>
      </c>
      <c r="G444" s="43" t="n">
        <f aca="false">ModeloDatosModificados!G444-ModeloDatosMinisterio!G444</f>
        <v>0</v>
      </c>
      <c r="H444" s="43" t="n">
        <f aca="false">ModeloDatosModificados!H444-ModeloDatosMinisterio!H444</f>
        <v>0</v>
      </c>
      <c r="I444" s="89" t="n">
        <f aca="false">ModeloDatosModificados!I444-ModeloDatosMinisterio!I444</f>
        <v>-1.90330231927757E-005</v>
      </c>
      <c r="J444" s="43" t="n">
        <f aca="false">ModeloDatosModificados!J444-ModeloDatosMinisterio!J444</f>
        <v>-111.008699328144</v>
      </c>
      <c r="K444" s="89" t="n">
        <f aca="false">ModeloDatosModificados!K444-ModeloDatosMinisterio!K444</f>
        <v>-1.90330231927757E-005</v>
      </c>
      <c r="L444" s="43" t="n">
        <f aca="false">ModeloDatosModificados!L444-ModeloDatosMinisterio!L444</f>
        <v>-111.008699328144</v>
      </c>
      <c r="M444" s="43" t="n">
        <f aca="false">ModeloDatosModificados!M444-ModeloDatosMinisterio!M444</f>
        <v>0</v>
      </c>
      <c r="N444" s="43" t="n">
        <f aca="false">ModeloDatosModificados!N444-ModeloDatosMinisterio!N444</f>
        <v>0</v>
      </c>
      <c r="O444" s="43" t="n">
        <f aca="false">ModeloDatosModificados!O444-ModeloDatosMinisterio!O444</f>
        <v>0</v>
      </c>
      <c r="P444" s="43" t="n">
        <f aca="false">ModeloDatosModificados!P444-ModeloDatosMinisterio!P444</f>
        <v>-111.008699328173</v>
      </c>
      <c r="Q444" s="43" t="n">
        <f aca="false">ModeloDatosModificados!Q444-ModeloDatosMinisterio!Q444</f>
        <v>-111.008699328173</v>
      </c>
      <c r="S444" s="14" t="n">
        <f aca="false">ModeloDatosModificados!S444-ModeloDatosMinisterio!S444</f>
        <v>0</v>
      </c>
      <c r="T444" s="14" t="n">
        <f aca="false">ModeloDatosModificados!T444-ModeloDatosMinisterio!T444</f>
        <v>0</v>
      </c>
      <c r="U444" s="14" t="n">
        <f aca="false">ModeloDatosModificados!U444-ModeloDatosMinisterio!U444</f>
        <v>0</v>
      </c>
      <c r="V444" s="14" t="n">
        <f aca="false">ModeloDatosModificados!V444-ModeloDatosMinisterio!V444</f>
        <v>0</v>
      </c>
      <c r="W444" s="14" t="n">
        <f aca="false">ModeloDatosModificados!W444-ModeloDatosMinisterio!W444</f>
        <v>0</v>
      </c>
      <c r="X444" s="14" t="n">
        <f aca="false">ModeloDatosModificados!X444-ModeloDatosMinisterio!X444</f>
        <v>0</v>
      </c>
      <c r="Y444" s="14" t="n">
        <f aca="false">ModeloDatosModificados!Y444-ModeloDatosMinisterio!Y444</f>
        <v>0</v>
      </c>
      <c r="Z444" s="14" t="n">
        <f aca="false">ModeloDatosModificados!Z444-ModeloDatosMinisterio!Z444</f>
        <v>0</v>
      </c>
      <c r="AC444" s="49" t="n">
        <f aca="false">ModeloDatosModificados!AC444-ModeloDatosMinisterio!AC444</f>
        <v>0</v>
      </c>
      <c r="AD444" s="50" t="n">
        <f aca="false">ModeloDatosModificados!AD444-ModeloDatosMinisterio!AD444</f>
        <v>0</v>
      </c>
      <c r="AE444" s="51" t="n">
        <f aca="false">ModeloDatosModificados!AE444-ModeloDatosMinisterio!AE444</f>
        <v>0</v>
      </c>
      <c r="AF444" s="50" t="n">
        <f aca="false">ModeloDatosModificados!AF444-ModeloDatosMinisterio!AF444</f>
        <v>0</v>
      </c>
      <c r="AG444" s="50" t="n">
        <f aca="false">ModeloDatosModificados!AG444-ModeloDatosMinisterio!AG444</f>
        <v>0</v>
      </c>
      <c r="AH444" s="50" t="n">
        <f aca="false">ModeloDatosModificados!AH444-ModeloDatosMinisterio!AH444</f>
        <v>0</v>
      </c>
      <c r="AI444" s="50" t="n">
        <f aca="false">ModeloDatosModificados!AI444-ModeloDatosMinisterio!AI444</f>
        <v>0</v>
      </c>
      <c r="AJ444" s="50" t="n">
        <f aca="false">ModeloDatosModificados!AJ444-ModeloDatosMinisterio!AJ444</f>
        <v>-3.65411503704359E-005</v>
      </c>
      <c r="AK444" s="50" t="n">
        <f aca="false">ModeloDatosModificados!AK444-ModeloDatosMinisterio!AK444</f>
        <v>0</v>
      </c>
      <c r="AL444" s="50" t="n">
        <f aca="false">ModeloDatosModificados!AL444-ModeloDatosMinisterio!AL444</f>
        <v>0</v>
      </c>
      <c r="AM444" s="50" t="n">
        <f aca="false">ModeloDatosModificados!AM444-ModeloDatosMinisterio!AM444</f>
        <v>-9.1352875926029E-006</v>
      </c>
      <c r="AO444" s="44" t="n">
        <f aca="false">ModeloDatosModificados!AO444-ModeloDatosMinisterio!AO444</f>
        <v>-3.32510867031427E-007</v>
      </c>
      <c r="AP444" s="43" t="n">
        <f aca="false">ModeloDatosModificados!AP444-ModeloDatosMinisterio!AP444</f>
        <v>-1.93934502615662</v>
      </c>
      <c r="AQ444" s="44" t="n">
        <f aca="false">ModeloDatosModificados!AQ444-ModeloDatosMinisterio!AQ444</f>
        <v>-3.71032161403237E-006</v>
      </c>
      <c r="AR444" s="43" t="n">
        <f aca="false">ModeloDatosModificados!AR444-ModeloDatosMinisterio!AR444</f>
        <v>-21.6401762500445</v>
      </c>
      <c r="AS444" s="44" t="n">
        <f aca="false">ModeloDatosModificados!AS444-ModeloDatosMinisterio!AS444</f>
        <v>-8.13405616490424E-006</v>
      </c>
      <c r="AT444" s="43" t="n">
        <f aca="false">ModeloDatosModificados!AT444-ModeloDatosMinisterio!AT444</f>
        <v>-47.4412806616456</v>
      </c>
      <c r="AU444" s="44" t="n">
        <f aca="false">ModeloDatosModificados!AU444-ModeloDatosMinisterio!AU444</f>
        <v>-4.66466242992334E-006</v>
      </c>
      <c r="AV444" s="43" t="n">
        <f aca="false">ModeloDatosModificados!AV444-ModeloDatosMinisterio!AV444</f>
        <v>-27.2062984375079</v>
      </c>
      <c r="AW444" s="44" t="n">
        <f aca="false">ModeloDatosModificados!AW444-ModeloDatosMinisterio!AW444</f>
        <v>-2.19147211688369E-006</v>
      </c>
      <c r="AX444" s="43" t="n">
        <f aca="false">ModeloDatosModificados!AX444-ModeloDatosMinisterio!AX444</f>
        <v>-12.781598952788</v>
      </c>
      <c r="AY444" s="35" t="n">
        <v>0.998607646107983</v>
      </c>
    </row>
    <row r="445" customFormat="false" ht="13.8" hidden="false" customHeight="false" outlineLevel="0" collapsed="false">
      <c r="A445" s="13" t="s">
        <v>41</v>
      </c>
      <c r="B445" s="43" t="n">
        <f aca="false">ModeloDatosModificados!B445-ModeloDatosMinisterio!B445</f>
        <v>0</v>
      </c>
      <c r="C445" s="43" t="n">
        <f aca="false">ModeloDatosModificados!C445-ModeloDatosMinisterio!C445</f>
        <v>0</v>
      </c>
      <c r="D445" s="43" t="n">
        <f aca="false">ModeloDatosModificados!D445-ModeloDatosMinisterio!D445</f>
        <v>0</v>
      </c>
      <c r="E445" s="43" t="n">
        <f aca="false">ModeloDatosModificados!E445-ModeloDatosMinisterio!E445</f>
        <v>0</v>
      </c>
      <c r="F445" s="43" t="n">
        <f aca="false">ModeloDatosModificados!F445-ModeloDatosMinisterio!F445</f>
        <v>0</v>
      </c>
      <c r="G445" s="43" t="n">
        <f aca="false">ModeloDatosModificados!G445-ModeloDatosMinisterio!G445</f>
        <v>0</v>
      </c>
      <c r="H445" s="43" t="n">
        <f aca="false">ModeloDatosModificados!H445-ModeloDatosMinisterio!H445</f>
        <v>0</v>
      </c>
      <c r="I445" s="89" t="n">
        <f aca="false">ModeloDatosModificados!I445-ModeloDatosMinisterio!I445</f>
        <v>-8.97537250685327E-005</v>
      </c>
      <c r="J445" s="43" t="n">
        <f aca="false">ModeloDatosModificados!J445-ModeloDatosMinisterio!J445</f>
        <v>-523.481959686556</v>
      </c>
      <c r="K445" s="89" t="n">
        <f aca="false">ModeloDatosModificados!K445-ModeloDatosMinisterio!K445</f>
        <v>-8.97537250685327E-005</v>
      </c>
      <c r="L445" s="43" t="n">
        <f aca="false">ModeloDatosModificados!L445-ModeloDatosMinisterio!L445</f>
        <v>-523.481959686556</v>
      </c>
      <c r="M445" s="43" t="n">
        <f aca="false">ModeloDatosModificados!M445-ModeloDatosMinisterio!M445</f>
        <v>0</v>
      </c>
      <c r="N445" s="43" t="n">
        <f aca="false">ModeloDatosModificados!N445-ModeloDatosMinisterio!N445</f>
        <v>0</v>
      </c>
      <c r="O445" s="43" t="n">
        <f aca="false">ModeloDatosModificados!O445-ModeloDatosMinisterio!O445</f>
        <v>0</v>
      </c>
      <c r="P445" s="43" t="n">
        <f aca="false">ModeloDatosModificados!P445-ModeloDatosMinisterio!P445</f>
        <v>-523.481959686615</v>
      </c>
      <c r="Q445" s="43" t="n">
        <f aca="false">ModeloDatosModificados!Q445-ModeloDatosMinisterio!Q445</f>
        <v>-523.481959686615</v>
      </c>
      <c r="S445" s="14" t="n">
        <f aca="false">ModeloDatosModificados!S445-ModeloDatosMinisterio!S445</f>
        <v>0</v>
      </c>
      <c r="T445" s="14" t="n">
        <f aca="false">ModeloDatosModificados!T445-ModeloDatosMinisterio!T445</f>
        <v>0</v>
      </c>
      <c r="U445" s="14" t="n">
        <f aca="false">ModeloDatosModificados!U445-ModeloDatosMinisterio!U445</f>
        <v>0</v>
      </c>
      <c r="V445" s="14" t="n">
        <f aca="false">ModeloDatosModificados!V445-ModeloDatosMinisterio!V445</f>
        <v>0</v>
      </c>
      <c r="W445" s="14" t="n">
        <f aca="false">ModeloDatosModificados!W445-ModeloDatosMinisterio!W445</f>
        <v>0</v>
      </c>
      <c r="X445" s="14" t="n">
        <f aca="false">ModeloDatosModificados!X445-ModeloDatosMinisterio!X445</f>
        <v>0</v>
      </c>
      <c r="Y445" s="14" t="n">
        <f aca="false">ModeloDatosModificados!Y445-ModeloDatosMinisterio!Y445</f>
        <v>0</v>
      </c>
      <c r="Z445" s="14" t="n">
        <f aca="false">ModeloDatosModificados!Z445-ModeloDatosMinisterio!Z445</f>
        <v>0</v>
      </c>
      <c r="AC445" s="49" t="n">
        <f aca="false">ModeloDatosModificados!AC445-ModeloDatosMinisterio!AC445</f>
        <v>0</v>
      </c>
      <c r="AD445" s="50" t="n">
        <f aca="false">ModeloDatosModificados!AD445-ModeloDatosMinisterio!AD445</f>
        <v>0</v>
      </c>
      <c r="AE445" s="51" t="n">
        <f aca="false">ModeloDatosModificados!AE445-ModeloDatosMinisterio!AE445</f>
        <v>0</v>
      </c>
      <c r="AF445" s="50" t="n">
        <f aca="false">ModeloDatosModificados!AF445-ModeloDatosMinisterio!AF445</f>
        <v>0</v>
      </c>
      <c r="AG445" s="50" t="n">
        <f aca="false">ModeloDatosModificados!AG445-ModeloDatosMinisterio!AG445</f>
        <v>0</v>
      </c>
      <c r="AH445" s="50" t="n">
        <f aca="false">ModeloDatosModificados!AH445-ModeloDatosMinisterio!AH445</f>
        <v>0</v>
      </c>
      <c r="AI445" s="50" t="n">
        <f aca="false">ModeloDatosModificados!AI445-ModeloDatosMinisterio!AI445</f>
        <v>0</v>
      </c>
      <c r="AJ445" s="50" t="n">
        <f aca="false">ModeloDatosModificados!AJ445-ModeloDatosMinisterio!AJ445</f>
        <v>-3.79126091395402E-005</v>
      </c>
      <c r="AK445" s="50" t="n">
        <f aca="false">ModeloDatosModificados!AK445-ModeloDatosMinisterio!AK445</f>
        <v>0</v>
      </c>
      <c r="AL445" s="50" t="n">
        <f aca="false">ModeloDatosModificados!AL445-ModeloDatosMinisterio!AL445</f>
        <v>0</v>
      </c>
      <c r="AM445" s="50" t="n">
        <f aca="false">ModeloDatosModificados!AM445-ModeloDatosMinisterio!AM445</f>
        <v>-9.47815228488635E-006</v>
      </c>
      <c r="AO445" s="44" t="n">
        <f aca="false">ModeloDatosModificados!AO445-ModeloDatosMinisterio!AO445</f>
        <v>-6.65921179250644E-007</v>
      </c>
      <c r="AP445" s="43" t="n">
        <f aca="false">ModeloDatosModificados!AP445-ModeloDatosMinisterio!AP445</f>
        <v>-3.88393599981214</v>
      </c>
      <c r="AQ445" s="44" t="n">
        <f aca="false">ModeloDatosModificados!AQ445-ModeloDatosMinisterio!AQ445</f>
        <v>-2.49801427650222E-005</v>
      </c>
      <c r="AR445" s="43" t="n">
        <f aca="false">ModeloDatosModificados!AR445-ModeloDatosMinisterio!AR445</f>
        <v>-145.694834146427</v>
      </c>
      <c r="AS445" s="44" t="n">
        <f aca="false">ModeloDatosModificados!AS445-ModeloDatosMinisterio!AS445</f>
        <v>-2.36649792673107E-005</v>
      </c>
      <c r="AT445" s="43" t="n">
        <f aca="false">ModeloDatosModificados!AT445-ModeloDatosMinisterio!AT445</f>
        <v>-138.024240368124</v>
      </c>
      <c r="AU445" s="44" t="n">
        <f aca="false">ModeloDatosModificados!AU445-ModeloDatosMinisterio!AU445</f>
        <v>-1.81665347904182E-005</v>
      </c>
      <c r="AV445" s="43" t="n">
        <f aca="false">ModeloDatosModificados!AV445-ModeloDatosMinisterio!AV445</f>
        <v>-105.954969841539</v>
      </c>
      <c r="AW445" s="44" t="n">
        <f aca="false">ModeloDatosModificados!AW445-ModeloDatosMinisterio!AW445</f>
        <v>-2.22761470665309E-005</v>
      </c>
      <c r="AX445" s="43" t="n">
        <f aca="false">ModeloDatosModificados!AX445-ModeloDatosMinisterio!AX445</f>
        <v>-129.923979330659</v>
      </c>
      <c r="AY445" s="35" t="n">
        <v>0.984794257142933</v>
      </c>
    </row>
    <row r="446" customFormat="false" ht="13.8" hidden="false" customHeight="false" outlineLevel="0" collapsed="false">
      <c r="A446" s="13" t="s">
        <v>42</v>
      </c>
      <c r="B446" s="43" t="n">
        <f aca="false">ModeloDatosModificados!B446-ModeloDatosMinisterio!B446</f>
        <v>0</v>
      </c>
      <c r="C446" s="43" t="n">
        <f aca="false">ModeloDatosModificados!C446-ModeloDatosMinisterio!C446</f>
        <v>0</v>
      </c>
      <c r="D446" s="43" t="n">
        <f aca="false">ModeloDatosModificados!D446-ModeloDatosMinisterio!D446</f>
        <v>0</v>
      </c>
      <c r="E446" s="43" t="n">
        <f aca="false">ModeloDatosModificados!E446-ModeloDatosMinisterio!E446</f>
        <v>0</v>
      </c>
      <c r="F446" s="43" t="n">
        <f aca="false">ModeloDatosModificados!F446-ModeloDatosMinisterio!F446</f>
        <v>0</v>
      </c>
      <c r="G446" s="43" t="n">
        <f aca="false">ModeloDatosModificados!G446-ModeloDatosMinisterio!G446</f>
        <v>0</v>
      </c>
      <c r="H446" s="43" t="n">
        <f aca="false">ModeloDatosModificados!H446-ModeloDatosMinisterio!H446</f>
        <v>0</v>
      </c>
      <c r="I446" s="89" t="n">
        <f aca="false">ModeloDatosModificados!I446-ModeloDatosMinisterio!I446</f>
        <v>-8.47180724475212E-005</v>
      </c>
      <c r="J446" s="43" t="n">
        <f aca="false">ModeloDatosModificados!J446-ModeloDatosMinisterio!J446</f>
        <v>-494.111888412786</v>
      </c>
      <c r="K446" s="89" t="n">
        <f aca="false">ModeloDatosModificados!K446-ModeloDatosMinisterio!K446</f>
        <v>-8.47180724475212E-005</v>
      </c>
      <c r="L446" s="43" t="n">
        <f aca="false">ModeloDatosModificados!L446-ModeloDatosMinisterio!L446</f>
        <v>-494.111888412786</v>
      </c>
      <c r="M446" s="43" t="n">
        <f aca="false">ModeloDatosModificados!M446-ModeloDatosMinisterio!M446</f>
        <v>0</v>
      </c>
      <c r="N446" s="43" t="n">
        <f aca="false">ModeloDatosModificados!N446-ModeloDatosMinisterio!N446</f>
        <v>0</v>
      </c>
      <c r="O446" s="43" t="n">
        <f aca="false">ModeloDatosModificados!O446-ModeloDatosMinisterio!O446</f>
        <v>0</v>
      </c>
      <c r="P446" s="43" t="n">
        <f aca="false">ModeloDatosModificados!P446-ModeloDatosMinisterio!P446</f>
        <v>-494.111888412852</v>
      </c>
      <c r="Q446" s="43" t="n">
        <f aca="false">ModeloDatosModificados!Q446-ModeloDatosMinisterio!Q446</f>
        <v>-494.111888412852</v>
      </c>
      <c r="S446" s="14" t="n">
        <f aca="false">ModeloDatosModificados!S446-ModeloDatosMinisterio!S446</f>
        <v>0</v>
      </c>
      <c r="T446" s="14" t="n">
        <f aca="false">ModeloDatosModificados!T446-ModeloDatosMinisterio!T446</f>
        <v>0</v>
      </c>
      <c r="U446" s="14" t="n">
        <f aca="false">ModeloDatosModificados!U446-ModeloDatosMinisterio!U446</f>
        <v>0</v>
      </c>
      <c r="V446" s="14" t="n">
        <f aca="false">ModeloDatosModificados!V446-ModeloDatosMinisterio!V446</f>
        <v>0</v>
      </c>
      <c r="W446" s="14" t="n">
        <f aca="false">ModeloDatosModificados!W446-ModeloDatosMinisterio!W446</f>
        <v>0</v>
      </c>
      <c r="X446" s="14" t="n">
        <f aca="false">ModeloDatosModificados!X446-ModeloDatosMinisterio!X446</f>
        <v>0</v>
      </c>
      <c r="Y446" s="14" t="n">
        <f aca="false">ModeloDatosModificados!Y446-ModeloDatosMinisterio!Y446</f>
        <v>0</v>
      </c>
      <c r="Z446" s="14" t="n">
        <f aca="false">ModeloDatosModificados!Z446-ModeloDatosMinisterio!Z446</f>
        <v>0</v>
      </c>
      <c r="AC446" s="49" t="n">
        <f aca="false">ModeloDatosModificados!AC446-ModeloDatosMinisterio!AC446</f>
        <v>0</v>
      </c>
      <c r="AD446" s="50" t="n">
        <f aca="false">ModeloDatosModificados!AD446-ModeloDatosMinisterio!AD446</f>
        <v>0</v>
      </c>
      <c r="AE446" s="51" t="n">
        <f aca="false">ModeloDatosModificados!AE446-ModeloDatosMinisterio!AE446</f>
        <v>0</v>
      </c>
      <c r="AF446" s="50" t="n">
        <f aca="false">ModeloDatosModificados!AF446-ModeloDatosMinisterio!AF446</f>
        <v>0</v>
      </c>
      <c r="AG446" s="50" t="n">
        <f aca="false">ModeloDatosModificados!AG446-ModeloDatosMinisterio!AG446</f>
        <v>0</v>
      </c>
      <c r="AH446" s="50" t="n">
        <f aca="false">ModeloDatosModificados!AH446-ModeloDatosMinisterio!AH446</f>
        <v>0</v>
      </c>
      <c r="AI446" s="50" t="n">
        <f aca="false">ModeloDatosModificados!AI446-ModeloDatosMinisterio!AI446</f>
        <v>0</v>
      </c>
      <c r="AJ446" s="50" t="n">
        <f aca="false">ModeloDatosModificados!AJ446-ModeloDatosMinisterio!AJ446</f>
        <v>-3.69345626701975E-005</v>
      </c>
      <c r="AK446" s="50" t="n">
        <f aca="false">ModeloDatosModificados!AK446-ModeloDatosMinisterio!AK446</f>
        <v>0</v>
      </c>
      <c r="AL446" s="50" t="n">
        <f aca="false">ModeloDatosModificados!AL446-ModeloDatosMinisterio!AL446</f>
        <v>0</v>
      </c>
      <c r="AM446" s="50" t="n">
        <f aca="false">ModeloDatosModificados!AM446-ModeloDatosMinisterio!AM446</f>
        <v>-9.23364066755111E-006</v>
      </c>
      <c r="AO446" s="44" t="n">
        <f aca="false">ModeloDatosModificados!AO446-ModeloDatosMinisterio!AO446</f>
        <v>-2.68856934933979E-006</v>
      </c>
      <c r="AP446" s="43" t="n">
        <f aca="false">ModeloDatosModificados!AP446-ModeloDatosMinisterio!AP446</f>
        <v>-15.6808817758924</v>
      </c>
      <c r="AQ446" s="44" t="n">
        <f aca="false">ModeloDatosModificados!AQ446-ModeloDatosMinisterio!AQ446</f>
        <v>-2.94173087900603E-005</v>
      </c>
      <c r="AR446" s="43" t="n">
        <f aca="false">ModeloDatosModificados!AR446-ModeloDatosMinisterio!AR446</f>
        <v>-171.574276637173</v>
      </c>
      <c r="AS446" s="44" t="n">
        <f aca="false">ModeloDatosModificados!AS446-ModeloDatosMinisterio!AS446</f>
        <v>-2.27313313680396E-005</v>
      </c>
      <c r="AT446" s="43" t="n">
        <f aca="false">ModeloDatosModificados!AT446-ModeloDatosMinisterio!AT446</f>
        <v>-132.578808085569</v>
      </c>
      <c r="AU446" s="44" t="n">
        <f aca="false">ModeloDatosModificados!AU446-ModeloDatosMinisterio!AU446</f>
        <v>-1.39081882338319E-005</v>
      </c>
      <c r="AV446" s="43" t="n">
        <f aca="false">ModeloDatosModificados!AV446-ModeloDatosMinisterio!AV446</f>
        <v>-81.118478667895</v>
      </c>
      <c r="AW446" s="44" t="n">
        <f aca="false">ModeloDatosModificados!AW446-ModeloDatosMinisterio!AW446</f>
        <v>-1.59726747062487E-005</v>
      </c>
      <c r="AX446" s="43" t="n">
        <f aca="false">ModeloDatosModificados!AX446-ModeloDatosMinisterio!AX446</f>
        <v>-93.159443246268</v>
      </c>
      <c r="AY446" s="35" t="n">
        <v>0.989953321153134</v>
      </c>
    </row>
    <row r="447" customFormat="false" ht="13.8" hidden="false" customHeight="false" outlineLevel="0" collapsed="false">
      <c r="A447" s="13" t="s">
        <v>43</v>
      </c>
      <c r="B447" s="43" t="n">
        <f aca="false">ModeloDatosModificados!B447-ModeloDatosMinisterio!B447</f>
        <v>0</v>
      </c>
      <c r="C447" s="43" t="n">
        <f aca="false">ModeloDatosModificados!C447-ModeloDatosMinisterio!C447</f>
        <v>0</v>
      </c>
      <c r="D447" s="43" t="n">
        <f aca="false">ModeloDatosModificados!D447-ModeloDatosMinisterio!D447</f>
        <v>0</v>
      </c>
      <c r="E447" s="43" t="n">
        <f aca="false">ModeloDatosModificados!E447-ModeloDatosMinisterio!E447</f>
        <v>0</v>
      </c>
      <c r="F447" s="43" t="n">
        <f aca="false">ModeloDatosModificados!F447-ModeloDatosMinisterio!F447</f>
        <v>0</v>
      </c>
      <c r="G447" s="43" t="n">
        <f aca="false">ModeloDatosModificados!G447-ModeloDatosMinisterio!G447</f>
        <v>0</v>
      </c>
      <c r="H447" s="43" t="n">
        <f aca="false">ModeloDatosModificados!H447-ModeloDatosMinisterio!H447</f>
        <v>0</v>
      </c>
      <c r="I447" s="89" t="n">
        <f aca="false">ModeloDatosModificados!I447-ModeloDatosMinisterio!I447</f>
        <v>-0.000137625453305572</v>
      </c>
      <c r="J447" s="43" t="n">
        <f aca="false">ModeloDatosModificados!J447-ModeloDatosMinisterio!J447</f>
        <v>-802.690272121225</v>
      </c>
      <c r="K447" s="89" t="n">
        <f aca="false">ModeloDatosModificados!K447-ModeloDatosMinisterio!K447</f>
        <v>-0.000137625453305572</v>
      </c>
      <c r="L447" s="43" t="n">
        <f aca="false">ModeloDatosModificados!L447-ModeloDatosMinisterio!L447</f>
        <v>-802.690272121225</v>
      </c>
      <c r="M447" s="43" t="n">
        <f aca="false">ModeloDatosModificados!M447-ModeloDatosMinisterio!M447</f>
        <v>0</v>
      </c>
      <c r="N447" s="43" t="n">
        <f aca="false">ModeloDatosModificados!N447-ModeloDatosMinisterio!N447</f>
        <v>0</v>
      </c>
      <c r="O447" s="43" t="n">
        <f aca="false">ModeloDatosModificados!O447-ModeloDatosMinisterio!O447</f>
        <v>0</v>
      </c>
      <c r="P447" s="43" t="n">
        <f aca="false">ModeloDatosModificados!P447-ModeloDatosMinisterio!P447</f>
        <v>-802.690272121225</v>
      </c>
      <c r="Q447" s="43" t="n">
        <f aca="false">ModeloDatosModificados!Q447-ModeloDatosMinisterio!Q447</f>
        <v>-802.690272121225</v>
      </c>
      <c r="S447" s="14" t="n">
        <f aca="false">ModeloDatosModificados!S447-ModeloDatosMinisterio!S447</f>
        <v>0</v>
      </c>
      <c r="T447" s="14" t="n">
        <f aca="false">ModeloDatosModificados!T447-ModeloDatosMinisterio!T447</f>
        <v>0</v>
      </c>
      <c r="U447" s="14" t="n">
        <f aca="false">ModeloDatosModificados!U447-ModeloDatosMinisterio!U447</f>
        <v>0</v>
      </c>
      <c r="V447" s="14" t="n">
        <f aca="false">ModeloDatosModificados!V447-ModeloDatosMinisterio!V447</f>
        <v>0</v>
      </c>
      <c r="W447" s="14" t="n">
        <f aca="false">ModeloDatosModificados!W447-ModeloDatosMinisterio!W447</f>
        <v>0</v>
      </c>
      <c r="X447" s="14" t="n">
        <f aca="false">ModeloDatosModificados!X447-ModeloDatosMinisterio!X447</f>
        <v>0</v>
      </c>
      <c r="Y447" s="14" t="n">
        <f aca="false">ModeloDatosModificados!Y447-ModeloDatosMinisterio!Y447</f>
        <v>0</v>
      </c>
      <c r="Z447" s="14" t="n">
        <f aca="false">ModeloDatosModificados!Z447-ModeloDatosMinisterio!Z447</f>
        <v>0</v>
      </c>
      <c r="AC447" s="49" t="n">
        <f aca="false">ModeloDatosModificados!AC447-ModeloDatosMinisterio!AC447</f>
        <v>0</v>
      </c>
      <c r="AD447" s="50" t="n">
        <f aca="false">ModeloDatosModificados!AD447-ModeloDatosMinisterio!AD447</f>
        <v>0</v>
      </c>
      <c r="AE447" s="51" t="n">
        <f aca="false">ModeloDatosModificados!AE447-ModeloDatosMinisterio!AE447</f>
        <v>0</v>
      </c>
      <c r="AF447" s="50" t="n">
        <f aca="false">ModeloDatosModificados!AF447-ModeloDatosMinisterio!AF447</f>
        <v>0</v>
      </c>
      <c r="AG447" s="50" t="n">
        <f aca="false">ModeloDatosModificados!AG447-ModeloDatosMinisterio!AG447</f>
        <v>0</v>
      </c>
      <c r="AH447" s="50" t="n">
        <f aca="false">ModeloDatosModificados!AH447-ModeloDatosMinisterio!AH447</f>
        <v>0</v>
      </c>
      <c r="AI447" s="50" t="n">
        <f aca="false">ModeloDatosModificados!AI447-ModeloDatosMinisterio!AI447</f>
        <v>0</v>
      </c>
      <c r="AJ447" s="50" t="n">
        <f aca="false">ModeloDatosModificados!AJ447-ModeloDatosMinisterio!AJ447</f>
        <v>0.000113140520287852</v>
      </c>
      <c r="AK447" s="50" t="n">
        <f aca="false">ModeloDatosModificados!AK447-ModeloDatosMinisterio!AK447</f>
        <v>0</v>
      </c>
      <c r="AL447" s="50" t="n">
        <f aca="false">ModeloDatosModificados!AL447-ModeloDatosMinisterio!AL447</f>
        <v>0</v>
      </c>
      <c r="AM447" s="50" t="n">
        <f aca="false">ModeloDatosModificados!AM447-ModeloDatosMinisterio!AM447</f>
        <v>2.82851300719561E-005</v>
      </c>
      <c r="AO447" s="44" t="n">
        <f aca="false">ModeloDatosModificados!AO447-ModeloDatosMinisterio!AO447</f>
        <v>-4.96959258590641E-007</v>
      </c>
      <c r="AP447" s="43" t="n">
        <f aca="false">ModeloDatosModificados!AP447-ModeloDatosMinisterio!AP447</f>
        <v>-2.8984781007448</v>
      </c>
      <c r="AQ447" s="44" t="n">
        <f aca="false">ModeloDatosModificados!AQ447-ModeloDatosMinisterio!AQ447</f>
        <v>-2.16520818719932E-005</v>
      </c>
      <c r="AR447" s="43" t="n">
        <f aca="false">ModeloDatosModificados!AR447-ModeloDatosMinisterio!AR447</f>
        <v>-126.284165264342</v>
      </c>
      <c r="AS447" s="44" t="n">
        <f aca="false">ModeloDatosModificados!AS447-ModeloDatosMinisterio!AS447</f>
        <v>-4.94626083315172E-005</v>
      </c>
      <c r="AT447" s="43" t="n">
        <f aca="false">ModeloDatosModificados!AT447-ModeloDatosMinisterio!AT447</f>
        <v>-288.487002860558</v>
      </c>
      <c r="AU447" s="44" t="n">
        <f aca="false">ModeloDatosModificados!AU447-ModeloDatosMinisterio!AU447</f>
        <v>-3.6000928465986E-005</v>
      </c>
      <c r="AV447" s="43" t="n">
        <f aca="false">ModeloDatosModificados!AV447-ModeloDatosMinisterio!AV447</f>
        <v>-209.972751209156</v>
      </c>
      <c r="AW447" s="44" t="n">
        <f aca="false">ModeloDatosModificados!AW447-ModeloDatosMinisterio!AW447</f>
        <v>-3.00128753774852E-005</v>
      </c>
      <c r="AX447" s="43" t="n">
        <f aca="false">ModeloDatosModificados!AX447-ModeloDatosMinisterio!AX447</f>
        <v>-175.047874686403</v>
      </c>
      <c r="AY447" s="35" t="n">
        <v>0.989554283988327</v>
      </c>
    </row>
    <row r="448" customFormat="false" ht="13.8" hidden="false" customHeight="false" outlineLevel="0" collapsed="false">
      <c r="A448" s="13" t="s">
        <v>44</v>
      </c>
      <c r="B448" s="43" t="n">
        <f aca="false">ModeloDatosModificados!B448-ModeloDatosMinisterio!B448</f>
        <v>0</v>
      </c>
      <c r="C448" s="43" t="n">
        <f aca="false">ModeloDatosModificados!C448-ModeloDatosMinisterio!C448</f>
        <v>0</v>
      </c>
      <c r="D448" s="43" t="n">
        <f aca="false">ModeloDatosModificados!D448-ModeloDatosMinisterio!D448</f>
        <v>0</v>
      </c>
      <c r="E448" s="43" t="n">
        <f aca="false">ModeloDatosModificados!E448-ModeloDatosMinisterio!E448</f>
        <v>0</v>
      </c>
      <c r="F448" s="43" t="n">
        <f aca="false">ModeloDatosModificados!F448-ModeloDatosMinisterio!F448</f>
        <v>0</v>
      </c>
      <c r="G448" s="43" t="n">
        <f aca="false">ModeloDatosModificados!G448-ModeloDatosMinisterio!G448</f>
        <v>0</v>
      </c>
      <c r="H448" s="43" t="n">
        <f aca="false">ModeloDatosModificados!H448-ModeloDatosMinisterio!H448</f>
        <v>0</v>
      </c>
      <c r="I448" s="89" t="n">
        <f aca="false">ModeloDatosModificados!I448-ModeloDatosMinisterio!I448</f>
        <v>0.000167188272918202</v>
      </c>
      <c r="J448" s="43" t="n">
        <f aca="false">ModeloDatosModificados!J448-ModeloDatosMinisterio!J448</f>
        <v>975.113229863229</v>
      </c>
      <c r="K448" s="89" t="n">
        <f aca="false">ModeloDatosModificados!K448-ModeloDatosMinisterio!K448</f>
        <v>0.000167188272918202</v>
      </c>
      <c r="L448" s="43" t="n">
        <f aca="false">ModeloDatosModificados!L448-ModeloDatosMinisterio!L448</f>
        <v>975.113229863229</v>
      </c>
      <c r="M448" s="43" t="n">
        <f aca="false">ModeloDatosModificados!M448-ModeloDatosMinisterio!M448</f>
        <v>0</v>
      </c>
      <c r="N448" s="43" t="n">
        <f aca="false">ModeloDatosModificados!N448-ModeloDatosMinisterio!N448</f>
        <v>0</v>
      </c>
      <c r="O448" s="43" t="n">
        <f aca="false">ModeloDatosModificados!O448-ModeloDatosMinisterio!O448</f>
        <v>0</v>
      </c>
      <c r="P448" s="43" t="n">
        <f aca="false">ModeloDatosModificados!P448-ModeloDatosMinisterio!P448</f>
        <v>975.113229863229</v>
      </c>
      <c r="Q448" s="43" t="n">
        <f aca="false">ModeloDatosModificados!Q448-ModeloDatosMinisterio!Q448</f>
        <v>975.113229863229</v>
      </c>
      <c r="S448" s="14" t="n">
        <f aca="false">ModeloDatosModificados!S448-ModeloDatosMinisterio!S448</f>
        <v>0</v>
      </c>
      <c r="T448" s="14" t="n">
        <f aca="false">ModeloDatosModificados!T448-ModeloDatosMinisterio!T448</f>
        <v>0</v>
      </c>
      <c r="U448" s="14" t="n">
        <f aca="false">ModeloDatosModificados!U448-ModeloDatosMinisterio!U448</f>
        <v>0</v>
      </c>
      <c r="V448" s="14" t="n">
        <f aca="false">ModeloDatosModificados!V448-ModeloDatosMinisterio!V448</f>
        <v>0</v>
      </c>
      <c r="W448" s="14" t="n">
        <f aca="false">ModeloDatosModificados!W448-ModeloDatosMinisterio!W448</f>
        <v>0</v>
      </c>
      <c r="X448" s="14" t="n">
        <f aca="false">ModeloDatosModificados!X448-ModeloDatosMinisterio!X448</f>
        <v>0</v>
      </c>
      <c r="Y448" s="14" t="n">
        <f aca="false">ModeloDatosModificados!Y448-ModeloDatosMinisterio!Y448</f>
        <v>0</v>
      </c>
      <c r="Z448" s="14" t="n">
        <f aca="false">ModeloDatosModificados!Z448-ModeloDatosMinisterio!Z448</f>
        <v>0</v>
      </c>
      <c r="AC448" s="49" t="n">
        <f aca="false">ModeloDatosModificados!AC448-ModeloDatosMinisterio!AC448</f>
        <v>0</v>
      </c>
      <c r="AD448" s="50" t="n">
        <f aca="false">ModeloDatosModificados!AD448-ModeloDatosMinisterio!AD448</f>
        <v>0</v>
      </c>
      <c r="AE448" s="51" t="n">
        <f aca="false">ModeloDatosModificados!AE448-ModeloDatosMinisterio!AE448</f>
        <v>0</v>
      </c>
      <c r="AF448" s="50" t="n">
        <f aca="false">ModeloDatosModificados!AF448-ModeloDatosMinisterio!AF448</f>
        <v>0</v>
      </c>
      <c r="AG448" s="50" t="n">
        <f aca="false">ModeloDatosModificados!AG448-ModeloDatosMinisterio!AG448</f>
        <v>0</v>
      </c>
      <c r="AH448" s="50" t="n">
        <f aca="false">ModeloDatosModificados!AH448-ModeloDatosMinisterio!AH448</f>
        <v>0</v>
      </c>
      <c r="AI448" s="50" t="n">
        <f aca="false">ModeloDatosModificados!AI448-ModeloDatosMinisterio!AI448</f>
        <v>0</v>
      </c>
      <c r="AJ448" s="50" t="n">
        <f aca="false">ModeloDatosModificados!AJ448-ModeloDatosMinisterio!AJ448</f>
        <v>-3.79102601721932E-005</v>
      </c>
      <c r="AK448" s="50" t="n">
        <f aca="false">ModeloDatosModificados!AK448-ModeloDatosMinisterio!AK448</f>
        <v>0</v>
      </c>
      <c r="AL448" s="50" t="n">
        <f aca="false">ModeloDatosModificados!AL448-ModeloDatosMinisterio!AL448</f>
        <v>0</v>
      </c>
      <c r="AM448" s="50" t="n">
        <f aca="false">ModeloDatosModificados!AM448-ModeloDatosMinisterio!AM448</f>
        <v>-9.47756504304786E-006</v>
      </c>
      <c r="AO448" s="44" t="n">
        <f aca="false">ModeloDatosModificados!AO448-ModeloDatosMinisterio!AO448</f>
        <v>2.88946809663508E-006</v>
      </c>
      <c r="AP448" s="43" t="n">
        <f aca="false">ModeloDatosModificados!AP448-ModeloDatosMinisterio!AP448</f>
        <v>16.852608852985</v>
      </c>
      <c r="AQ448" s="44" t="n">
        <f aca="false">ModeloDatosModificados!AQ448-ModeloDatosMinisterio!AQ448</f>
        <v>4.84361097950548E-005</v>
      </c>
      <c r="AR448" s="43" t="n">
        <f aca="false">ModeloDatosModificados!AR448-ModeloDatosMinisterio!AR448</f>
        <v>282.500026107533</v>
      </c>
      <c r="AS448" s="44" t="n">
        <f aca="false">ModeloDatosModificados!AS448-ModeloDatosMinisterio!AS448</f>
        <v>8.71125114879235E-005</v>
      </c>
      <c r="AT448" s="43" t="n">
        <f aca="false">ModeloDatosModificados!AT448-ModeloDatosMinisterio!AT448</f>
        <v>508.077276927463</v>
      </c>
      <c r="AU448" s="44" t="n">
        <f aca="false">ModeloDatosModificados!AU448-ModeloDatosMinisterio!AU448</f>
        <v>9.33958101918884E-006</v>
      </c>
      <c r="AV448" s="43" t="n">
        <f aca="false">ModeloDatosModificados!AV448-ModeloDatosMinisterio!AV448</f>
        <v>54.4724151654236</v>
      </c>
      <c r="AW448" s="44" t="n">
        <f aca="false">ModeloDatosModificados!AW448-ModeloDatosMinisterio!AW448</f>
        <v>1.94106025194008E-005</v>
      </c>
      <c r="AX448" s="43" t="n">
        <f aca="false">ModeloDatosModificados!AX448-ModeloDatosMinisterio!AX448</f>
        <v>113.210902809818</v>
      </c>
      <c r="AY448" s="35" t="n">
        <v>1.01285796033092</v>
      </c>
    </row>
    <row r="449" customFormat="false" ht="13.8" hidden="false" customHeight="false" outlineLevel="0" collapsed="false">
      <c r="A449" s="13" t="s">
        <v>45</v>
      </c>
      <c r="B449" s="43" t="n">
        <f aca="false">ModeloDatosModificados!B449-ModeloDatosMinisterio!B449</f>
        <v>0</v>
      </c>
      <c r="C449" s="43" t="n">
        <f aca="false">ModeloDatosModificados!C449-ModeloDatosMinisterio!C449</f>
        <v>0</v>
      </c>
      <c r="D449" s="43" t="n">
        <f aca="false">ModeloDatosModificados!D449-ModeloDatosMinisterio!D449</f>
        <v>0</v>
      </c>
      <c r="E449" s="43" t="n">
        <f aca="false">ModeloDatosModificados!E449-ModeloDatosMinisterio!E449</f>
        <v>0</v>
      </c>
      <c r="F449" s="43" t="n">
        <f aca="false">ModeloDatosModificados!F449-ModeloDatosMinisterio!F449</f>
        <v>0</v>
      </c>
      <c r="G449" s="43" t="n">
        <f aca="false">ModeloDatosModificados!G449-ModeloDatosMinisterio!G449</f>
        <v>0</v>
      </c>
      <c r="H449" s="43" t="n">
        <f aca="false">ModeloDatosModificados!H449-ModeloDatosMinisterio!H449</f>
        <v>0</v>
      </c>
      <c r="I449" s="89" t="n">
        <f aca="false">ModeloDatosModificados!I449-ModeloDatosMinisterio!I449</f>
        <v>-8.88986309209097E-005</v>
      </c>
      <c r="J449" s="43" t="n">
        <f aca="false">ModeloDatosModificados!J449-ModeloDatosMinisterio!J449</f>
        <v>-518.494686347512</v>
      </c>
      <c r="K449" s="89" t="n">
        <f aca="false">ModeloDatosModificados!K449-ModeloDatosMinisterio!K449</f>
        <v>-8.88986309209097E-005</v>
      </c>
      <c r="L449" s="43" t="n">
        <f aca="false">ModeloDatosModificados!L449-ModeloDatosMinisterio!L449</f>
        <v>-518.494686347512</v>
      </c>
      <c r="M449" s="43" t="n">
        <f aca="false">ModeloDatosModificados!M449-ModeloDatosMinisterio!M449</f>
        <v>0</v>
      </c>
      <c r="N449" s="43" t="n">
        <f aca="false">ModeloDatosModificados!N449-ModeloDatosMinisterio!N449</f>
        <v>0</v>
      </c>
      <c r="O449" s="43" t="n">
        <f aca="false">ModeloDatosModificados!O449-ModeloDatosMinisterio!O449</f>
        <v>0</v>
      </c>
      <c r="P449" s="43" t="n">
        <f aca="false">ModeloDatosModificados!P449-ModeloDatosMinisterio!P449</f>
        <v>-518.494686347432</v>
      </c>
      <c r="Q449" s="43" t="n">
        <f aca="false">ModeloDatosModificados!Q449-ModeloDatosMinisterio!Q449</f>
        <v>-518.494686347432</v>
      </c>
      <c r="S449" s="14" t="n">
        <f aca="false">ModeloDatosModificados!S449-ModeloDatosMinisterio!S449</f>
        <v>0</v>
      </c>
      <c r="T449" s="14" t="n">
        <f aca="false">ModeloDatosModificados!T449-ModeloDatosMinisterio!T449</f>
        <v>0</v>
      </c>
      <c r="U449" s="14" t="n">
        <f aca="false">ModeloDatosModificados!U449-ModeloDatosMinisterio!U449</f>
        <v>0</v>
      </c>
      <c r="V449" s="14" t="n">
        <f aca="false">ModeloDatosModificados!V449-ModeloDatosMinisterio!V449</f>
        <v>0</v>
      </c>
      <c r="W449" s="14" t="n">
        <f aca="false">ModeloDatosModificados!W449-ModeloDatosMinisterio!W449</f>
        <v>0</v>
      </c>
      <c r="X449" s="14" t="n">
        <f aca="false">ModeloDatosModificados!X449-ModeloDatosMinisterio!X449</f>
        <v>0</v>
      </c>
      <c r="Y449" s="14" t="n">
        <f aca="false">ModeloDatosModificados!Y449-ModeloDatosMinisterio!Y449</f>
        <v>0</v>
      </c>
      <c r="Z449" s="14" t="n">
        <f aca="false">ModeloDatosModificados!Z449-ModeloDatosMinisterio!Z449</f>
        <v>0</v>
      </c>
      <c r="AC449" s="49" t="n">
        <f aca="false">ModeloDatosModificados!AC449-ModeloDatosMinisterio!AC449</f>
        <v>0</v>
      </c>
      <c r="AD449" s="50" t="n">
        <f aca="false">ModeloDatosModificados!AD449-ModeloDatosMinisterio!AD449</f>
        <v>0</v>
      </c>
      <c r="AE449" s="51" t="n">
        <f aca="false">ModeloDatosModificados!AE449-ModeloDatosMinisterio!AE449</f>
        <v>0</v>
      </c>
      <c r="AF449" s="50" t="n">
        <f aca="false">ModeloDatosModificados!AF449-ModeloDatosMinisterio!AF449</f>
        <v>0</v>
      </c>
      <c r="AG449" s="50" t="n">
        <f aca="false">ModeloDatosModificados!AG449-ModeloDatosMinisterio!AG449</f>
        <v>0</v>
      </c>
      <c r="AH449" s="50" t="n">
        <f aca="false">ModeloDatosModificados!AH449-ModeloDatosMinisterio!AH449</f>
        <v>0</v>
      </c>
      <c r="AI449" s="50" t="n">
        <f aca="false">ModeloDatosModificados!AI449-ModeloDatosMinisterio!AI449</f>
        <v>0</v>
      </c>
      <c r="AJ449" s="50" t="n">
        <f aca="false">ModeloDatosModificados!AJ449-ModeloDatosMinisterio!AJ449</f>
        <v>-1.68381139981286E-005</v>
      </c>
      <c r="AK449" s="50" t="n">
        <f aca="false">ModeloDatosModificados!AK449-ModeloDatosMinisterio!AK449</f>
        <v>0</v>
      </c>
      <c r="AL449" s="50" t="n">
        <f aca="false">ModeloDatosModificados!AL449-ModeloDatosMinisterio!AL449</f>
        <v>0</v>
      </c>
      <c r="AM449" s="50" t="n">
        <f aca="false">ModeloDatosModificados!AM449-ModeloDatosMinisterio!AM449</f>
        <v>-4.20952849953388E-006</v>
      </c>
      <c r="AO449" s="44" t="n">
        <f aca="false">ModeloDatosModificados!AO449-ModeloDatosMinisterio!AO449</f>
        <v>-8.86499578517963E-007</v>
      </c>
      <c r="AP449" s="43" t="n">
        <f aca="false">ModeloDatosModificados!AP449-ModeloDatosMinisterio!AP449</f>
        <v>-5.17044319073722</v>
      </c>
      <c r="AQ449" s="44" t="n">
        <f aca="false">ModeloDatosModificados!AQ449-ModeloDatosMinisterio!AQ449</f>
        <v>-1.73575124215164E-005</v>
      </c>
      <c r="AR449" s="43" t="n">
        <f aca="false">ModeloDatosModificados!AR449-ModeloDatosMinisterio!AR449</f>
        <v>-101.236406742575</v>
      </c>
      <c r="AS449" s="44" t="n">
        <f aca="false">ModeloDatosModificados!AS449-ModeloDatosMinisterio!AS449</f>
        <v>-1.79897688712086E-005</v>
      </c>
      <c r="AT449" s="43" t="n">
        <f aca="false">ModeloDatosModificados!AT449-ModeloDatosMinisterio!AT449</f>
        <v>-104.923995698427</v>
      </c>
      <c r="AU449" s="44" t="n">
        <f aca="false">ModeloDatosModificados!AU449-ModeloDatosMinisterio!AU449</f>
        <v>-2.34039696173154E-005</v>
      </c>
      <c r="AV449" s="43" t="n">
        <f aca="false">ModeloDatosModificados!AV449-ModeloDatosMinisterio!AV449</f>
        <v>-136.50192089924</v>
      </c>
      <c r="AW449" s="44" t="n">
        <f aca="false">ModeloDatosModificados!AW449-ModeloDatosMinisterio!AW449</f>
        <v>-2.92608804323517E-005</v>
      </c>
      <c r="AX449" s="43" t="n">
        <f aca="false">ModeloDatosModificados!AX449-ModeloDatosMinisterio!AX449</f>
        <v>-170.661919816539</v>
      </c>
      <c r="AY449" s="35" t="n">
        <v>0.988228194173219</v>
      </c>
    </row>
    <row r="450" customFormat="false" ht="13.8" hidden="false" customHeight="false" outlineLevel="0" collapsed="false">
      <c r="A450" s="16" t="s">
        <v>46</v>
      </c>
      <c r="B450" s="52" t="n">
        <f aca="false">ModeloDatosModificados!B450-ModeloDatosMinisterio!B450</f>
        <v>0</v>
      </c>
      <c r="C450" s="52" t="n">
        <f aca="false">ModeloDatosModificados!C450-ModeloDatosMinisterio!C450</f>
        <v>0</v>
      </c>
      <c r="D450" s="52" t="n">
        <f aca="false">ModeloDatosModificados!D450-ModeloDatosMinisterio!D450</f>
        <v>0</v>
      </c>
      <c r="E450" s="52" t="n">
        <f aca="false">ModeloDatosModificados!E450-ModeloDatosMinisterio!E450</f>
        <v>0</v>
      </c>
      <c r="F450" s="52" t="n">
        <f aca="false">ModeloDatosModificados!F450-ModeloDatosMinisterio!F450</f>
        <v>0</v>
      </c>
      <c r="G450" s="52" t="n">
        <f aca="false">ModeloDatosModificados!G450-ModeloDatosMinisterio!G450</f>
        <v>0</v>
      </c>
      <c r="H450" s="52" t="n">
        <f aca="false">ModeloDatosModificados!H450-ModeloDatosMinisterio!H450</f>
        <v>0</v>
      </c>
      <c r="I450" s="90" t="n">
        <f aca="false">ModeloDatosModificados!I450-ModeloDatosMinisterio!I450</f>
        <v>-0.000174673057344168</v>
      </c>
      <c r="J450" s="52" t="n">
        <f aca="false">ModeloDatosModificados!J450-ModeloDatosMinisterio!J450</f>
        <v>-1018.76768115361</v>
      </c>
      <c r="K450" s="89" t="n">
        <f aca="false">ModeloDatosModificados!K450-ModeloDatosMinisterio!K450</f>
        <v>-0.000174673057344168</v>
      </c>
      <c r="L450" s="43" t="n">
        <f aca="false">ModeloDatosModificados!L450-ModeloDatosMinisterio!L450</f>
        <v>-1018.76768115361</v>
      </c>
      <c r="M450" s="43" t="n">
        <f aca="false">ModeloDatosModificados!M450-ModeloDatosMinisterio!M450</f>
        <v>0</v>
      </c>
      <c r="N450" s="43" t="n">
        <f aca="false">ModeloDatosModificados!N450-ModeloDatosMinisterio!N450</f>
        <v>0</v>
      </c>
      <c r="O450" s="43" t="n">
        <f aca="false">ModeloDatosModificados!O450-ModeloDatosMinisterio!O450</f>
        <v>0</v>
      </c>
      <c r="P450" s="43" t="n">
        <f aca="false">ModeloDatosModificados!P450-ModeloDatosMinisterio!P450</f>
        <v>-1018.76768115372</v>
      </c>
      <c r="Q450" s="43" t="n">
        <f aca="false">ModeloDatosModificados!Q450-ModeloDatosMinisterio!Q450</f>
        <v>-1018.76768115372</v>
      </c>
      <c r="S450" s="17" t="n">
        <f aca="false">ModeloDatosModificados!S450-ModeloDatosMinisterio!S450</f>
        <v>0</v>
      </c>
      <c r="T450" s="17" t="n">
        <f aca="false">ModeloDatosModificados!T450-ModeloDatosMinisterio!T450</f>
        <v>0</v>
      </c>
      <c r="U450" s="17" t="n">
        <f aca="false">ModeloDatosModificados!U450-ModeloDatosMinisterio!U450</f>
        <v>0</v>
      </c>
      <c r="V450" s="17" t="n">
        <f aca="false">ModeloDatosModificados!V450-ModeloDatosMinisterio!V450</f>
        <v>0</v>
      </c>
      <c r="W450" s="17" t="n">
        <f aca="false">ModeloDatosModificados!W450-ModeloDatosMinisterio!W450</f>
        <v>0</v>
      </c>
      <c r="X450" s="17" t="n">
        <f aca="false">ModeloDatosModificados!X450-ModeloDatosMinisterio!X450</f>
        <v>0</v>
      </c>
      <c r="Y450" s="17" t="n">
        <f aca="false">ModeloDatosModificados!Y450-ModeloDatosMinisterio!Y450</f>
        <v>0</v>
      </c>
      <c r="Z450" s="17" t="n">
        <f aca="false">ModeloDatosModificados!Z450-ModeloDatosMinisterio!Z450</f>
        <v>0</v>
      </c>
      <c r="AC450" s="49" t="n">
        <f aca="false">ModeloDatosModificados!AC450-ModeloDatosMinisterio!AC450</f>
        <v>0</v>
      </c>
      <c r="AD450" s="50" t="n">
        <f aca="false">ModeloDatosModificados!AD450-ModeloDatosMinisterio!AD450</f>
        <v>0</v>
      </c>
      <c r="AE450" s="51" t="n">
        <f aca="false">ModeloDatosModificados!AE450-ModeloDatosMinisterio!AE450</f>
        <v>0</v>
      </c>
      <c r="AF450" s="50" t="n">
        <f aca="false">ModeloDatosModificados!AF450-ModeloDatosMinisterio!AF450</f>
        <v>0</v>
      </c>
      <c r="AG450" s="50" t="n">
        <f aca="false">ModeloDatosModificados!AG450-ModeloDatosMinisterio!AG450</f>
        <v>0</v>
      </c>
      <c r="AH450" s="50" t="n">
        <f aca="false">ModeloDatosModificados!AH450-ModeloDatosMinisterio!AH450</f>
        <v>0</v>
      </c>
      <c r="AI450" s="50" t="n">
        <f aca="false">ModeloDatosModificados!AI450-ModeloDatosMinisterio!AI450</f>
        <v>0</v>
      </c>
      <c r="AJ450" s="50" t="n">
        <f aca="false">ModeloDatosModificados!AJ450-ModeloDatosMinisterio!AJ450</f>
        <v>-3.55034135625515E-005</v>
      </c>
      <c r="AK450" s="50" t="n">
        <f aca="false">ModeloDatosModificados!AK450-ModeloDatosMinisterio!AK450</f>
        <v>0</v>
      </c>
      <c r="AL450" s="50" t="n">
        <f aca="false">ModeloDatosModificados!AL450-ModeloDatosMinisterio!AL450</f>
        <v>0</v>
      </c>
      <c r="AM450" s="50" t="n">
        <f aca="false">ModeloDatosModificados!AM450-ModeloDatosMinisterio!AM450</f>
        <v>-8.87585339064134E-006</v>
      </c>
      <c r="AO450" s="44" t="n">
        <f aca="false">ModeloDatosModificados!AO450-ModeloDatosMinisterio!AO450</f>
        <v>-8.4568364202704E-006</v>
      </c>
      <c r="AP450" s="43" t="n">
        <f aca="false">ModeloDatosModificados!AP450-ModeloDatosMinisterio!AP450</f>
        <v>-49.3238726153318</v>
      </c>
      <c r="AQ450" s="44" t="n">
        <f aca="false">ModeloDatosModificados!AQ450-ModeloDatosMinisterio!AQ450</f>
        <v>-3.27275167824846E-005</v>
      </c>
      <c r="AR450" s="43" t="n">
        <f aca="false">ModeloDatosModificados!AR450-ModeloDatosMinisterio!AR450</f>
        <v>-190.8808197976</v>
      </c>
      <c r="AS450" s="44" t="n">
        <f aca="false">ModeloDatosModificados!AS450-ModeloDatosMinisterio!AS450</f>
        <v>-5.27427015564086E-005</v>
      </c>
      <c r="AT450" s="43" t="n">
        <f aca="false">ModeloDatosModificados!AT450-ModeloDatosMinisterio!AT450</f>
        <v>-307.617903867838</v>
      </c>
      <c r="AU450" s="44" t="n">
        <f aca="false">ModeloDatosModificados!AU450-ModeloDatosMinisterio!AU450</f>
        <v>-2.46106446864308E-005</v>
      </c>
      <c r="AV450" s="43" t="n">
        <f aca="false">ModeloDatosModificados!AV450-ModeloDatosMinisterio!AV450</f>
        <v>-143.539763945901</v>
      </c>
      <c r="AW450" s="44" t="n">
        <f aca="false">ModeloDatosModificados!AW450-ModeloDatosMinisterio!AW450</f>
        <v>-5.61353578985724E-005</v>
      </c>
      <c r="AX450" s="43" t="n">
        <f aca="false">ModeloDatosModificados!AX450-ModeloDatosMinisterio!AX450</f>
        <v>-327.40532092694</v>
      </c>
      <c r="AY450" s="35" t="n">
        <v>0.981506332752731</v>
      </c>
    </row>
    <row r="451" customFormat="false" ht="13.8" hidden="false" customHeight="false" outlineLevel="0" collapsed="false">
      <c r="A451" s="19" t="s">
        <v>49</v>
      </c>
      <c r="B451" s="59"/>
      <c r="C451" s="59"/>
      <c r="D451" s="59"/>
      <c r="E451" s="59"/>
      <c r="F451" s="59"/>
      <c r="G451" s="59"/>
      <c r="H451" s="59"/>
      <c r="I451" s="59" t="n">
        <f aca="false">SUM(I424:I450)</f>
        <v>-9.23106262054607E-007</v>
      </c>
      <c r="J451" s="59" t="n">
        <f aca="false">DatosMinisterio!K451</f>
        <v>5832426</v>
      </c>
      <c r="K451" s="91" t="n">
        <f aca="false">I451-DatosMinisterio!J451</f>
        <v>-1.00000092310626</v>
      </c>
      <c r="L451" s="59" t="n">
        <f aca="false">J451-DatosMinisterio!K451</f>
        <v>0</v>
      </c>
      <c r="M451" s="59"/>
      <c r="N451" s="59" t="n">
        <f aca="false">DatosMinisterio!L451</f>
        <v>110816097</v>
      </c>
      <c r="O451" s="59"/>
      <c r="P451" s="59" t="n">
        <f aca="false">DatosMinisterio!M451</f>
        <v>116648523</v>
      </c>
      <c r="Q451" s="59"/>
      <c r="S451" s="20"/>
      <c r="T451" s="20"/>
      <c r="U451" s="20"/>
      <c r="V451" s="20"/>
      <c r="W451" s="20"/>
      <c r="X451" s="20"/>
      <c r="Y451" s="20"/>
      <c r="Z451" s="20"/>
      <c r="AB451" s="62" t="s">
        <v>207</v>
      </c>
      <c r="AC451" s="62" t="n">
        <f aca="false">AVERAGE(AC426:AC450)</f>
        <v>0</v>
      </c>
      <c r="AD451" s="20"/>
      <c r="AE451" s="62" t="n">
        <f aca="false">AVERAGE(AE426:AE450)</f>
        <v>0</v>
      </c>
      <c r="AF451" s="20"/>
      <c r="AG451" s="64" t="n">
        <f aca="false">AVERAGE(AG426:AG450)</f>
        <v>0</v>
      </c>
      <c r="AH451" s="20"/>
      <c r="AI451" s="64" t="n">
        <f aca="false">AVERAGE(AI426:AI450)</f>
        <v>-0.000134293737028446</v>
      </c>
      <c r="AJ451" s="20"/>
      <c r="AK451" s="64" t="n">
        <f aca="false">AVERAGE(AK426:AK450)</f>
        <v>0</v>
      </c>
      <c r="AL451" s="20"/>
      <c r="AM451" s="64" t="n">
        <f aca="false">SUM(AM426:AM450)</f>
        <v>-0.000200938776123646</v>
      </c>
      <c r="AO451" s="60" t="n">
        <f aca="false">SUM(AO424:AO450)</f>
        <v>-4.4686933971115E-006</v>
      </c>
      <c r="AP451" s="59" t="n">
        <f aca="false">SUM(AP424:AP450)</f>
        <v>-26.0633235553418</v>
      </c>
      <c r="AQ451" s="60" t="n">
        <f aca="false">SUM(AQ424:AQ450)</f>
        <v>-4.05194290699969E-005</v>
      </c>
      <c r="AR451" s="59" t="n">
        <f aca="false">SUM(AR424:AR450)</f>
        <v>-236.326571612976</v>
      </c>
      <c r="AS451" s="60" t="n">
        <f aca="false">SUM(AS424:AS450)</f>
        <v>8.3605265314915E-005</v>
      </c>
      <c r="AT451" s="59" t="n">
        <f aca="false">SUM(AT424:AT450)</f>
        <v>487.621523159657</v>
      </c>
      <c r="AU451" s="60" t="n">
        <f aca="false">SUM(AU424:AU450)</f>
        <v>-6.49878044809444E-005</v>
      </c>
      <c r="AV451" s="59" t="n">
        <f aca="false">SUM(AV424:AV450)</f>
        <v>-379.036560537567</v>
      </c>
      <c r="AW451" s="60" t="n">
        <f aca="false">SUM(AW424:AW450)</f>
        <v>2.54475553710582E-005</v>
      </c>
      <c r="AX451" s="59" t="n">
        <f aca="false">SUM(AX424:AX450)</f>
        <v>148.420983582568</v>
      </c>
    </row>
    <row r="452" customFormat="false" ht="13.8" hidden="false" customHeight="false" outlineLevel="0" collapsed="false">
      <c r="A452" s="23" t="s">
        <v>50</v>
      </c>
      <c r="AB452" s="62" t="s">
        <v>208</v>
      </c>
      <c r="AC452" s="62" t="n">
        <f aca="false">_xlfn.STDEV.P(AC426:AC450)</f>
        <v>0</v>
      </c>
      <c r="AD452" s="20"/>
      <c r="AE452" s="62" t="n">
        <f aca="false">_xlfn.STDEV.P(AE426:AE450)</f>
        <v>0</v>
      </c>
      <c r="AF452" s="20"/>
      <c r="AG452" s="64" t="n">
        <f aca="false">_xlfn.STDEV.P(AG426:AG450)</f>
        <v>0</v>
      </c>
      <c r="AH452" s="20"/>
      <c r="AI452" s="64" t="n">
        <f aca="false">_xlfn.STDEV.P(AI426:AI450)</f>
        <v>0.0006579022627424</v>
      </c>
      <c r="AJ452" s="20"/>
      <c r="AK452" s="64" t="n">
        <f aca="false">_xlfn.STDEV.P(AK426:AK450)</f>
        <v>0</v>
      </c>
      <c r="AL452" s="20"/>
      <c r="AM452" s="64"/>
    </row>
    <row r="453" customFormat="false" ht="13.8" hidden="false" customHeight="false" outlineLevel="0" collapsed="false">
      <c r="A453" s="23" t="s">
        <v>149</v>
      </c>
    </row>
    <row r="454" customFormat="false" ht="13.8" hidden="false" customHeight="false" outlineLevel="0" collapsed="false">
      <c r="A454" s="23"/>
    </row>
    <row r="455" customFormat="false" ht="13.8" hidden="false" customHeight="false" outlineLevel="0" collapsed="false">
      <c r="A455" s="27"/>
      <c r="B455" s="72"/>
      <c r="C455" s="87"/>
      <c r="D455" s="87"/>
      <c r="E455" s="87"/>
      <c r="F455" s="87"/>
      <c r="G455" s="87"/>
      <c r="H455" s="87"/>
      <c r="I455" s="87"/>
      <c r="J455" s="77"/>
    </row>
  </sheetData>
  <mergeCells count="329">
    <mergeCell ref="A1:J1"/>
    <mergeCell ref="A2:J2"/>
    <mergeCell ref="A3:J3"/>
    <mergeCell ref="A4:J4"/>
    <mergeCell ref="A5:J5"/>
    <mergeCell ref="A6:J6"/>
    <mergeCell ref="A7:J7"/>
    <mergeCell ref="A8:J8"/>
    <mergeCell ref="A9:J9"/>
    <mergeCell ref="A12:J12"/>
    <mergeCell ref="A13:J13"/>
    <mergeCell ref="A14:A15"/>
    <mergeCell ref="B14:H14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S14:Z14"/>
    <mergeCell ref="AC14:AD14"/>
    <mergeCell ref="AE14:AF14"/>
    <mergeCell ref="AG14:AH14"/>
    <mergeCell ref="AI14:AJ14"/>
    <mergeCell ref="AK14:AL14"/>
    <mergeCell ref="AO14:AP14"/>
    <mergeCell ref="AQ14:AR14"/>
    <mergeCell ref="AS14:AT14"/>
    <mergeCell ref="AU14:AV14"/>
    <mergeCell ref="AW14:AX14"/>
    <mergeCell ref="A47:J47"/>
    <mergeCell ref="A48:J48"/>
    <mergeCell ref="A50:A51"/>
    <mergeCell ref="B50:H50"/>
    <mergeCell ref="I50:I51"/>
    <mergeCell ref="J50:J51"/>
    <mergeCell ref="K50:K51"/>
    <mergeCell ref="L50:L51"/>
    <mergeCell ref="M50:M51"/>
    <mergeCell ref="N50:N51"/>
    <mergeCell ref="O50:O51"/>
    <mergeCell ref="P50:P51"/>
    <mergeCell ref="Q50:Q51"/>
    <mergeCell ref="S50:Z50"/>
    <mergeCell ref="AC50:AD50"/>
    <mergeCell ref="AE50:AF50"/>
    <mergeCell ref="AG50:AH50"/>
    <mergeCell ref="AI50:AJ50"/>
    <mergeCell ref="AK50:AL50"/>
    <mergeCell ref="AO50:AP50"/>
    <mergeCell ref="AQ50:AR50"/>
    <mergeCell ref="AS50:AT50"/>
    <mergeCell ref="AU50:AV50"/>
    <mergeCell ref="AW50:AX50"/>
    <mergeCell ref="A81:J81"/>
    <mergeCell ref="A82:J82"/>
    <mergeCell ref="A84:A85"/>
    <mergeCell ref="B84:H84"/>
    <mergeCell ref="I84:I85"/>
    <mergeCell ref="J84:J85"/>
    <mergeCell ref="K84:K85"/>
    <mergeCell ref="L84:L85"/>
    <mergeCell ref="M84:M85"/>
    <mergeCell ref="N84:N85"/>
    <mergeCell ref="O84:O85"/>
    <mergeCell ref="P84:P85"/>
    <mergeCell ref="Q84:Q85"/>
    <mergeCell ref="S84:Z84"/>
    <mergeCell ref="AC84:AD84"/>
    <mergeCell ref="AE84:AF84"/>
    <mergeCell ref="AG84:AH84"/>
    <mergeCell ref="AI84:AJ84"/>
    <mergeCell ref="AK84:AL84"/>
    <mergeCell ref="AO84:AP84"/>
    <mergeCell ref="AQ84:AR84"/>
    <mergeCell ref="AS84:AT84"/>
    <mergeCell ref="AU84:AV84"/>
    <mergeCell ref="AW84:AX84"/>
    <mergeCell ref="A115:J115"/>
    <mergeCell ref="A116:J116"/>
    <mergeCell ref="A118:A119"/>
    <mergeCell ref="B118:H118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S118:Z118"/>
    <mergeCell ref="AC118:AD118"/>
    <mergeCell ref="AE118:AF118"/>
    <mergeCell ref="AG118:AH118"/>
    <mergeCell ref="AI118:AJ118"/>
    <mergeCell ref="AK118:AL118"/>
    <mergeCell ref="AO118:AP118"/>
    <mergeCell ref="AQ118:AR118"/>
    <mergeCell ref="AS118:AT118"/>
    <mergeCell ref="AU118:AV118"/>
    <mergeCell ref="AW118:AX118"/>
    <mergeCell ref="A149:J149"/>
    <mergeCell ref="A150:J150"/>
    <mergeCell ref="A152:A153"/>
    <mergeCell ref="B152:H152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S152:Z152"/>
    <mergeCell ref="AC152:AD152"/>
    <mergeCell ref="AE152:AF152"/>
    <mergeCell ref="AG152:AH152"/>
    <mergeCell ref="AI152:AJ152"/>
    <mergeCell ref="AK152:AL152"/>
    <mergeCell ref="AO152:AP152"/>
    <mergeCell ref="AQ152:AR152"/>
    <mergeCell ref="AS152:AT152"/>
    <mergeCell ref="AU152:AV152"/>
    <mergeCell ref="AW152:AX152"/>
    <mergeCell ref="A183:J183"/>
    <mergeCell ref="A184:J184"/>
    <mergeCell ref="A185:H185"/>
    <mergeCell ref="A186:A187"/>
    <mergeCell ref="B186:H186"/>
    <mergeCell ref="I186:I187"/>
    <mergeCell ref="J186:J187"/>
    <mergeCell ref="K186:K187"/>
    <mergeCell ref="L186:L187"/>
    <mergeCell ref="M186:M187"/>
    <mergeCell ref="N186:N187"/>
    <mergeCell ref="O186:O187"/>
    <mergeCell ref="P186:P187"/>
    <mergeCell ref="Q186:Q187"/>
    <mergeCell ref="S186:Z186"/>
    <mergeCell ref="AC186:AD186"/>
    <mergeCell ref="AE186:AF186"/>
    <mergeCell ref="AG186:AH186"/>
    <mergeCell ref="AI186:AJ186"/>
    <mergeCell ref="AK186:AL186"/>
    <mergeCell ref="AO186:AP186"/>
    <mergeCell ref="AQ186:AR186"/>
    <mergeCell ref="AS186:AT186"/>
    <mergeCell ref="AU186:AV186"/>
    <mergeCell ref="AW186:AX186"/>
    <mergeCell ref="A217:J217"/>
    <mergeCell ref="A218:J218"/>
    <mergeCell ref="A219:J219"/>
    <mergeCell ref="A220:A221"/>
    <mergeCell ref="B220:H220"/>
    <mergeCell ref="I220:I221"/>
    <mergeCell ref="J220:J221"/>
    <mergeCell ref="K220:K221"/>
    <mergeCell ref="L220:L221"/>
    <mergeCell ref="M220:M221"/>
    <mergeCell ref="N220:N221"/>
    <mergeCell ref="O220:O221"/>
    <mergeCell ref="P220:P221"/>
    <mergeCell ref="Q220:Q221"/>
    <mergeCell ref="S220:Z220"/>
    <mergeCell ref="AC220:AD220"/>
    <mergeCell ref="AE220:AF220"/>
    <mergeCell ref="AG220:AH220"/>
    <mergeCell ref="AI220:AJ220"/>
    <mergeCell ref="AK220:AL220"/>
    <mergeCell ref="AO220:AP220"/>
    <mergeCell ref="AQ220:AR220"/>
    <mergeCell ref="AS220:AT220"/>
    <mergeCell ref="AU220:AV220"/>
    <mergeCell ref="AW220:AX220"/>
    <mergeCell ref="A251:J251"/>
    <mergeCell ref="A252:J252"/>
    <mergeCell ref="A253:H253"/>
    <mergeCell ref="A254:A255"/>
    <mergeCell ref="B254:H254"/>
    <mergeCell ref="I254:I255"/>
    <mergeCell ref="J254:J255"/>
    <mergeCell ref="K254:K255"/>
    <mergeCell ref="L254:L255"/>
    <mergeCell ref="M254:M255"/>
    <mergeCell ref="N254:N255"/>
    <mergeCell ref="O254:O255"/>
    <mergeCell ref="P254:P255"/>
    <mergeCell ref="Q254:Q255"/>
    <mergeCell ref="S254:Z254"/>
    <mergeCell ref="AC254:AD254"/>
    <mergeCell ref="AE254:AF254"/>
    <mergeCell ref="AG254:AH254"/>
    <mergeCell ref="AI254:AJ254"/>
    <mergeCell ref="AK254:AL254"/>
    <mergeCell ref="AO254:AP254"/>
    <mergeCell ref="AQ254:AR254"/>
    <mergeCell ref="AS254:AT254"/>
    <mergeCell ref="AU254:AV254"/>
    <mergeCell ref="AW254:AX254"/>
    <mergeCell ref="A285:J285"/>
    <mergeCell ref="A286:J286"/>
    <mergeCell ref="A287:H287"/>
    <mergeCell ref="A288:A289"/>
    <mergeCell ref="B288:H288"/>
    <mergeCell ref="I288:I289"/>
    <mergeCell ref="J288:J289"/>
    <mergeCell ref="K288:K289"/>
    <mergeCell ref="L288:L289"/>
    <mergeCell ref="M288:M289"/>
    <mergeCell ref="N288:N289"/>
    <mergeCell ref="O288:O289"/>
    <mergeCell ref="P288:P289"/>
    <mergeCell ref="Q288:Q289"/>
    <mergeCell ref="S288:Z288"/>
    <mergeCell ref="AC288:AD288"/>
    <mergeCell ref="AE288:AF288"/>
    <mergeCell ref="AG288:AH288"/>
    <mergeCell ref="AI288:AJ288"/>
    <mergeCell ref="AK288:AL288"/>
    <mergeCell ref="AO288:AP288"/>
    <mergeCell ref="AQ288:AR288"/>
    <mergeCell ref="AS288:AT288"/>
    <mergeCell ref="AU288:AV288"/>
    <mergeCell ref="AW288:AX288"/>
    <mergeCell ref="A319:J319"/>
    <mergeCell ref="A320:J320"/>
    <mergeCell ref="A321:H321"/>
    <mergeCell ref="A322:A323"/>
    <mergeCell ref="B322:H322"/>
    <mergeCell ref="I322:I323"/>
    <mergeCell ref="J322:J323"/>
    <mergeCell ref="K322:K323"/>
    <mergeCell ref="L322:L323"/>
    <mergeCell ref="M322:M323"/>
    <mergeCell ref="N322:N323"/>
    <mergeCell ref="O322:O323"/>
    <mergeCell ref="P322:P323"/>
    <mergeCell ref="Q322:Q323"/>
    <mergeCell ref="S322:Z322"/>
    <mergeCell ref="AC322:AD322"/>
    <mergeCell ref="AE322:AF322"/>
    <mergeCell ref="AG322:AH322"/>
    <mergeCell ref="AI322:AJ322"/>
    <mergeCell ref="AK322:AL322"/>
    <mergeCell ref="AO322:AP322"/>
    <mergeCell ref="AQ322:AR322"/>
    <mergeCell ref="AS322:AT322"/>
    <mergeCell ref="AU322:AV322"/>
    <mergeCell ref="AW322:AX322"/>
    <mergeCell ref="A353:J353"/>
    <mergeCell ref="A354:J354"/>
    <mergeCell ref="A355:H355"/>
    <mergeCell ref="A356:A357"/>
    <mergeCell ref="B356:H356"/>
    <mergeCell ref="I356:I357"/>
    <mergeCell ref="J356:J357"/>
    <mergeCell ref="K356:K357"/>
    <mergeCell ref="L356:L357"/>
    <mergeCell ref="M356:M357"/>
    <mergeCell ref="N356:N357"/>
    <mergeCell ref="O356:O357"/>
    <mergeCell ref="P356:P357"/>
    <mergeCell ref="Q356:Q357"/>
    <mergeCell ref="S356:Z356"/>
    <mergeCell ref="AC356:AD356"/>
    <mergeCell ref="AE356:AF356"/>
    <mergeCell ref="AG356:AH356"/>
    <mergeCell ref="AI356:AJ356"/>
    <mergeCell ref="AK356:AL356"/>
    <mergeCell ref="AO356:AP356"/>
    <mergeCell ref="AQ356:AR356"/>
    <mergeCell ref="AS356:AT356"/>
    <mergeCell ref="AU356:AV356"/>
    <mergeCell ref="AW356:AX356"/>
    <mergeCell ref="A387:J387"/>
    <mergeCell ref="A388:J388"/>
    <mergeCell ref="A389:H389"/>
    <mergeCell ref="A390:A391"/>
    <mergeCell ref="B390:H390"/>
    <mergeCell ref="I390:I391"/>
    <mergeCell ref="J390:J391"/>
    <mergeCell ref="K390:K391"/>
    <mergeCell ref="L390:L391"/>
    <mergeCell ref="M390:M391"/>
    <mergeCell ref="N390:N391"/>
    <mergeCell ref="O390:O391"/>
    <mergeCell ref="P390:P391"/>
    <mergeCell ref="Q390:Q391"/>
    <mergeCell ref="S390:Z390"/>
    <mergeCell ref="AC390:AD390"/>
    <mergeCell ref="AE390:AF390"/>
    <mergeCell ref="AG390:AH390"/>
    <mergeCell ref="AI390:AJ390"/>
    <mergeCell ref="AK390:AL390"/>
    <mergeCell ref="AO390:AP390"/>
    <mergeCell ref="AQ390:AR390"/>
    <mergeCell ref="AS390:AT390"/>
    <mergeCell ref="AU390:AV390"/>
    <mergeCell ref="AW390:AX390"/>
    <mergeCell ref="A421:J421"/>
    <mergeCell ref="A422:J422"/>
    <mergeCell ref="A423:H423"/>
    <mergeCell ref="A424:A425"/>
    <mergeCell ref="B424:H424"/>
    <mergeCell ref="I424:I425"/>
    <mergeCell ref="J424:J425"/>
    <mergeCell ref="K424:K425"/>
    <mergeCell ref="L424:L425"/>
    <mergeCell ref="M424:M425"/>
    <mergeCell ref="N424:N425"/>
    <mergeCell ref="O424:O425"/>
    <mergeCell ref="P424:P425"/>
    <mergeCell ref="Q424:Q425"/>
    <mergeCell ref="S424:Z424"/>
    <mergeCell ref="AC424:AD424"/>
    <mergeCell ref="AE424:AF424"/>
    <mergeCell ref="AG424:AH424"/>
    <mergeCell ref="AI424:AJ424"/>
    <mergeCell ref="AK424:AL424"/>
    <mergeCell ref="AO424:AP424"/>
    <mergeCell ref="AQ424:AR424"/>
    <mergeCell ref="AS424:AT424"/>
    <mergeCell ref="AU424:AV424"/>
    <mergeCell ref="AW424:AX4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2014-10-30T21:00:27Z</dcterms:created>
  <dc:creator>Marcelo Vargas Oyarce</dc:creator>
  <dc:description/>
  <dc:language>en-US</dc:language>
  <cp:lastModifiedBy/>
  <cp:lastPrinted>2017-10-25T21:28:59Z</cp:lastPrinted>
  <dcterms:modified xsi:type="dcterms:W3CDTF">2019-07-24T13:54:48Z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