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6.xml" ContentType="application/vnd.openxmlformats-officedocument.spreadsheetml.comments+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cmorin\Downloads\"/>
    </mc:Choice>
  </mc:AlternateContent>
  <xr:revisionPtr revIDLastSave="0" documentId="8_{9C95EB02-64FA-4051-8852-DF9204836D9E}" xr6:coauthVersionLast="36" xr6:coauthVersionMax="36" xr10:uidLastSave="{00000000-0000-0000-0000-000000000000}"/>
  <bookViews>
    <workbookView xWindow="32760" yWindow="32760" windowWidth="8280" windowHeight="4815" firstSheet="13" activeTab="17"/>
  </bookViews>
  <sheets>
    <sheet name="2009" sheetId="1" r:id="rId1"/>
    <sheet name="2010" sheetId="2" r:id="rId2"/>
    <sheet name="2011" sheetId="3" r:id="rId3"/>
    <sheet name="2012" sheetId="8" r:id="rId4"/>
    <sheet name="2013" sheetId="9" r:id="rId5"/>
    <sheet name="2014" sheetId="12" r:id="rId6"/>
    <sheet name="2015" sheetId="17" r:id="rId7"/>
    <sheet name="2016" sheetId="18" r:id="rId8"/>
    <sheet name="2017" sheetId="20" r:id="rId9"/>
    <sheet name="2018" sheetId="21" r:id="rId10"/>
    <sheet name="2019" sheetId="22" r:id="rId11"/>
    <sheet name="2020 Daily Client Stat" sheetId="25" r:id="rId12"/>
    <sheet name="2021 Monthly Client Stats" sheetId="27" r:id="rId13"/>
    <sheet name="2022 Monthly Client Stats" sheetId="28" r:id="rId14"/>
    <sheet name="2023 Monthly Client Stats" sheetId="29" r:id="rId15"/>
    <sheet name="2024 Monthly Client Stats" sheetId="30" r:id="rId16"/>
    <sheet name="Holly Graph" sheetId="19" r:id="rId17"/>
    <sheet name="2011-14 daily client stat" sheetId="4" r:id="rId18"/>
    <sheet name="2015-19 Daily Client Stat" sheetId="13" r:id="rId19"/>
    <sheet name="Total meal graph" sheetId="5" r:id="rId20"/>
    <sheet name="Covid" sheetId="26" r:id="rId21"/>
    <sheet name=" AVE Client count" sheetId="6" r:id="rId22"/>
  </sheets>
  <externalReferences>
    <externalReference r:id="rId23"/>
  </externalReferences>
  <definedNames>
    <definedName name="_xlnm.Print_Area" localSheetId="1">'2010'!$A$1:$S$19</definedName>
    <definedName name="_xlnm.Print_Area" localSheetId="2">'2011'!$A$1:$R$18</definedName>
    <definedName name="_xlnm.Print_Area" localSheetId="3">'2012'!$A$1:$F$19</definedName>
    <definedName name="_xlnm.Print_Area" localSheetId="16">'Holly Graph'!$I$2:$M$27</definedName>
  </definedNames>
  <calcPr calcId="191029"/>
</workbook>
</file>

<file path=xl/calcChain.xml><?xml version="1.0" encoding="utf-8"?>
<calcChain xmlns="http://schemas.openxmlformats.org/spreadsheetml/2006/main">
  <c r="GA3" i="4" l="1"/>
  <c r="GB3" i="4" s="1"/>
  <c r="GC3" i="4" s="1"/>
  <c r="FW3" i="4"/>
  <c r="FX3" i="4" s="1"/>
  <c r="FY3" i="4" s="1"/>
  <c r="FS3" i="4"/>
  <c r="FT3" i="4" s="1"/>
  <c r="FU3" i="4" s="1"/>
  <c r="FQ3" i="4"/>
  <c r="FO3" i="4"/>
  <c r="FP3" i="4" s="1"/>
  <c r="FK3" i="4"/>
  <c r="FL3" i="4" s="1"/>
  <c r="FM3" i="4" s="1"/>
  <c r="FG3" i="4"/>
  <c r="FH3" i="4" s="1"/>
  <c r="FI3" i="4" s="1"/>
  <c r="FC3" i="4"/>
  <c r="FD3" i="4" s="1"/>
  <c r="FE3" i="4" s="1"/>
  <c r="EY3" i="4"/>
  <c r="EZ3" i="4" s="1"/>
  <c r="FA3" i="4" s="1"/>
  <c r="EU3" i="4"/>
  <c r="EV3" i="4" s="1"/>
  <c r="EW3" i="4" s="1"/>
  <c r="EQ3" i="4"/>
  <c r="ER3" i="4" s="1"/>
  <c r="ES3" i="4" s="1"/>
  <c r="EM3" i="4"/>
  <c r="EN3" i="4" s="1"/>
  <c r="EO3" i="4" s="1"/>
  <c r="EH3" i="4"/>
  <c r="EI3" i="4" s="1"/>
  <c r="ED3" i="4"/>
  <c r="EE3" i="4" s="1"/>
  <c r="EF3" i="4" s="1"/>
  <c r="DZ3" i="4"/>
  <c r="EA3" i="4" s="1"/>
  <c r="EB3" i="4" s="1"/>
  <c r="DV3" i="4"/>
  <c r="DW3" i="4" s="1"/>
  <c r="DX3" i="4" s="1"/>
  <c r="DR3" i="4"/>
  <c r="DS3" i="4" s="1"/>
  <c r="DT3" i="4" s="1"/>
  <c r="DO3" i="4"/>
  <c r="DP3" i="4" s="1"/>
  <c r="DN3" i="4"/>
  <c r="DJ3" i="4"/>
  <c r="DK3" i="4" s="1"/>
  <c r="DL3" i="4" s="1"/>
  <c r="DF3" i="4"/>
  <c r="DG3" i="4" s="1"/>
  <c r="DH3" i="4" s="1"/>
  <c r="DB3" i="4"/>
  <c r="DC3" i="4" s="1"/>
  <c r="DD3" i="4" s="1"/>
  <c r="CX3" i="4"/>
  <c r="CY3" i="4" s="1"/>
  <c r="CZ3" i="4" s="1"/>
  <c r="CT3" i="4"/>
  <c r="CU3" i="4" s="1"/>
  <c r="CV3" i="4" s="1"/>
  <c r="CP3" i="4"/>
  <c r="CQ3" i="4" s="1"/>
  <c r="CR3" i="4" s="1"/>
  <c r="CL3" i="4"/>
  <c r="CM3" i="4" s="1"/>
  <c r="CN3" i="4" s="1"/>
  <c r="CH3" i="4"/>
  <c r="CI3" i="4" s="1"/>
  <c r="CJ3" i="4" s="1"/>
  <c r="CD3" i="4"/>
  <c r="CE3" i="4" s="1"/>
  <c r="CF3" i="4" s="1"/>
  <c r="BZ3" i="4"/>
  <c r="CA3" i="4" s="1"/>
  <c r="CB3" i="4" s="1"/>
  <c r="BV3" i="4"/>
  <c r="BW3" i="4" s="1"/>
  <c r="BX3" i="4" s="1"/>
  <c r="BR3" i="4"/>
  <c r="BS3" i="4" s="1"/>
  <c r="BT3" i="4" s="1"/>
  <c r="BN3" i="4"/>
  <c r="BO3" i="4" s="1"/>
  <c r="BP3" i="4" s="1"/>
  <c r="BJ3" i="4"/>
  <c r="BK3" i="4" s="1"/>
  <c r="BL3" i="4" s="1"/>
  <c r="BF3" i="4"/>
  <c r="BG3" i="4" s="1"/>
  <c r="BH3" i="4" s="1"/>
  <c r="BB3" i="4"/>
  <c r="BC3" i="4" s="1"/>
  <c r="BD3" i="4" s="1"/>
  <c r="AX3" i="4"/>
  <c r="AY3" i="4" s="1"/>
  <c r="AZ3" i="4" s="1"/>
  <c r="AT3" i="4"/>
  <c r="AU3" i="4" s="1"/>
  <c r="AV3" i="4" s="1"/>
  <c r="AP3" i="4"/>
  <c r="AQ3" i="4" s="1"/>
  <c r="AR3" i="4" s="1"/>
  <c r="AL3" i="4"/>
  <c r="AM3" i="4" s="1"/>
  <c r="AN3" i="4" s="1"/>
  <c r="AH3" i="4"/>
  <c r="AI3" i="4" s="1"/>
  <c r="AJ3" i="4" s="1"/>
  <c r="AD3" i="4"/>
  <c r="AE3" i="4" s="1"/>
  <c r="AF3" i="4" s="1"/>
  <c r="Z3" i="4"/>
  <c r="AA3" i="4" s="1"/>
  <c r="AB3" i="4" s="1"/>
  <c r="V3" i="4"/>
  <c r="W3" i="4" s="1"/>
  <c r="X3" i="4" s="1"/>
  <c r="R3" i="4"/>
  <c r="S3" i="4" s="1"/>
  <c r="T3" i="4" s="1"/>
  <c r="N3" i="4"/>
  <c r="O3" i="4" s="1"/>
  <c r="P3" i="4" s="1"/>
  <c r="J3" i="4"/>
  <c r="K3" i="4" s="1"/>
  <c r="L3" i="4" s="1"/>
  <c r="F3" i="4"/>
  <c r="G3" i="4" s="1"/>
  <c r="H3" i="4" s="1"/>
  <c r="D3" i="4"/>
  <c r="C3" i="4"/>
  <c r="B3" i="4"/>
  <c r="S17" i="30"/>
  <c r="U17" i="30"/>
  <c r="Q17" i="30"/>
  <c r="L17" i="30"/>
  <c r="N17" i="30"/>
  <c r="J17" i="30"/>
  <c r="E17" i="30"/>
  <c r="G17" i="30"/>
  <c r="N12" i="30"/>
  <c r="L12" i="30"/>
  <c r="J12" i="30"/>
  <c r="Q12" i="30"/>
  <c r="W12" i="30"/>
  <c r="W44" i="30"/>
  <c r="C17" i="30"/>
  <c r="I17" i="30"/>
  <c r="AD49" i="30"/>
  <c r="W50" i="30"/>
  <c r="W51" i="30"/>
  <c r="W52" i="30"/>
  <c r="W53" i="30"/>
  <c r="W54" i="30"/>
  <c r="AE54" i="30"/>
  <c r="W55" i="30"/>
  <c r="W56" i="30"/>
  <c r="W57" i="30"/>
  <c r="W58" i="30"/>
  <c r="W59" i="30"/>
  <c r="W60" i="30"/>
  <c r="W61" i="30"/>
  <c r="W62" i="30"/>
  <c r="AE62" i="30"/>
  <c r="W63" i="30"/>
  <c r="W64" i="30"/>
  <c r="W65" i="30"/>
  <c r="W66" i="30"/>
  <c r="W67" i="30"/>
  <c r="W68" i="30"/>
  <c r="W69" i="30"/>
  <c r="W70" i="30"/>
  <c r="AE70" i="30"/>
  <c r="W71" i="30"/>
  <c r="W72" i="30"/>
  <c r="W73" i="30"/>
  <c r="W74" i="30"/>
  <c r="W75" i="30"/>
  <c r="W76" i="30"/>
  <c r="W77" i="30"/>
  <c r="W78" i="30"/>
  <c r="W79" i="30"/>
  <c r="W80" i="30"/>
  <c r="W81" i="30"/>
  <c r="W82" i="30"/>
  <c r="W83" i="30"/>
  <c r="W84" i="30"/>
  <c r="W85" i="30"/>
  <c r="W86" i="30"/>
  <c r="AE86" i="30"/>
  <c r="W87" i="30"/>
  <c r="W88" i="30"/>
  <c r="W90" i="30"/>
  <c r="W49" i="30"/>
  <c r="P50" i="30"/>
  <c r="P51" i="30"/>
  <c r="P52" i="30"/>
  <c r="P53" i="30"/>
  <c r="AE53" i="30"/>
  <c r="P54" i="30"/>
  <c r="P55" i="30"/>
  <c r="P56" i="30"/>
  <c r="P57" i="30"/>
  <c r="P58" i="30"/>
  <c r="P59" i="30"/>
  <c r="P60" i="30"/>
  <c r="AE60" i="30"/>
  <c r="P61" i="30"/>
  <c r="P62" i="30"/>
  <c r="P63" i="30"/>
  <c r="P64" i="30"/>
  <c r="P65" i="30"/>
  <c r="P66" i="30"/>
  <c r="P67" i="30"/>
  <c r="P68" i="30"/>
  <c r="AE68" i="30"/>
  <c r="P69" i="30"/>
  <c r="P70" i="30"/>
  <c r="P71" i="30"/>
  <c r="P72" i="30"/>
  <c r="P73" i="30"/>
  <c r="P74" i="30"/>
  <c r="P75" i="30"/>
  <c r="P76" i="30"/>
  <c r="AE76" i="30"/>
  <c r="P77" i="30"/>
  <c r="P78" i="30"/>
  <c r="P79" i="30"/>
  <c r="P80" i="30"/>
  <c r="P81" i="30"/>
  <c r="P82" i="30"/>
  <c r="P83" i="30"/>
  <c r="P84" i="30"/>
  <c r="AE84" i="30"/>
  <c r="P85" i="30"/>
  <c r="P86" i="30"/>
  <c r="P87" i="30"/>
  <c r="P88" i="30"/>
  <c r="P90" i="30"/>
  <c r="P49" i="30"/>
  <c r="I50" i="30"/>
  <c r="I51" i="30"/>
  <c r="AE51" i="30"/>
  <c r="I52" i="30"/>
  <c r="I53" i="30"/>
  <c r="I54" i="30"/>
  <c r="I55" i="30"/>
  <c r="I56" i="30"/>
  <c r="I57" i="30"/>
  <c r="I58" i="30"/>
  <c r="I59" i="30"/>
  <c r="AE59" i="30"/>
  <c r="I60" i="30"/>
  <c r="I61" i="30"/>
  <c r="I62" i="30"/>
  <c r="I63" i="30"/>
  <c r="I64" i="30"/>
  <c r="I65" i="30"/>
  <c r="I66" i="30"/>
  <c r="AE66" i="30"/>
  <c r="I67" i="30"/>
  <c r="I68" i="30"/>
  <c r="I69" i="30"/>
  <c r="I70" i="30"/>
  <c r="I71" i="30"/>
  <c r="I72" i="30"/>
  <c r="I73" i="30"/>
  <c r="I74" i="30"/>
  <c r="AE74" i="30"/>
  <c r="I75" i="30"/>
  <c r="I76" i="30"/>
  <c r="I77" i="30"/>
  <c r="I78" i="30"/>
  <c r="I79" i="30"/>
  <c r="I80" i="30"/>
  <c r="AE80" i="30"/>
  <c r="I81" i="30"/>
  <c r="I82" i="30"/>
  <c r="I83" i="30"/>
  <c r="I84" i="30"/>
  <c r="I85" i="30"/>
  <c r="I86" i="30"/>
  <c r="I87" i="30"/>
  <c r="I88" i="30"/>
  <c r="AE88" i="30"/>
  <c r="I90" i="30"/>
  <c r="I49" i="30"/>
  <c r="AD31" i="30"/>
  <c r="AD32" i="30"/>
  <c r="AD33" i="30"/>
  <c r="AD30" i="30"/>
  <c r="W31" i="30"/>
  <c r="W32" i="30"/>
  <c r="W33" i="30"/>
  <c r="W30" i="30"/>
  <c r="P31" i="30"/>
  <c r="P32" i="30"/>
  <c r="P33" i="30"/>
  <c r="P30" i="30"/>
  <c r="I31" i="30"/>
  <c r="I32" i="30"/>
  <c r="AE32" i="30"/>
  <c r="I33" i="30"/>
  <c r="I30" i="30"/>
  <c r="P26" i="30"/>
  <c r="P25" i="30"/>
  <c r="I26" i="30"/>
  <c r="I25" i="30"/>
  <c r="AD20" i="30"/>
  <c r="P21" i="30"/>
  <c r="AE21" i="30"/>
  <c r="P20" i="30"/>
  <c r="I21" i="30"/>
  <c r="I20" i="30"/>
  <c r="W20" i="30"/>
  <c r="AE20" i="30"/>
  <c r="AD5" i="30"/>
  <c r="AD6" i="30"/>
  <c r="AD7" i="30"/>
  <c r="AD8" i="30"/>
  <c r="AD9" i="30"/>
  <c r="AD10" i="30"/>
  <c r="AD11" i="30"/>
  <c r="AD12" i="30"/>
  <c r="AD14" i="30"/>
  <c r="AD15" i="30"/>
  <c r="AD16" i="30"/>
  <c r="AD17" i="30"/>
  <c r="AD4" i="30"/>
  <c r="W5" i="30"/>
  <c r="W6" i="30"/>
  <c r="W7" i="30"/>
  <c r="W8" i="30"/>
  <c r="W9" i="30"/>
  <c r="W10" i="30"/>
  <c r="AE10" i="30"/>
  <c r="W11" i="30"/>
  <c r="W14" i="30"/>
  <c r="W15" i="30"/>
  <c r="W16" i="30"/>
  <c r="W4" i="30"/>
  <c r="P5" i="30"/>
  <c r="P6" i="30"/>
  <c r="P7" i="30"/>
  <c r="P8" i="30"/>
  <c r="P9" i="30"/>
  <c r="P10" i="30"/>
  <c r="P11" i="30"/>
  <c r="P14" i="30"/>
  <c r="P15" i="30"/>
  <c r="P16" i="30"/>
  <c r="P4" i="30"/>
  <c r="I16" i="30"/>
  <c r="I15" i="30"/>
  <c r="I14" i="30"/>
  <c r="I10" i="30"/>
  <c r="I9" i="30"/>
  <c r="I8" i="30"/>
  <c r="I7" i="30"/>
  <c r="G12" i="30"/>
  <c r="E12" i="30"/>
  <c r="C12" i="30"/>
  <c r="AD83" i="30"/>
  <c r="AD84" i="30"/>
  <c r="AD85" i="30"/>
  <c r="AE85" i="30"/>
  <c r="AD86" i="30"/>
  <c r="AD87" i="30"/>
  <c r="AD88" i="30"/>
  <c r="AD90" i="30"/>
  <c r="AD82" i="30"/>
  <c r="AD81" i="30"/>
  <c r="AD80" i="30"/>
  <c r="AD79" i="30"/>
  <c r="AE79" i="30"/>
  <c r="AD78" i="30"/>
  <c r="AD77" i="30"/>
  <c r="AD76" i="30"/>
  <c r="AD75" i="30"/>
  <c r="AD74" i="30"/>
  <c r="AD73" i="30"/>
  <c r="AD72" i="30"/>
  <c r="AE72" i="30"/>
  <c r="AD71" i="30"/>
  <c r="AD70" i="30"/>
  <c r="AD69" i="30"/>
  <c r="AD68" i="30"/>
  <c r="AD67" i="30"/>
  <c r="AD66" i="30"/>
  <c r="AD65" i="30"/>
  <c r="AD64" i="30"/>
  <c r="AD63" i="30"/>
  <c r="AD62" i="30"/>
  <c r="AD61" i="30"/>
  <c r="AD60" i="30"/>
  <c r="AD59" i="30"/>
  <c r="AD58" i="30"/>
  <c r="AE58" i="30"/>
  <c r="AD57" i="30"/>
  <c r="AD56" i="30"/>
  <c r="AD55" i="30"/>
  <c r="AD54" i="30"/>
  <c r="AD53" i="30"/>
  <c r="AD52" i="30"/>
  <c r="AD51" i="30"/>
  <c r="AD50" i="30"/>
  <c r="AE50" i="30"/>
  <c r="AD48" i="30"/>
  <c r="W48" i="30"/>
  <c r="P48" i="30"/>
  <c r="I48" i="30"/>
  <c r="AD46" i="30"/>
  <c r="W46" i="30"/>
  <c r="P46" i="30"/>
  <c r="I46" i="30"/>
  <c r="AE46" i="30"/>
  <c r="AD43" i="30"/>
  <c r="W43" i="30"/>
  <c r="P43" i="30"/>
  <c r="I43" i="30"/>
  <c r="AD42" i="30"/>
  <c r="W42" i="30"/>
  <c r="P42" i="30"/>
  <c r="I42" i="30"/>
  <c r="AE42" i="30"/>
  <c r="AD41" i="30"/>
  <c r="W41" i="30"/>
  <c r="P41" i="30"/>
  <c r="I41" i="30"/>
  <c r="AD40" i="30"/>
  <c r="W40" i="30"/>
  <c r="P40" i="30"/>
  <c r="I40" i="30"/>
  <c r="AE40" i="30"/>
  <c r="AD39" i="30"/>
  <c r="W39" i="30"/>
  <c r="P39" i="30"/>
  <c r="I39" i="30"/>
  <c r="AD38" i="30"/>
  <c r="W38" i="30"/>
  <c r="P38" i="30"/>
  <c r="I38" i="30"/>
  <c r="AE38" i="30"/>
  <c r="AD37" i="30"/>
  <c r="W37" i="30"/>
  <c r="P37" i="30"/>
  <c r="I37" i="30"/>
  <c r="AD36" i="30"/>
  <c r="W36" i="30"/>
  <c r="P36" i="30"/>
  <c r="I36" i="30"/>
  <c r="AE36" i="30"/>
  <c r="AD35" i="30"/>
  <c r="W35" i="30"/>
  <c r="P35" i="30"/>
  <c r="I35" i="30"/>
  <c r="AD34" i="30"/>
  <c r="W34" i="30"/>
  <c r="P34" i="30"/>
  <c r="I34" i="30"/>
  <c r="AE34" i="30"/>
  <c r="AD26" i="30"/>
  <c r="W26" i="30"/>
  <c r="AD25" i="30"/>
  <c r="W25" i="30"/>
  <c r="AD21" i="30"/>
  <c r="W21" i="30"/>
  <c r="I11" i="30"/>
  <c r="I6" i="30"/>
  <c r="AE6" i="30"/>
  <c r="I5" i="30"/>
  <c r="I4" i="30"/>
  <c r="AE33" i="29"/>
  <c r="AE31" i="29"/>
  <c r="AE32" i="29"/>
  <c r="AD31" i="29"/>
  <c r="AD32" i="29"/>
  <c r="AD33" i="29"/>
  <c r="W31" i="29"/>
  <c r="W32" i="29"/>
  <c r="W33" i="29"/>
  <c r="P31" i="29"/>
  <c r="P32" i="29"/>
  <c r="P33" i="29"/>
  <c r="I40" i="29"/>
  <c r="I41" i="29"/>
  <c r="I42" i="29"/>
  <c r="AE42" i="29"/>
  <c r="I43" i="29"/>
  <c r="I44" i="29"/>
  <c r="P40" i="29"/>
  <c r="P41" i="29"/>
  <c r="P42" i="29"/>
  <c r="P43" i="29"/>
  <c r="AE43" i="29"/>
  <c r="W39" i="29"/>
  <c r="W40" i="29"/>
  <c r="W41" i="29"/>
  <c r="W42" i="29"/>
  <c r="W43" i="29"/>
  <c r="W44" i="29"/>
  <c r="AE44" i="29"/>
  <c r="AD39" i="29"/>
  <c r="AE39" i="29"/>
  <c r="AD40" i="29"/>
  <c r="AD41" i="29"/>
  <c r="AD42" i="29"/>
  <c r="AD43" i="29"/>
  <c r="AD87" i="29"/>
  <c r="W87" i="29"/>
  <c r="P87" i="29"/>
  <c r="I87" i="29"/>
  <c r="AE87" i="29"/>
  <c r="AD86" i="29"/>
  <c r="W86" i="29"/>
  <c r="P86" i="29"/>
  <c r="AE86" i="29"/>
  <c r="I86" i="29"/>
  <c r="AD84" i="29"/>
  <c r="W84" i="29"/>
  <c r="AE84" i="29"/>
  <c r="P84" i="29"/>
  <c r="I84" i="29"/>
  <c r="AD83" i="29"/>
  <c r="W83" i="29"/>
  <c r="P83" i="29"/>
  <c r="I83" i="29"/>
  <c r="AD82" i="29"/>
  <c r="W82" i="29"/>
  <c r="P82" i="29"/>
  <c r="AE82" i="29"/>
  <c r="I82" i="29"/>
  <c r="AD81" i="29"/>
  <c r="W81" i="29"/>
  <c r="AE81" i="29"/>
  <c r="P81" i="29"/>
  <c r="I81" i="29"/>
  <c r="AD80" i="29"/>
  <c r="W80" i="29"/>
  <c r="P80" i="29"/>
  <c r="I80" i="29"/>
  <c r="AE80" i="29"/>
  <c r="AD79" i="29"/>
  <c r="W79" i="29"/>
  <c r="AE79" i="29"/>
  <c r="P79" i="29"/>
  <c r="I79" i="29"/>
  <c r="AD78" i="29"/>
  <c r="W78" i="29"/>
  <c r="P78" i="29"/>
  <c r="I78" i="29"/>
  <c r="AD77" i="29"/>
  <c r="W77" i="29"/>
  <c r="P77" i="29"/>
  <c r="AE77" i="29"/>
  <c r="I77" i="29"/>
  <c r="AD76" i="29"/>
  <c r="W76" i="29"/>
  <c r="P76" i="29"/>
  <c r="I76" i="29"/>
  <c r="AD75" i="29"/>
  <c r="W75" i="29"/>
  <c r="P75" i="29"/>
  <c r="I75" i="29"/>
  <c r="AE75" i="29"/>
  <c r="AD74" i="29"/>
  <c r="W74" i="29"/>
  <c r="P74" i="29"/>
  <c r="I74" i="29"/>
  <c r="AD73" i="29"/>
  <c r="W73" i="29"/>
  <c r="P73" i="29"/>
  <c r="I73" i="29"/>
  <c r="AE73" i="29"/>
  <c r="AD72" i="29"/>
  <c r="W72" i="29"/>
  <c r="P72" i="29"/>
  <c r="AE72" i="29"/>
  <c r="I72" i="29"/>
  <c r="AD71" i="29"/>
  <c r="W71" i="29"/>
  <c r="P71" i="29"/>
  <c r="I71" i="29"/>
  <c r="AD70" i="29"/>
  <c r="W70" i="29"/>
  <c r="P70" i="29"/>
  <c r="I70" i="29"/>
  <c r="AD69" i="29"/>
  <c r="W69" i="29"/>
  <c r="P69" i="29"/>
  <c r="I69" i="29"/>
  <c r="AD68" i="29"/>
  <c r="W68" i="29"/>
  <c r="AE68" i="29"/>
  <c r="P68" i="29"/>
  <c r="I68" i="29"/>
  <c r="AD67" i="29"/>
  <c r="W67" i="29"/>
  <c r="P67" i="29"/>
  <c r="I67" i="29"/>
  <c r="AD66" i="29"/>
  <c r="W66" i="29"/>
  <c r="P66" i="29"/>
  <c r="I66" i="29"/>
  <c r="AD65" i="29"/>
  <c r="W65" i="29"/>
  <c r="AE65" i="29"/>
  <c r="P65" i="29"/>
  <c r="I65" i="29"/>
  <c r="AD64" i="29"/>
  <c r="W64" i="29"/>
  <c r="P64" i="29"/>
  <c r="I64" i="29"/>
  <c r="AE64" i="29"/>
  <c r="AD63" i="29"/>
  <c r="W63" i="29"/>
  <c r="P63" i="29"/>
  <c r="AE63" i="29"/>
  <c r="I63" i="29"/>
  <c r="AD62" i="29"/>
  <c r="W62" i="29"/>
  <c r="P62" i="29"/>
  <c r="I62" i="29"/>
  <c r="AE62" i="29"/>
  <c r="AD61" i="29"/>
  <c r="W61" i="29"/>
  <c r="P61" i="29"/>
  <c r="AE61" i="29"/>
  <c r="I61" i="29"/>
  <c r="AD60" i="29"/>
  <c r="W60" i="29"/>
  <c r="AE60" i="29"/>
  <c r="P60" i="29"/>
  <c r="I60" i="29"/>
  <c r="AD59" i="29"/>
  <c r="W59" i="29"/>
  <c r="P59" i="29"/>
  <c r="I59" i="29"/>
  <c r="AD58" i="29"/>
  <c r="W58" i="29"/>
  <c r="P58" i="29"/>
  <c r="I58" i="29"/>
  <c r="AD57" i="29"/>
  <c r="W57" i="29"/>
  <c r="AE57" i="29"/>
  <c r="P57" i="29"/>
  <c r="I57" i="29"/>
  <c r="AD56" i="29"/>
  <c r="W56" i="29"/>
  <c r="P56" i="29"/>
  <c r="I56" i="29"/>
  <c r="AD55" i="29"/>
  <c r="W55" i="29"/>
  <c r="P55" i="29"/>
  <c r="AE55" i="29"/>
  <c r="I55" i="29"/>
  <c r="AD54" i="29"/>
  <c r="W54" i="29"/>
  <c r="P54" i="29"/>
  <c r="I54" i="29"/>
  <c r="AD53" i="29"/>
  <c r="W53" i="29"/>
  <c r="P53" i="29"/>
  <c r="I53" i="29"/>
  <c r="AE53" i="29"/>
  <c r="AD52" i="29"/>
  <c r="W52" i="29"/>
  <c r="AE52" i="29"/>
  <c r="P52" i="29"/>
  <c r="I52" i="29"/>
  <c r="AD51" i="29"/>
  <c r="W51" i="29"/>
  <c r="P51" i="29"/>
  <c r="I51" i="29"/>
  <c r="AD50" i="29"/>
  <c r="W50" i="29"/>
  <c r="P50" i="29"/>
  <c r="I50" i="29"/>
  <c r="AD49" i="29"/>
  <c r="W49" i="29"/>
  <c r="P49" i="29"/>
  <c r="I49" i="29"/>
  <c r="AD48" i="29"/>
  <c r="W48" i="29"/>
  <c r="P48" i="29"/>
  <c r="I48" i="29"/>
  <c r="AD47" i="29"/>
  <c r="W47" i="29"/>
  <c r="P47" i="29"/>
  <c r="AE47" i="29"/>
  <c r="I47" i="29"/>
  <c r="AD46" i="29"/>
  <c r="W46" i="29"/>
  <c r="AE46" i="29"/>
  <c r="P46" i="29"/>
  <c r="I46" i="29"/>
  <c r="AD44" i="29"/>
  <c r="P44" i="29"/>
  <c r="P39" i="29"/>
  <c r="I39" i="29"/>
  <c r="AD38" i="29"/>
  <c r="W38" i="29"/>
  <c r="P38" i="29"/>
  <c r="I38" i="29"/>
  <c r="AE38" i="29"/>
  <c r="AD37" i="29"/>
  <c r="W37" i="29"/>
  <c r="P37" i="29"/>
  <c r="AE37" i="29"/>
  <c r="I37" i="29"/>
  <c r="AD36" i="29"/>
  <c r="W36" i="29"/>
  <c r="P36" i="29"/>
  <c r="I36" i="29"/>
  <c r="AD35" i="29"/>
  <c r="W35" i="29"/>
  <c r="P35" i="29"/>
  <c r="I35" i="29"/>
  <c r="AE35" i="29"/>
  <c r="AD34" i="29"/>
  <c r="W34" i="29"/>
  <c r="P34" i="29"/>
  <c r="AE34" i="29"/>
  <c r="I34" i="29"/>
  <c r="AD30" i="29"/>
  <c r="W30" i="29"/>
  <c r="P30" i="29"/>
  <c r="I30" i="29"/>
  <c r="AD26" i="29"/>
  <c r="W26" i="29"/>
  <c r="P26" i="29"/>
  <c r="I26" i="29"/>
  <c r="AE26" i="29"/>
  <c r="AD25" i="29"/>
  <c r="AE25" i="29"/>
  <c r="W25" i="29"/>
  <c r="P25" i="29"/>
  <c r="I25" i="29"/>
  <c r="AD21" i="29"/>
  <c r="W21" i="29"/>
  <c r="AE21" i="29"/>
  <c r="P21" i="29"/>
  <c r="I21" i="29"/>
  <c r="AD20" i="29"/>
  <c r="W20" i="29"/>
  <c r="P20" i="29"/>
  <c r="AE20" i="29"/>
  <c r="I20" i="29"/>
  <c r="AB17" i="29"/>
  <c r="Z17" i="29"/>
  <c r="X17" i="29"/>
  <c r="AD17" i="29"/>
  <c r="U17" i="29"/>
  <c r="S17" i="29"/>
  <c r="Q17" i="29"/>
  <c r="N17" i="29"/>
  <c r="L17" i="29"/>
  <c r="J17" i="29"/>
  <c r="H17" i="29"/>
  <c r="F17" i="29"/>
  <c r="D17" i="29"/>
  <c r="AD16" i="29"/>
  <c r="W16" i="29"/>
  <c r="AE16" i="29"/>
  <c r="P16" i="29"/>
  <c r="I16" i="29"/>
  <c r="AD15" i="29"/>
  <c r="W15" i="29"/>
  <c r="P15" i="29"/>
  <c r="AE15" i="29"/>
  <c r="I15" i="29"/>
  <c r="AD14" i="29"/>
  <c r="W14" i="29"/>
  <c r="AE14" i="29"/>
  <c r="P14" i="29"/>
  <c r="I14" i="29"/>
  <c r="AB12" i="29"/>
  <c r="Z12" i="29"/>
  <c r="X12" i="29"/>
  <c r="AD12" i="29"/>
  <c r="U12" i="29"/>
  <c r="S12" i="29"/>
  <c r="L12" i="29"/>
  <c r="J12" i="29"/>
  <c r="H12" i="29"/>
  <c r="I12" i="29"/>
  <c r="AE12" i="29"/>
  <c r="F12" i="29"/>
  <c r="D12" i="29"/>
  <c r="AD11" i="29"/>
  <c r="W11" i="29"/>
  <c r="P11" i="29"/>
  <c r="I11" i="29"/>
  <c r="AE11" i="29"/>
  <c r="AD10" i="29"/>
  <c r="W10" i="29"/>
  <c r="P10" i="29"/>
  <c r="I10" i="29"/>
  <c r="AD9" i="29"/>
  <c r="W9" i="29"/>
  <c r="P9" i="29"/>
  <c r="I9" i="29"/>
  <c r="AD8" i="29"/>
  <c r="W8" i="29"/>
  <c r="P8" i="29"/>
  <c r="I8" i="29"/>
  <c r="AD7" i="29"/>
  <c r="W7" i="29"/>
  <c r="AE7" i="29"/>
  <c r="P7" i="29"/>
  <c r="I7" i="29"/>
  <c r="AD6" i="29"/>
  <c r="Q12" i="29"/>
  <c r="N12" i="29"/>
  <c r="I6" i="29"/>
  <c r="AE6" i="29"/>
  <c r="AD5" i="29"/>
  <c r="W5" i="29"/>
  <c r="P5" i="29"/>
  <c r="I5" i="29"/>
  <c r="AE5" i="29"/>
  <c r="AD4" i="29"/>
  <c r="W4" i="29"/>
  <c r="P4" i="29"/>
  <c r="I4" i="29"/>
  <c r="AE4" i="29"/>
  <c r="X12" i="28"/>
  <c r="Z12" i="28"/>
  <c r="AB12" i="28"/>
  <c r="AD12" i="28"/>
  <c r="AE12" i="28"/>
  <c r="W17" i="28"/>
  <c r="X17" i="28"/>
  <c r="Z17" i="28"/>
  <c r="AB17" i="28"/>
  <c r="AD17" i="28"/>
  <c r="AE17" i="28"/>
  <c r="AE79" i="28"/>
  <c r="AD79" i="28"/>
  <c r="AD80" i="28"/>
  <c r="AE80" i="28"/>
  <c r="AD81" i="28"/>
  <c r="AE81" i="28"/>
  <c r="W79" i="28"/>
  <c r="W80" i="28"/>
  <c r="W81" i="28"/>
  <c r="P79" i="28"/>
  <c r="P80" i="28"/>
  <c r="P81" i="28"/>
  <c r="I79" i="28"/>
  <c r="I80" i="28"/>
  <c r="I81" i="28"/>
  <c r="W16" i="28"/>
  <c r="U17" i="28"/>
  <c r="S12" i="28"/>
  <c r="U12" i="28"/>
  <c r="S17" i="28"/>
  <c r="Q17" i="28"/>
  <c r="Q12" i="28"/>
  <c r="Q6" i="28"/>
  <c r="W6" i="28"/>
  <c r="W12" i="28"/>
  <c r="N6" i="28"/>
  <c r="AE77" i="28"/>
  <c r="AD77" i="28"/>
  <c r="AD78" i="28"/>
  <c r="W77" i="28"/>
  <c r="W78" i="28"/>
  <c r="P78" i="28"/>
  <c r="AE78" i="28"/>
  <c r="I78" i="28"/>
  <c r="AD76" i="28"/>
  <c r="W76" i="28"/>
  <c r="P76" i="28"/>
  <c r="P77" i="28"/>
  <c r="I76" i="28"/>
  <c r="I77" i="28"/>
  <c r="L17" i="28"/>
  <c r="N17" i="28"/>
  <c r="P17" i="28"/>
  <c r="J17" i="28"/>
  <c r="D17" i="28"/>
  <c r="F17" i="28"/>
  <c r="H17" i="28"/>
  <c r="I17" i="28"/>
  <c r="L12" i="28"/>
  <c r="J12" i="28"/>
  <c r="F12" i="28"/>
  <c r="H12" i="28"/>
  <c r="D12" i="28"/>
  <c r="I12" i="28"/>
  <c r="AD75" i="28"/>
  <c r="W75" i="28"/>
  <c r="P75" i="28"/>
  <c r="I75" i="28"/>
  <c r="AE75" i="28"/>
  <c r="AD74" i="28"/>
  <c r="W74" i="28"/>
  <c r="P74" i="28"/>
  <c r="I74" i="28"/>
  <c r="AE74" i="28"/>
  <c r="AD73" i="28"/>
  <c r="W73" i="28"/>
  <c r="AE73" i="28"/>
  <c r="P73" i="28"/>
  <c r="I73" i="28"/>
  <c r="AD72" i="28"/>
  <c r="W72" i="28"/>
  <c r="P72" i="28"/>
  <c r="I72" i="28"/>
  <c r="AE72" i="28"/>
  <c r="AD71" i="28"/>
  <c r="W71" i="28"/>
  <c r="AE71" i="28"/>
  <c r="P71" i="28"/>
  <c r="I71" i="28"/>
  <c r="AD70" i="28"/>
  <c r="AE70" i="28"/>
  <c r="W70" i="28"/>
  <c r="P70" i="28"/>
  <c r="I70" i="28"/>
  <c r="AD69" i="28"/>
  <c r="W69" i="28"/>
  <c r="AE69" i="28"/>
  <c r="P69" i="28"/>
  <c r="I69" i="28"/>
  <c r="AD68" i="28"/>
  <c r="AE68" i="28"/>
  <c r="W68" i="28"/>
  <c r="P68" i="28"/>
  <c r="I68" i="28"/>
  <c r="AD67" i="28"/>
  <c r="W67" i="28"/>
  <c r="P67" i="28"/>
  <c r="I67" i="28"/>
  <c r="AE67" i="28"/>
  <c r="AD66" i="28"/>
  <c r="W66" i="28"/>
  <c r="AE66" i="28"/>
  <c r="P66" i="28"/>
  <c r="I66" i="28"/>
  <c r="AD65" i="28"/>
  <c r="W65" i="28"/>
  <c r="P65" i="28"/>
  <c r="I65" i="28"/>
  <c r="AE65" i="28"/>
  <c r="AD64" i="28"/>
  <c r="W64" i="28"/>
  <c r="AE64" i="28"/>
  <c r="P64" i="28"/>
  <c r="I64" i="28"/>
  <c r="AD63" i="28"/>
  <c r="AE63" i="28"/>
  <c r="W63" i="28"/>
  <c r="P63" i="28"/>
  <c r="I63" i="28"/>
  <c r="AD62" i="28"/>
  <c r="W62" i="28"/>
  <c r="P62" i="28"/>
  <c r="I62" i="28"/>
  <c r="AE62" i="28"/>
  <c r="AD61" i="28"/>
  <c r="W61" i="28"/>
  <c r="P61" i="28"/>
  <c r="I61" i="28"/>
  <c r="AE61" i="28"/>
  <c r="AD60" i="28"/>
  <c r="AE60" i="28"/>
  <c r="W60" i="28"/>
  <c r="P60" i="28"/>
  <c r="I60" i="28"/>
  <c r="AD59" i="28"/>
  <c r="W59" i="28"/>
  <c r="P59" i="28"/>
  <c r="I59" i="28"/>
  <c r="AE59" i="28"/>
  <c r="AD58" i="28"/>
  <c r="W58" i="28"/>
  <c r="P58" i="28"/>
  <c r="I58" i="28"/>
  <c r="AE58" i="28"/>
  <c r="AD57" i="28"/>
  <c r="W57" i="28"/>
  <c r="P57" i="28"/>
  <c r="AE57" i="28"/>
  <c r="I57" i="28"/>
  <c r="AD56" i="28"/>
  <c r="W56" i="28"/>
  <c r="AE56" i="28"/>
  <c r="P56" i="28"/>
  <c r="I56" i="28"/>
  <c r="AD55" i="28"/>
  <c r="W55" i="28"/>
  <c r="P55" i="28"/>
  <c r="I55" i="28"/>
  <c r="AD54" i="28"/>
  <c r="W54" i="28"/>
  <c r="P54" i="28"/>
  <c r="I54" i="28"/>
  <c r="AE54" i="28"/>
  <c r="AD53" i="28"/>
  <c r="W53" i="28"/>
  <c r="P53" i="28"/>
  <c r="I53" i="28"/>
  <c r="AE53" i="28"/>
  <c r="AD52" i="28"/>
  <c r="W52" i="28"/>
  <c r="P52" i="28"/>
  <c r="I52" i="28"/>
  <c r="AE52" i="28"/>
  <c r="AD51" i="28"/>
  <c r="W51" i="28"/>
  <c r="P51" i="28"/>
  <c r="I51" i="28"/>
  <c r="AE51" i="28"/>
  <c r="AD50" i="28"/>
  <c r="AE50" i="28"/>
  <c r="W50" i="28"/>
  <c r="P50" i="28"/>
  <c r="I50" i="28"/>
  <c r="AD49" i="28"/>
  <c r="W49" i="28"/>
  <c r="P49" i="28"/>
  <c r="I49" i="28"/>
  <c r="AD48" i="28"/>
  <c r="W48" i="28"/>
  <c r="P48" i="28"/>
  <c r="AE48" i="28"/>
  <c r="I48" i="28"/>
  <c r="AD47" i="28"/>
  <c r="AE47" i="28"/>
  <c r="W47" i="28"/>
  <c r="P47" i="28"/>
  <c r="I47" i="28"/>
  <c r="AD46" i="28"/>
  <c r="W46" i="28"/>
  <c r="P46" i="28"/>
  <c r="I46" i="28"/>
  <c r="AE46" i="28"/>
  <c r="AD45" i="28"/>
  <c r="AE45" i="28"/>
  <c r="W45" i="28"/>
  <c r="P45" i="28"/>
  <c r="I45" i="28"/>
  <c r="AD44" i="28"/>
  <c r="W44" i="28"/>
  <c r="AE44" i="28"/>
  <c r="P44" i="28"/>
  <c r="I44" i="28"/>
  <c r="AD43" i="28"/>
  <c r="W43" i="28"/>
  <c r="AE43" i="28"/>
  <c r="P43" i="28"/>
  <c r="I43" i="28"/>
  <c r="AD42" i="28"/>
  <c r="W42" i="28"/>
  <c r="P42" i="28"/>
  <c r="I42" i="28"/>
  <c r="AE42" i="28"/>
  <c r="AD41" i="28"/>
  <c r="W41" i="28"/>
  <c r="P41" i="28"/>
  <c r="I41" i="28"/>
  <c r="AE41" i="28"/>
  <c r="AD39" i="28"/>
  <c r="W39" i="28"/>
  <c r="P39" i="28"/>
  <c r="I39" i="28"/>
  <c r="AE39" i="28"/>
  <c r="AD38" i="28"/>
  <c r="W38" i="28"/>
  <c r="P38" i="28"/>
  <c r="I38" i="28"/>
  <c r="AE38" i="28"/>
  <c r="AD37" i="28"/>
  <c r="W37" i="28"/>
  <c r="P37" i="28"/>
  <c r="I37" i="28"/>
  <c r="AE37" i="28"/>
  <c r="AD36" i="28"/>
  <c r="W36" i="28"/>
  <c r="P36" i="28"/>
  <c r="I36" i="28"/>
  <c r="AE36" i="28"/>
  <c r="AD35" i="28"/>
  <c r="W35" i="28"/>
  <c r="P35" i="28"/>
  <c r="I35" i="28"/>
  <c r="AE35" i="28"/>
  <c r="AD34" i="28"/>
  <c r="W34" i="28"/>
  <c r="P34" i="28"/>
  <c r="I34" i="28"/>
  <c r="AE34" i="28"/>
  <c r="AD33" i="28"/>
  <c r="W33" i="28"/>
  <c r="P33" i="28"/>
  <c r="I33" i="28"/>
  <c r="AE33" i="28"/>
  <c r="AD32" i="28"/>
  <c r="W32" i="28"/>
  <c r="P32" i="28"/>
  <c r="I32" i="28"/>
  <c r="AE32" i="28"/>
  <c r="AD31" i="28"/>
  <c r="W31" i="28"/>
  <c r="P31" i="28"/>
  <c r="I31" i="28"/>
  <c r="AE31" i="28"/>
  <c r="AD30" i="28"/>
  <c r="W30" i="28"/>
  <c r="P30" i="28"/>
  <c r="I30" i="28"/>
  <c r="AE30" i="28"/>
  <c r="AD26" i="28"/>
  <c r="AE26" i="28"/>
  <c r="W26" i="28"/>
  <c r="P26" i="28"/>
  <c r="I26" i="28"/>
  <c r="AD25" i="28"/>
  <c r="AE25" i="28"/>
  <c r="W25" i="28"/>
  <c r="P25" i="28"/>
  <c r="I25" i="28"/>
  <c r="AD21" i="28"/>
  <c r="W21" i="28"/>
  <c r="P21" i="28"/>
  <c r="I21" i="28"/>
  <c r="AD20" i="28"/>
  <c r="W20" i="28"/>
  <c r="P20" i="28"/>
  <c r="I20" i="28"/>
  <c r="AD16" i="28"/>
  <c r="P16" i="28"/>
  <c r="I16" i="28"/>
  <c r="AD15" i="28"/>
  <c r="AE15" i="28"/>
  <c r="W15" i="28"/>
  <c r="P15" i="28"/>
  <c r="I15" i="28"/>
  <c r="AD14" i="28"/>
  <c r="AE14" i="28"/>
  <c r="W14" i="28"/>
  <c r="P14" i="28"/>
  <c r="I14" i="28"/>
  <c r="AD11" i="28"/>
  <c r="AE11" i="28"/>
  <c r="W11" i="28"/>
  <c r="P11" i="28"/>
  <c r="I11" i="28"/>
  <c r="AD10" i="28"/>
  <c r="W10" i="28"/>
  <c r="P10" i="28"/>
  <c r="I10" i="28"/>
  <c r="AD9" i="28"/>
  <c r="W9" i="28"/>
  <c r="P9" i="28"/>
  <c r="I9" i="28"/>
  <c r="AD8" i="28"/>
  <c r="W8" i="28"/>
  <c r="P8" i="28"/>
  <c r="I8" i="28"/>
  <c r="AD7" i="28"/>
  <c r="AE7" i="28"/>
  <c r="W7" i="28"/>
  <c r="P7" i="28"/>
  <c r="I7" i="28"/>
  <c r="AD6" i="28"/>
  <c r="I6" i="28"/>
  <c r="AD5" i="28"/>
  <c r="W5" i="28"/>
  <c r="P5" i="28"/>
  <c r="I5" i="28"/>
  <c r="AD4" i="28"/>
  <c r="AE4" i="28"/>
  <c r="W4" i="28"/>
  <c r="P4" i="28"/>
  <c r="I4" i="28"/>
  <c r="I72" i="27"/>
  <c r="I73" i="27"/>
  <c r="I74" i="27"/>
  <c r="I75" i="27"/>
  <c r="AE75" i="27"/>
  <c r="P74" i="27"/>
  <c r="P75" i="27"/>
  <c r="W74" i="27"/>
  <c r="AE74" i="27"/>
  <c r="W75" i="27"/>
  <c r="AD74" i="27"/>
  <c r="AD75" i="27"/>
  <c r="W17" i="27"/>
  <c r="X17" i="27"/>
  <c r="Z17" i="27"/>
  <c r="AB17" i="27"/>
  <c r="W12" i="27"/>
  <c r="X12" i="27"/>
  <c r="Z12" i="27"/>
  <c r="AB12" i="27"/>
  <c r="I67" i="27"/>
  <c r="I68" i="27"/>
  <c r="I69" i="27"/>
  <c r="I70" i="27"/>
  <c r="I71" i="27"/>
  <c r="AE73" i="27"/>
  <c r="P70" i="27"/>
  <c r="P71" i="27"/>
  <c r="P72" i="27"/>
  <c r="P73" i="27"/>
  <c r="W71" i="27"/>
  <c r="W72" i="27"/>
  <c r="W73" i="27"/>
  <c r="AD67" i="27"/>
  <c r="AD68" i="27"/>
  <c r="AD69" i="27"/>
  <c r="AD70" i="27"/>
  <c r="AD71" i="27"/>
  <c r="AD72" i="27"/>
  <c r="AD73" i="27"/>
  <c r="AE67" i="27"/>
  <c r="AE69" i="27"/>
  <c r="AE71" i="27"/>
  <c r="AE72" i="27"/>
  <c r="P67" i="27"/>
  <c r="P68" i="27"/>
  <c r="P69" i="27"/>
  <c r="W70" i="27"/>
  <c r="AE70" i="27"/>
  <c r="W67" i="27"/>
  <c r="W68" i="27"/>
  <c r="AE68" i="27"/>
  <c r="W69" i="27"/>
  <c r="Q12" i="27"/>
  <c r="U12" i="27"/>
  <c r="S12" i="27"/>
  <c r="Q17" i="27"/>
  <c r="U17" i="27"/>
  <c r="S17" i="27"/>
  <c r="L17" i="27"/>
  <c r="N17" i="27"/>
  <c r="L12" i="27"/>
  <c r="N12" i="27"/>
  <c r="AD63" i="27"/>
  <c r="AD64" i="27"/>
  <c r="AD65" i="27"/>
  <c r="AD66" i="27"/>
  <c r="W63" i="27"/>
  <c r="W64" i="27"/>
  <c r="W65" i="27"/>
  <c r="W66" i="27"/>
  <c r="P63" i="27"/>
  <c r="P64" i="27"/>
  <c r="AE64" i="27"/>
  <c r="P65" i="27"/>
  <c r="P66" i="27"/>
  <c r="I65" i="27"/>
  <c r="AE65" i="27"/>
  <c r="I66" i="27"/>
  <c r="J17" i="27"/>
  <c r="J12" i="27"/>
  <c r="P12" i="27"/>
  <c r="F17" i="27"/>
  <c r="H17" i="27"/>
  <c r="F12" i="27"/>
  <c r="H12" i="27"/>
  <c r="I12" i="27"/>
  <c r="D17" i="27"/>
  <c r="D12" i="27"/>
  <c r="I64" i="27"/>
  <c r="I63" i="27"/>
  <c r="AE63" i="27"/>
  <c r="AD62" i="27"/>
  <c r="W62" i="27"/>
  <c r="P62" i="27"/>
  <c r="I62" i="27"/>
  <c r="AD61" i="27"/>
  <c r="AE61" i="27"/>
  <c r="W61" i="27"/>
  <c r="P61" i="27"/>
  <c r="I61" i="27"/>
  <c r="AD60" i="27"/>
  <c r="W60" i="27"/>
  <c r="P60" i="27"/>
  <c r="I60" i="27"/>
  <c r="AE60" i="27"/>
  <c r="AD59" i="27"/>
  <c r="W59" i="27"/>
  <c r="P59" i="27"/>
  <c r="I59" i="27"/>
  <c r="AE59" i="27"/>
  <c r="AD58" i="27"/>
  <c r="W58" i="27"/>
  <c r="P58" i="27"/>
  <c r="I58" i="27"/>
  <c r="AD57" i="27"/>
  <c r="W57" i="27"/>
  <c r="P57" i="27"/>
  <c r="I57" i="27"/>
  <c r="AD56" i="27"/>
  <c r="W56" i="27"/>
  <c r="P56" i="27"/>
  <c r="I56" i="27"/>
  <c r="AE56" i="27"/>
  <c r="AD55" i="27"/>
  <c r="W55" i="27"/>
  <c r="P55" i="27"/>
  <c r="I55" i="27"/>
  <c r="AE55" i="27"/>
  <c r="AD54" i="27"/>
  <c r="W54" i="27"/>
  <c r="P54" i="27"/>
  <c r="I54" i="27"/>
  <c r="AE54" i="27"/>
  <c r="AD53" i="27"/>
  <c r="W53" i="27"/>
  <c r="P53" i="27"/>
  <c r="I53" i="27"/>
  <c r="AE53" i="27"/>
  <c r="AD52" i="27"/>
  <c r="W52" i="27"/>
  <c r="P52" i="27"/>
  <c r="I52" i="27"/>
  <c r="AE52" i="27"/>
  <c r="AD51" i="27"/>
  <c r="W51" i="27"/>
  <c r="P51" i="27"/>
  <c r="I51" i="27"/>
  <c r="AD50" i="27"/>
  <c r="AE50" i="27"/>
  <c r="W50" i="27"/>
  <c r="P50" i="27"/>
  <c r="I50" i="27"/>
  <c r="AD49" i="27"/>
  <c r="W49" i="27"/>
  <c r="P49" i="27"/>
  <c r="I49" i="27"/>
  <c r="AE49" i="27"/>
  <c r="AD48" i="27"/>
  <c r="AE48" i="27"/>
  <c r="W48" i="27"/>
  <c r="P48" i="27"/>
  <c r="I48" i="27"/>
  <c r="AD47" i="27"/>
  <c r="AE47" i="27"/>
  <c r="W47" i="27"/>
  <c r="P47" i="27"/>
  <c r="I47" i="27"/>
  <c r="AD46" i="27"/>
  <c r="W46" i="27"/>
  <c r="P46" i="27"/>
  <c r="I46" i="27"/>
  <c r="AE46" i="27"/>
  <c r="AD45" i="27"/>
  <c r="AE45" i="27"/>
  <c r="W45" i="27"/>
  <c r="P45" i="27"/>
  <c r="I45" i="27"/>
  <c r="AD44" i="27"/>
  <c r="W44" i="27"/>
  <c r="P44" i="27"/>
  <c r="I44" i="27"/>
  <c r="AD43" i="27"/>
  <c r="AE43" i="27"/>
  <c r="W43" i="27"/>
  <c r="P43" i="27"/>
  <c r="I43" i="27"/>
  <c r="AD42" i="27"/>
  <c r="W42" i="27"/>
  <c r="P42" i="27"/>
  <c r="I42" i="27"/>
  <c r="AE42" i="27"/>
  <c r="AD41" i="27"/>
  <c r="W41" i="27"/>
  <c r="P41" i="27"/>
  <c r="I41" i="27"/>
  <c r="AE41" i="27"/>
  <c r="AD39" i="27"/>
  <c r="W39" i="27"/>
  <c r="P39" i="27"/>
  <c r="I39" i="27"/>
  <c r="AE39" i="27"/>
  <c r="AD38" i="27"/>
  <c r="W38" i="27"/>
  <c r="P38" i="27"/>
  <c r="I38" i="27"/>
  <c r="AE38" i="27"/>
  <c r="AD37" i="27"/>
  <c r="W37" i="27"/>
  <c r="P37" i="27"/>
  <c r="I37" i="27"/>
  <c r="AE37" i="27"/>
  <c r="AD36" i="27"/>
  <c r="W36" i="27"/>
  <c r="P36" i="27"/>
  <c r="I36" i="27"/>
  <c r="AE36" i="27"/>
  <c r="AD35" i="27"/>
  <c r="W35" i="27"/>
  <c r="P35" i="27"/>
  <c r="I35" i="27"/>
  <c r="AE35" i="27"/>
  <c r="AD34" i="27"/>
  <c r="W34" i="27"/>
  <c r="P34" i="27"/>
  <c r="I34" i="27"/>
  <c r="AE34" i="27"/>
  <c r="AD33" i="27"/>
  <c r="W33" i="27"/>
  <c r="P33" i="27"/>
  <c r="I33" i="27"/>
  <c r="AE33" i="27"/>
  <c r="AD32" i="27"/>
  <c r="W32" i="27"/>
  <c r="P32" i="27"/>
  <c r="I32" i="27"/>
  <c r="AD31" i="27"/>
  <c r="W31" i="27"/>
  <c r="P31" i="27"/>
  <c r="I31" i="27"/>
  <c r="AD30" i="27"/>
  <c r="W30" i="27"/>
  <c r="P30" i="27"/>
  <c r="I30" i="27"/>
  <c r="AE30" i="27"/>
  <c r="AD26" i="27"/>
  <c r="AE26" i="27"/>
  <c r="W26" i="27"/>
  <c r="P26" i="27"/>
  <c r="AD25" i="27"/>
  <c r="AE25" i="27"/>
  <c r="W25" i="27"/>
  <c r="P25" i="27"/>
  <c r="I26" i="27"/>
  <c r="AD21" i="27"/>
  <c r="W21" i="27"/>
  <c r="P21" i="27"/>
  <c r="I21" i="27"/>
  <c r="AD20" i="27"/>
  <c r="W20" i="27"/>
  <c r="P20" i="27"/>
  <c r="I20" i="27"/>
  <c r="AD16" i="27"/>
  <c r="W16" i="27"/>
  <c r="P16" i="27"/>
  <c r="I16" i="27"/>
  <c r="AD15" i="27"/>
  <c r="AE15" i="27"/>
  <c r="W15" i="27"/>
  <c r="P15" i="27"/>
  <c r="I15" i="27"/>
  <c r="AD14" i="27"/>
  <c r="W14" i="27"/>
  <c r="P14" i="27"/>
  <c r="I14" i="27"/>
  <c r="AD11" i="27"/>
  <c r="W11" i="27"/>
  <c r="P11" i="27"/>
  <c r="I11" i="27"/>
  <c r="AE11" i="27"/>
  <c r="AD10" i="27"/>
  <c r="AE10" i="27"/>
  <c r="W10" i="27"/>
  <c r="P10" i="27"/>
  <c r="I10" i="27"/>
  <c r="AD9" i="27"/>
  <c r="AE9" i="27"/>
  <c r="W9" i="27"/>
  <c r="P9" i="27"/>
  <c r="I9" i="27"/>
  <c r="AD8" i="27"/>
  <c r="AE8" i="27"/>
  <c r="W8" i="27"/>
  <c r="P8" i="27"/>
  <c r="I8" i="27"/>
  <c r="AD7" i="27"/>
  <c r="AE7" i="27"/>
  <c r="W7" i="27"/>
  <c r="P7" i="27"/>
  <c r="I7" i="27"/>
  <c r="W6" i="27"/>
  <c r="P6" i="27"/>
  <c r="AD5" i="27"/>
  <c r="AE5" i="27"/>
  <c r="W5" i="27"/>
  <c r="P5" i="27"/>
  <c r="I5" i="27"/>
  <c r="AD4" i="27"/>
  <c r="W4" i="27"/>
  <c r="P4" i="27"/>
  <c r="I4" i="27"/>
  <c r="I11" i="25"/>
  <c r="P11" i="25"/>
  <c r="W11" i="25"/>
  <c r="AD11" i="25"/>
  <c r="AE11" i="25"/>
  <c r="Z6" i="25"/>
  <c r="N12" i="25"/>
  <c r="Z12" i="25"/>
  <c r="X12" i="25"/>
  <c r="U17" i="25"/>
  <c r="S17" i="25"/>
  <c r="Z17" i="25"/>
  <c r="AB17" i="25"/>
  <c r="AD17" i="25"/>
  <c r="AE17" i="25"/>
  <c r="X17" i="25"/>
  <c r="Q17" i="25"/>
  <c r="P10" i="25"/>
  <c r="P8" i="25"/>
  <c r="P7" i="25"/>
  <c r="AD42" i="25"/>
  <c r="AD43" i="25"/>
  <c r="AD44" i="25"/>
  <c r="AD45" i="25"/>
  <c r="AD46" i="25"/>
  <c r="AD47" i="25"/>
  <c r="AD48" i="25"/>
  <c r="AD49" i="25"/>
  <c r="AD50" i="25"/>
  <c r="AD51" i="25"/>
  <c r="AD52" i="25"/>
  <c r="AD53" i="25"/>
  <c r="AD54" i="25"/>
  <c r="AD55" i="25"/>
  <c r="AD56" i="25"/>
  <c r="AD57" i="25"/>
  <c r="AD58" i="25"/>
  <c r="AD59" i="25"/>
  <c r="AD60" i="25"/>
  <c r="AD61" i="25"/>
  <c r="AD62" i="25"/>
  <c r="AD63" i="25"/>
  <c r="AD64" i="25"/>
  <c r="AD41" i="25"/>
  <c r="AD31" i="25"/>
  <c r="AD32" i="25"/>
  <c r="AD33" i="25"/>
  <c r="AD34" i="25"/>
  <c r="AD35" i="25"/>
  <c r="AD36" i="25"/>
  <c r="AD37" i="25"/>
  <c r="AD38" i="25"/>
  <c r="AD39" i="25"/>
  <c r="AD30" i="25"/>
  <c r="AD26" i="25"/>
  <c r="AD25" i="25"/>
  <c r="AD21" i="25"/>
  <c r="AD20" i="25"/>
  <c r="AE20" i="25"/>
  <c r="AD15" i="25"/>
  <c r="AE15" i="25"/>
  <c r="AD16" i="25"/>
  <c r="AD14" i="25"/>
  <c r="AE14" i="25"/>
  <c r="AD5" i="25"/>
  <c r="AD7" i="25"/>
  <c r="AD8" i="25"/>
  <c r="AE8" i="25"/>
  <c r="AD9" i="25"/>
  <c r="AD10" i="25"/>
  <c r="AE10" i="25"/>
  <c r="AD4" i="25"/>
  <c r="S12" i="25"/>
  <c r="U12" i="25"/>
  <c r="Q12" i="25"/>
  <c r="P4" i="25"/>
  <c r="W5" i="25"/>
  <c r="W6" i="25"/>
  <c r="W7" i="25"/>
  <c r="W8" i="25"/>
  <c r="W9" i="25"/>
  <c r="W10" i="25"/>
  <c r="W14" i="25"/>
  <c r="W15" i="25"/>
  <c r="W16" i="25"/>
  <c r="W20" i="25"/>
  <c r="W21" i="25"/>
  <c r="W25" i="25"/>
  <c r="W26" i="25"/>
  <c r="W30" i="25"/>
  <c r="W31" i="25"/>
  <c r="W32" i="25"/>
  <c r="W33" i="25"/>
  <c r="W34" i="25"/>
  <c r="W35" i="25"/>
  <c r="W36" i="25"/>
  <c r="W37" i="25"/>
  <c r="W38" i="25"/>
  <c r="W39" i="25"/>
  <c r="W41" i="25"/>
  <c r="W42" i="25"/>
  <c r="W43" i="25"/>
  <c r="W44" i="25"/>
  <c r="W45" i="25"/>
  <c r="W46" i="25"/>
  <c r="W47" i="25"/>
  <c r="W48" i="25"/>
  <c r="W49" i="25"/>
  <c r="W50" i="25"/>
  <c r="W51" i="25"/>
  <c r="W52" i="25"/>
  <c r="W53" i="25"/>
  <c r="W54" i="25"/>
  <c r="W55" i="25"/>
  <c r="W56" i="25"/>
  <c r="W57" i="25"/>
  <c r="W58" i="25"/>
  <c r="W59" i="25"/>
  <c r="W60" i="25"/>
  <c r="W61" i="25"/>
  <c r="W62" i="25"/>
  <c r="W63" i="25"/>
  <c r="W64" i="25"/>
  <c r="P5" i="25"/>
  <c r="P6" i="25"/>
  <c r="P9" i="25"/>
  <c r="P14" i="25"/>
  <c r="P15" i="25"/>
  <c r="P16" i="25"/>
  <c r="P20" i="25"/>
  <c r="P21" i="25"/>
  <c r="P25" i="25"/>
  <c r="P26" i="25"/>
  <c r="P30" i="25"/>
  <c r="P31" i="25"/>
  <c r="P32" i="25"/>
  <c r="P33" i="25"/>
  <c r="P34" i="25"/>
  <c r="P35" i="25"/>
  <c r="P36" i="25"/>
  <c r="P37" i="25"/>
  <c r="P38" i="25"/>
  <c r="P39" i="25"/>
  <c r="P41" i="25"/>
  <c r="P42" i="25"/>
  <c r="P43" i="25"/>
  <c r="P44" i="25"/>
  <c r="P45" i="25"/>
  <c r="P46" i="25"/>
  <c r="P47" i="25"/>
  <c r="P48" i="25"/>
  <c r="P49" i="25"/>
  <c r="P50" i="25"/>
  <c r="P51" i="25"/>
  <c r="P52" i="25"/>
  <c r="P53" i="25"/>
  <c r="P54" i="25"/>
  <c r="P55" i="25"/>
  <c r="P56" i="25"/>
  <c r="P57" i="25"/>
  <c r="P58" i="25"/>
  <c r="P59" i="25"/>
  <c r="P60" i="25"/>
  <c r="P61" i="25"/>
  <c r="P62" i="25"/>
  <c r="P63" i="25"/>
  <c r="P64" i="25"/>
  <c r="I5" i="25"/>
  <c r="I7" i="25"/>
  <c r="I8" i="25"/>
  <c r="I9" i="25"/>
  <c r="I10" i="25"/>
  <c r="I14" i="25"/>
  <c r="I15" i="25"/>
  <c r="I16" i="25"/>
  <c r="I20" i="25"/>
  <c r="I21" i="25"/>
  <c r="I30" i="25"/>
  <c r="I32" i="25"/>
  <c r="AE32" i="25"/>
  <c r="I33" i="25"/>
  <c r="I34" i="25"/>
  <c r="I35" i="25"/>
  <c r="I36" i="25"/>
  <c r="I37" i="25"/>
  <c r="I38" i="25"/>
  <c r="I39" i="25"/>
  <c r="I42" i="25"/>
  <c r="I43" i="25"/>
  <c r="I44" i="25"/>
  <c r="I45" i="25"/>
  <c r="I46" i="25"/>
  <c r="I47" i="25"/>
  <c r="I48" i="25"/>
  <c r="I49" i="25"/>
  <c r="I50" i="25"/>
  <c r="I51" i="25"/>
  <c r="I52" i="25"/>
  <c r="I53" i="25"/>
  <c r="I54" i="25"/>
  <c r="I55" i="25"/>
  <c r="I56" i="25"/>
  <c r="I57" i="25"/>
  <c r="I58" i="25"/>
  <c r="I59" i="25"/>
  <c r="I60" i="25"/>
  <c r="I61" i="25"/>
  <c r="I62" i="25"/>
  <c r="I63" i="25"/>
  <c r="I64" i="25"/>
  <c r="I4" i="25"/>
  <c r="AE42" i="25"/>
  <c r="W4" i="25"/>
  <c r="L17" i="25"/>
  <c r="N17" i="25"/>
  <c r="J17" i="25"/>
  <c r="F17" i="25"/>
  <c r="H17" i="25"/>
  <c r="D17" i="25"/>
  <c r="K24" i="6"/>
  <c r="L24" i="6"/>
  <c r="B25" i="6"/>
  <c r="C25" i="6"/>
  <c r="D25" i="6"/>
  <c r="E25" i="6"/>
  <c r="N30" i="5"/>
  <c r="N32" i="5"/>
  <c r="I34" i="5"/>
  <c r="N34" i="5"/>
  <c r="J34" i="5"/>
  <c r="B38" i="5"/>
  <c r="C38" i="5"/>
  <c r="I38" i="5"/>
  <c r="J38" i="5"/>
  <c r="N41" i="5"/>
  <c r="C5" i="26"/>
  <c r="C6" i="26"/>
  <c r="D6" i="25"/>
  <c r="D12" i="25"/>
  <c r="F12" i="25"/>
  <c r="H12" i="25"/>
  <c r="J12" i="25"/>
  <c r="L12" i="25"/>
  <c r="D25" i="25"/>
  <c r="I25" i="25"/>
  <c r="D31" i="25"/>
  <c r="I31" i="25"/>
  <c r="D41" i="25"/>
  <c r="I41" i="25"/>
  <c r="T6" i="13"/>
  <c r="EO6" i="13"/>
  <c r="D7" i="13"/>
  <c r="AN7" i="13"/>
  <c r="CF7" i="13"/>
  <c r="CF41" i="13"/>
  <c r="CR7" i="13"/>
  <c r="DP7" i="13"/>
  <c r="EW7" i="13"/>
  <c r="FA7" i="13"/>
  <c r="GH7" i="13"/>
  <c r="HT7" i="13"/>
  <c r="HV7" i="13"/>
  <c r="P8" i="13"/>
  <c r="AB8" i="13"/>
  <c r="AB41" i="13"/>
  <c r="BT8" i="13"/>
  <c r="DD8" i="13"/>
  <c r="EK8" i="13"/>
  <c r="FV8" i="13"/>
  <c r="HF8" i="13"/>
  <c r="AJ9" i="13"/>
  <c r="AJ41" i="13"/>
  <c r="AV9" i="13"/>
  <c r="BH9" i="13"/>
  <c r="BH41" i="13"/>
  <c r="CN9" i="13"/>
  <c r="DY9" i="13"/>
  <c r="FJ9" i="13"/>
  <c r="GP9" i="13"/>
  <c r="IF9" i="13"/>
  <c r="IH9" i="13"/>
  <c r="X10" i="13"/>
  <c r="BD10" i="13"/>
  <c r="BD41" i="13"/>
  <c r="CB10" i="13"/>
  <c r="DL10" i="13"/>
  <c r="ES10" i="13"/>
  <c r="GD10" i="13"/>
  <c r="HB10" i="13"/>
  <c r="HN10" i="13"/>
  <c r="H11" i="13"/>
  <c r="L11" i="13"/>
  <c r="AR11" i="13"/>
  <c r="CV11" i="13"/>
  <c r="EG11" i="13"/>
  <c r="FE11" i="13"/>
  <c r="FR11" i="13"/>
  <c r="HZ11" i="13"/>
  <c r="IB11" i="13"/>
  <c r="IR11" i="13"/>
  <c r="IT11" i="13"/>
  <c r="AF12" i="13"/>
  <c r="CJ12" i="13"/>
  <c r="DH12" i="13"/>
  <c r="DT12" i="13"/>
  <c r="FZ12" i="13"/>
  <c r="GL12" i="13"/>
  <c r="HJ12" i="13"/>
  <c r="T13" i="13"/>
  <c r="AZ13" i="13"/>
  <c r="BL13" i="13"/>
  <c r="BX13" i="13"/>
  <c r="EC13" i="13"/>
  <c r="EO13" i="13"/>
  <c r="FN13" i="13"/>
  <c r="GT13" i="13"/>
  <c r="GX13" i="13"/>
  <c r="IL13" i="13"/>
  <c r="IN13" i="13"/>
  <c r="D14" i="13"/>
  <c r="AN14" i="13"/>
  <c r="CF14" i="13"/>
  <c r="CR14" i="13"/>
  <c r="DP14" i="13"/>
  <c r="EW14" i="13"/>
  <c r="FA14" i="13"/>
  <c r="GH14" i="13"/>
  <c r="HT14" i="13"/>
  <c r="HV14" i="13"/>
  <c r="P15" i="13"/>
  <c r="AB15" i="13"/>
  <c r="BT15" i="13"/>
  <c r="DD15" i="13"/>
  <c r="EK15" i="13"/>
  <c r="FV15" i="13"/>
  <c r="HF15" i="13"/>
  <c r="AJ16" i="13"/>
  <c r="AV16" i="13"/>
  <c r="AV41" i="13"/>
  <c r="BH16" i="13"/>
  <c r="CN16" i="13"/>
  <c r="DY16" i="13"/>
  <c r="FJ16" i="13"/>
  <c r="GP16" i="13"/>
  <c r="IF16" i="13"/>
  <c r="IH16" i="13"/>
  <c r="X17" i="13"/>
  <c r="BD17" i="13"/>
  <c r="CB17" i="13"/>
  <c r="DL17" i="13"/>
  <c r="ES17" i="13"/>
  <c r="GD17" i="13"/>
  <c r="HB17" i="13"/>
  <c r="HN17" i="13"/>
  <c r="H18" i="13"/>
  <c r="L18" i="13"/>
  <c r="AR18" i="13"/>
  <c r="CV18" i="13"/>
  <c r="EG18" i="13"/>
  <c r="FE18" i="13"/>
  <c r="FR18" i="13"/>
  <c r="HZ18" i="13"/>
  <c r="IB18" i="13"/>
  <c r="IR18" i="13"/>
  <c r="IT18" i="13"/>
  <c r="AF19" i="13"/>
  <c r="CJ19" i="13"/>
  <c r="DH19" i="13"/>
  <c r="DT19" i="13"/>
  <c r="FZ19" i="13"/>
  <c r="GL19" i="13"/>
  <c r="HJ19" i="13"/>
  <c r="T20" i="13"/>
  <c r="AZ20" i="13"/>
  <c r="BL20" i="13"/>
  <c r="BX20" i="13"/>
  <c r="BX41" i="13"/>
  <c r="EC20" i="13"/>
  <c r="EO20" i="13"/>
  <c r="FN20" i="13"/>
  <c r="GT20" i="13"/>
  <c r="IL20" i="13"/>
  <c r="IN20" i="13"/>
  <c r="D21" i="13"/>
  <c r="AN21" i="13"/>
  <c r="CF21" i="13"/>
  <c r="CR21" i="13"/>
  <c r="DP21" i="13"/>
  <c r="EW21" i="13"/>
  <c r="FA21" i="13"/>
  <c r="GH21" i="13"/>
  <c r="HT21" i="13"/>
  <c r="HV21" i="13"/>
  <c r="P22" i="13"/>
  <c r="AB22" i="13"/>
  <c r="BT22" i="13"/>
  <c r="DD22" i="13"/>
  <c r="EK22" i="13"/>
  <c r="FV22" i="13"/>
  <c r="HF22" i="13"/>
  <c r="AJ23" i="13"/>
  <c r="AV23" i="13"/>
  <c r="BH23" i="13"/>
  <c r="CN23" i="13"/>
  <c r="DY23" i="13"/>
  <c r="FJ23" i="13"/>
  <c r="GP23" i="13"/>
  <c r="IF23" i="13"/>
  <c r="IH23" i="13"/>
  <c r="X24" i="13"/>
  <c r="BD24" i="13"/>
  <c r="CB24" i="13"/>
  <c r="DL24" i="13"/>
  <c r="ES24" i="13"/>
  <c r="GD24" i="13"/>
  <c r="HB24" i="13"/>
  <c r="HN24" i="13"/>
  <c r="H25" i="13"/>
  <c r="L25" i="13"/>
  <c r="AR25" i="13"/>
  <c r="CV25" i="13"/>
  <c r="EG25" i="13"/>
  <c r="FE25" i="13"/>
  <c r="FR25" i="13"/>
  <c r="HZ25" i="13"/>
  <c r="IB25" i="13"/>
  <c r="IR25" i="13"/>
  <c r="IT25" i="13"/>
  <c r="AF26" i="13"/>
  <c r="CJ26" i="13"/>
  <c r="CJ41" i="13"/>
  <c r="DH26" i="13"/>
  <c r="DT26" i="13"/>
  <c r="FZ26" i="13"/>
  <c r="GL26" i="13"/>
  <c r="HJ26" i="13"/>
  <c r="T27" i="13"/>
  <c r="AZ27" i="13"/>
  <c r="AZ41" i="13"/>
  <c r="BL27" i="13"/>
  <c r="BX27" i="13"/>
  <c r="EC27" i="13"/>
  <c r="EO27" i="13"/>
  <c r="FN27" i="13"/>
  <c r="GT27" i="13"/>
  <c r="GX27" i="13"/>
  <c r="IL27" i="13"/>
  <c r="IN27" i="13"/>
  <c r="D28" i="13"/>
  <c r="AN28" i="13"/>
  <c r="CF28" i="13"/>
  <c r="CR28" i="13"/>
  <c r="DP28" i="13"/>
  <c r="EW28" i="13"/>
  <c r="FA28" i="13"/>
  <c r="GH28" i="13"/>
  <c r="HT28" i="13"/>
  <c r="HV28" i="13"/>
  <c r="P29" i="13"/>
  <c r="AB29" i="13"/>
  <c r="BT29" i="13"/>
  <c r="CZ29" i="13"/>
  <c r="DD29" i="13"/>
  <c r="EK29" i="13"/>
  <c r="FV29" i="13"/>
  <c r="HF29" i="13"/>
  <c r="AJ30" i="13"/>
  <c r="AV30" i="13"/>
  <c r="BH30" i="13"/>
  <c r="CN30" i="13"/>
  <c r="DY30" i="13"/>
  <c r="FJ30" i="13"/>
  <c r="GP30" i="13"/>
  <c r="IF30" i="13"/>
  <c r="IH30" i="13"/>
  <c r="X31" i="13"/>
  <c r="BD31" i="13"/>
  <c r="CB31" i="13"/>
  <c r="DL31" i="13"/>
  <c r="ES31" i="13"/>
  <c r="GD31" i="13"/>
  <c r="HB31" i="13"/>
  <c r="HN31" i="13"/>
  <c r="HP31" i="13"/>
  <c r="L32" i="13"/>
  <c r="AR32" i="13"/>
  <c r="AR41" i="13"/>
  <c r="EG32" i="13"/>
  <c r="FE32" i="13"/>
  <c r="FR32" i="13"/>
  <c r="HZ32" i="13"/>
  <c r="IB32" i="13"/>
  <c r="IR32" i="13"/>
  <c r="IT32" i="13"/>
  <c r="AF33" i="13"/>
  <c r="CJ33" i="13"/>
  <c r="CZ33" i="13"/>
  <c r="DH33" i="13"/>
  <c r="EW33" i="13"/>
  <c r="FZ33" i="13"/>
  <c r="GL33" i="13"/>
  <c r="GT33" i="13"/>
  <c r="HJ33" i="13"/>
  <c r="T34" i="13"/>
  <c r="AZ34" i="13"/>
  <c r="BX34" i="13"/>
  <c r="EC34" i="13"/>
  <c r="EO34" i="13"/>
  <c r="FN34" i="13"/>
  <c r="GX34" i="13"/>
  <c r="IL34" i="13"/>
  <c r="IN34" i="13"/>
  <c r="D35" i="13"/>
  <c r="P35" i="13"/>
  <c r="X35" i="13"/>
  <c r="AJ35" i="13"/>
  <c r="AN35" i="13"/>
  <c r="AN41" i="13"/>
  <c r="BT35" i="13"/>
  <c r="BT41" i="13"/>
  <c r="CF35" i="13"/>
  <c r="CN35" i="13"/>
  <c r="CN41" i="13"/>
  <c r="CR35" i="13"/>
  <c r="DP35" i="13"/>
  <c r="EK35" i="13"/>
  <c r="FA35" i="13"/>
  <c r="GH35" i="13"/>
  <c r="HB35" i="13"/>
  <c r="HT35" i="13"/>
  <c r="HV35" i="13"/>
  <c r="L36" i="13"/>
  <c r="AB36" i="13"/>
  <c r="AV36" i="13"/>
  <c r="BH36" i="13"/>
  <c r="BP36" i="13"/>
  <c r="CB36" i="13"/>
  <c r="CB41" i="13"/>
  <c r="DD36" i="13"/>
  <c r="DL36" i="13"/>
  <c r="DT36" i="13"/>
  <c r="DY36" i="13"/>
  <c r="EG36" i="13"/>
  <c r="ES36" i="13"/>
  <c r="FJ36" i="13"/>
  <c r="FR36" i="13"/>
  <c r="FV36" i="13"/>
  <c r="GD36" i="13"/>
  <c r="GP36" i="13"/>
  <c r="HF36" i="13"/>
  <c r="HN36" i="13"/>
  <c r="IF36" i="13"/>
  <c r="IH36" i="13"/>
  <c r="IR36" i="13"/>
  <c r="IT36" i="13"/>
  <c r="AF41" i="13"/>
  <c r="BL41" i="13"/>
  <c r="D46" i="13"/>
  <c r="H46" i="13"/>
  <c r="L46" i="13"/>
  <c r="P46" i="13"/>
  <c r="T46" i="13"/>
  <c r="X46" i="13"/>
  <c r="AB46" i="13"/>
  <c r="AF46" i="13"/>
  <c r="AJ46" i="13"/>
  <c r="AN46" i="13"/>
  <c r="AR46" i="13"/>
  <c r="AV46" i="13"/>
  <c r="AZ46" i="13"/>
  <c r="BD46" i="13"/>
  <c r="BH46" i="13"/>
  <c r="BL46" i="13"/>
  <c r="BT46" i="13"/>
  <c r="BX46" i="13"/>
  <c r="CB46" i="13"/>
  <c r="CF46" i="13"/>
  <c r="CJ46" i="13"/>
  <c r="CN46" i="13"/>
  <c r="G5" i="4"/>
  <c r="S5" i="4"/>
  <c r="AA6" i="4"/>
  <c r="AM6" i="4"/>
  <c r="AY6" i="4"/>
  <c r="BK5" i="4"/>
  <c r="CQ5" i="4"/>
  <c r="CU5" i="4"/>
  <c r="EA5" i="4"/>
  <c r="EA43" i="4" s="1"/>
  <c r="EA44" i="4" s="1"/>
  <c r="FL5" i="4"/>
  <c r="O7" i="4"/>
  <c r="AU7" i="4"/>
  <c r="CE6" i="4"/>
  <c r="DO6" i="4"/>
  <c r="EZ6" i="4"/>
  <c r="C8" i="4"/>
  <c r="AI8" i="4"/>
  <c r="BS7" i="4"/>
  <c r="DC7" i="4"/>
  <c r="DC43" i="4" s="1"/>
  <c r="DW8" i="4"/>
  <c r="EI7" i="4"/>
  <c r="FT7" i="4"/>
  <c r="FT43" i="4" s="1"/>
  <c r="W9" i="4"/>
  <c r="BG8" i="4"/>
  <c r="BG41" i="4" s="1"/>
  <c r="BG43" i="4" s="1"/>
  <c r="CM8" i="4"/>
  <c r="CM43" i="4" s="1"/>
  <c r="CM44" i="4" s="1"/>
  <c r="EV8" i="4"/>
  <c r="FH8" i="4"/>
  <c r="K10" i="4"/>
  <c r="AQ10" i="4"/>
  <c r="BC10" i="4"/>
  <c r="BC39" i="4" s="1"/>
  <c r="BC41" i="4" s="1"/>
  <c r="CA9" i="4"/>
  <c r="CY9" i="4"/>
  <c r="DK9" i="4"/>
  <c r="DS10" i="4"/>
  <c r="DS43" i="4" s="1"/>
  <c r="DS44" i="4" s="1"/>
  <c r="FP9" i="4"/>
  <c r="GB9" i="4"/>
  <c r="AE11" i="4"/>
  <c r="BO10" i="4"/>
  <c r="EE10" i="4"/>
  <c r="FD10" i="4"/>
  <c r="G12" i="4"/>
  <c r="F39" i="4" s="1"/>
  <c r="F41" i="4" s="1"/>
  <c r="S12" i="4"/>
  <c r="BW11" i="4"/>
  <c r="CI11" i="4"/>
  <c r="DG11" i="4"/>
  <c r="EN11" i="4"/>
  <c r="ER11" i="4"/>
  <c r="FX11" i="4"/>
  <c r="FX43" i="4" s="1"/>
  <c r="AA13" i="4"/>
  <c r="AM13" i="4"/>
  <c r="AY13" i="4"/>
  <c r="BK12" i="4"/>
  <c r="CQ12" i="4"/>
  <c r="CU12" i="4"/>
  <c r="EA12" i="4"/>
  <c r="FL12" i="4"/>
  <c r="O14" i="4"/>
  <c r="AU14" i="4"/>
  <c r="AU39" i="4" s="1"/>
  <c r="AU41" i="4" s="1"/>
  <c r="CE13" i="4"/>
  <c r="DO13" i="4"/>
  <c r="EZ13" i="4"/>
  <c r="C15" i="4"/>
  <c r="AI15" i="4"/>
  <c r="BS14" i="4"/>
  <c r="DC14" i="4"/>
  <c r="DW15" i="4"/>
  <c r="EI14" i="4"/>
  <c r="FT14" i="4"/>
  <c r="W16" i="4"/>
  <c r="BG15" i="4"/>
  <c r="CM15" i="4"/>
  <c r="EV15" i="4"/>
  <c r="FH15" i="4"/>
  <c r="FH43" i="4" s="1"/>
  <c r="FH44" i="4" s="1"/>
  <c r="K17" i="4"/>
  <c r="AQ17" i="4"/>
  <c r="BC17" i="4"/>
  <c r="CA16" i="4"/>
  <c r="CY16" i="4"/>
  <c r="DK16" i="4"/>
  <c r="DS17" i="4"/>
  <c r="FP16" i="4"/>
  <c r="GB16" i="4"/>
  <c r="AE18" i="4"/>
  <c r="BO17" i="4"/>
  <c r="EE17" i="4"/>
  <c r="FD17" i="4"/>
  <c r="G19" i="4"/>
  <c r="S19" i="4"/>
  <c r="BW18" i="4"/>
  <c r="CI18" i="4"/>
  <c r="DG18" i="4"/>
  <c r="EN18" i="4"/>
  <c r="EN43" i="4"/>
  <c r="EN44" i="4" s="1"/>
  <c r="ER18" i="4"/>
  <c r="FX18" i="4"/>
  <c r="AA20" i="4"/>
  <c r="AM20" i="4"/>
  <c r="AY20" i="4"/>
  <c r="AY39" i="4" s="1"/>
  <c r="AY41" i="4" s="1"/>
  <c r="BK19" i="4"/>
  <c r="CQ19" i="4"/>
  <c r="CU19" i="4"/>
  <c r="EA19" i="4"/>
  <c r="FL19" i="4"/>
  <c r="O21" i="4"/>
  <c r="AU21" i="4"/>
  <c r="CE20" i="4"/>
  <c r="DO20" i="4"/>
  <c r="EZ20" i="4"/>
  <c r="C22" i="4"/>
  <c r="B39" i="4"/>
  <c r="B41" i="4" s="1"/>
  <c r="AI22" i="4"/>
  <c r="BS21" i="4"/>
  <c r="DC21" i="4"/>
  <c r="DW22" i="4"/>
  <c r="DW43" i="4" s="1"/>
  <c r="EI21" i="4"/>
  <c r="EI43" i="4" s="1"/>
  <c r="EI44" i="4" s="1"/>
  <c r="FT21" i="4"/>
  <c r="W23" i="4"/>
  <c r="BG22" i="4"/>
  <c r="CM22" i="4"/>
  <c r="EV22" i="4"/>
  <c r="FH22" i="4"/>
  <c r="K24" i="4"/>
  <c r="AQ24" i="4"/>
  <c r="BC24" i="4"/>
  <c r="CA23" i="4"/>
  <c r="CY23" i="4"/>
  <c r="DK23" i="4"/>
  <c r="DS24" i="4"/>
  <c r="FP23" i="4"/>
  <c r="GB23" i="4"/>
  <c r="AE25" i="4"/>
  <c r="BO24" i="4"/>
  <c r="BO40" i="4" s="1"/>
  <c r="BO42" i="4" s="1"/>
  <c r="EE24" i="4"/>
  <c r="FD24" i="4"/>
  <c r="G26" i="4"/>
  <c r="S26" i="4"/>
  <c r="BW25" i="4"/>
  <c r="CI25" i="4"/>
  <c r="DG25" i="4"/>
  <c r="EN25" i="4"/>
  <c r="ER25" i="4"/>
  <c r="FX25" i="4"/>
  <c r="AA27" i="4"/>
  <c r="AM27" i="4"/>
  <c r="AY27" i="4"/>
  <c r="BK26" i="4"/>
  <c r="CQ26" i="4"/>
  <c r="CU26" i="4"/>
  <c r="EA26" i="4"/>
  <c r="FL26" i="4"/>
  <c r="O28" i="4"/>
  <c r="AU28" i="4"/>
  <c r="CE27" i="4"/>
  <c r="DO27" i="4"/>
  <c r="EZ27" i="4"/>
  <c r="C29" i="4"/>
  <c r="AI29" i="4"/>
  <c r="BS28" i="4"/>
  <c r="DC28" i="4"/>
  <c r="DW29" i="4"/>
  <c r="EI28" i="4"/>
  <c r="FT28" i="4"/>
  <c r="W30" i="4"/>
  <c r="BG29" i="4"/>
  <c r="CM29" i="4"/>
  <c r="EV29" i="4"/>
  <c r="FH29" i="4"/>
  <c r="K31" i="4"/>
  <c r="AQ31" i="4"/>
  <c r="BC31" i="4"/>
  <c r="CA30" i="4"/>
  <c r="CY30" i="4"/>
  <c r="DK30" i="4"/>
  <c r="DS31" i="4"/>
  <c r="FP30" i="4"/>
  <c r="GB30" i="4"/>
  <c r="AE32" i="4"/>
  <c r="AE39" i="4" s="1"/>
  <c r="AE41" i="4" s="1"/>
  <c r="BO31" i="4"/>
  <c r="EE31" i="4"/>
  <c r="FD31" i="4"/>
  <c r="G33" i="4"/>
  <c r="S33" i="4"/>
  <c r="S39" i="4"/>
  <c r="S41" i="4" s="1"/>
  <c r="AU33" i="4"/>
  <c r="BW32" i="4"/>
  <c r="CI32" i="4"/>
  <c r="CQ32" i="4"/>
  <c r="DG32" i="4"/>
  <c r="EN32" i="4"/>
  <c r="ER32" i="4"/>
  <c r="FX32" i="4"/>
  <c r="O34" i="4"/>
  <c r="O39" i="4" s="1"/>
  <c r="O41" i="4" s="1"/>
  <c r="AA34" i="4"/>
  <c r="Z39" i="4" s="1"/>
  <c r="Z41" i="4" s="1"/>
  <c r="AI34" i="4"/>
  <c r="AI39" i="4" s="1"/>
  <c r="AI41" i="4" s="1"/>
  <c r="AM34" i="4"/>
  <c r="AM39" i="4" s="1"/>
  <c r="AM41" i="4" s="1"/>
  <c r="AY34" i="4"/>
  <c r="BC34" i="4"/>
  <c r="BK33" i="4"/>
  <c r="CU33" i="4"/>
  <c r="CU43" i="4" s="1"/>
  <c r="CU44" i="4" s="1"/>
  <c r="EA33" i="4"/>
  <c r="FL33" i="4"/>
  <c r="C35" i="4"/>
  <c r="K35" i="4"/>
  <c r="W35" i="4"/>
  <c r="V39" i="4"/>
  <c r="V41" i="4" s="1"/>
  <c r="AE35" i="4"/>
  <c r="AQ35" i="4"/>
  <c r="AQ39" i="4" s="1"/>
  <c r="AQ41" i="4" s="1"/>
  <c r="CE34" i="4"/>
  <c r="CY34" i="4"/>
  <c r="DO34" i="4"/>
  <c r="DS35" i="4"/>
  <c r="DW35" i="4"/>
  <c r="EV34" i="4"/>
  <c r="EZ34" i="4"/>
  <c r="FD34" i="4"/>
  <c r="FP34" i="4"/>
  <c r="BG35" i="4"/>
  <c r="BO35" i="4"/>
  <c r="BS35" i="4"/>
  <c r="BS42" i="4" s="1"/>
  <c r="BS44" i="4" s="1"/>
  <c r="CA35" i="4"/>
  <c r="CA42" i="4" s="1"/>
  <c r="CA44" i="4" s="1"/>
  <c r="CM35" i="4"/>
  <c r="DC35" i="4"/>
  <c r="DK35" i="4"/>
  <c r="EE35" i="4"/>
  <c r="EI35" i="4"/>
  <c r="ER35" i="4"/>
  <c r="FH35" i="4"/>
  <c r="FT35" i="4"/>
  <c r="GB35" i="4"/>
  <c r="K39" i="4"/>
  <c r="K41" i="4" s="1"/>
  <c r="F40" i="4"/>
  <c r="K40" i="4"/>
  <c r="O40" i="4"/>
  <c r="S40" i="4"/>
  <c r="V40" i="4"/>
  <c r="Z40" i="4"/>
  <c r="AE40" i="4"/>
  <c r="AI40" i="4"/>
  <c r="AM40" i="4"/>
  <c r="AQ40" i="4"/>
  <c r="AU40" i="4"/>
  <c r="AY40" i="4"/>
  <c r="BC40" i="4"/>
  <c r="BK41" i="4"/>
  <c r="BO41" i="4"/>
  <c r="BG42" i="4"/>
  <c r="CM42" i="4"/>
  <c r="CQ42" i="4"/>
  <c r="CU42" i="4"/>
  <c r="CY42" i="4"/>
  <c r="DC42" i="4"/>
  <c r="DG42" i="4"/>
  <c r="BS43" i="4"/>
  <c r="BW43" i="4"/>
  <c r="CA43" i="4"/>
  <c r="CE43" i="4"/>
  <c r="CI43" i="4"/>
  <c r="B44" i="4"/>
  <c r="F44" i="4"/>
  <c r="J44" i="4"/>
  <c r="N44" i="4"/>
  <c r="R44" i="4"/>
  <c r="V44" i="4"/>
  <c r="Z44" i="4"/>
  <c r="J23" i="6"/>
  <c r="AE44" i="4"/>
  <c r="K23" i="6" s="1"/>
  <c r="AI44" i="4"/>
  <c r="L23" i="6"/>
  <c r="AM44" i="4"/>
  <c r="M23" i="6"/>
  <c r="AQ44" i="4"/>
  <c r="B24" i="6" s="1"/>
  <c r="AU44" i="4"/>
  <c r="C24" i="6" s="1"/>
  <c r="AY44" i="4"/>
  <c r="D24" i="6" s="1"/>
  <c r="BC44" i="4"/>
  <c r="E24" i="6" s="1"/>
  <c r="BK45" i="4"/>
  <c r="G24" i="6" s="1"/>
  <c r="BO45" i="4"/>
  <c r="H24" i="6" s="1"/>
  <c r="BG46" i="4"/>
  <c r="F24" i="6" s="1"/>
  <c r="BS46" i="4"/>
  <c r="I24" i="6" s="1"/>
  <c r="BW46" i="4"/>
  <c r="J24" i="6" s="1"/>
  <c r="CA46" i="4"/>
  <c r="CE46" i="4"/>
  <c r="CI46" i="4"/>
  <c r="M24" i="6" s="1"/>
  <c r="CM46" i="4"/>
  <c r="CQ46" i="4"/>
  <c r="CU46" i="4"/>
  <c r="CY46" i="4"/>
  <c r="DC46" i="4"/>
  <c r="DG46" i="4"/>
  <c r="DK46" i="4"/>
  <c r="DO46" i="4"/>
  <c r="DS46" i="4"/>
  <c r="DW46" i="4"/>
  <c r="EA46" i="4"/>
  <c r="EE46" i="4"/>
  <c r="EI46" i="4"/>
  <c r="EN46" i="4"/>
  <c r="ER46" i="4"/>
  <c r="EV46" i="4"/>
  <c r="EZ46" i="4"/>
  <c r="FD46" i="4"/>
  <c r="FH46" i="4"/>
  <c r="FL46" i="4"/>
  <c r="FP46" i="4"/>
  <c r="FT46" i="4"/>
  <c r="FX46" i="4"/>
  <c r="GB46" i="4"/>
  <c r="E4" i="22"/>
  <c r="I4" i="22"/>
  <c r="M4" i="22"/>
  <c r="Q4" i="22"/>
  <c r="R4" i="22"/>
  <c r="E5" i="22"/>
  <c r="I5" i="22"/>
  <c r="M5" i="22"/>
  <c r="Q5" i="22"/>
  <c r="R5" i="22"/>
  <c r="E6" i="22"/>
  <c r="H6" i="22"/>
  <c r="H7" i="22"/>
  <c r="I6" i="22"/>
  <c r="J6" i="22"/>
  <c r="L6" i="22"/>
  <c r="M6" i="22"/>
  <c r="N6" i="22"/>
  <c r="N7" i="22"/>
  <c r="B7" i="22"/>
  <c r="E7" i="22"/>
  <c r="C7" i="22"/>
  <c r="C16" i="22"/>
  <c r="D7" i="22"/>
  <c r="F7" i="22"/>
  <c r="F16" i="22"/>
  <c r="G7" i="22"/>
  <c r="G16" i="22"/>
  <c r="J7" i="22"/>
  <c r="M7" i="22"/>
  <c r="M16" i="22"/>
  <c r="K7" i="22"/>
  <c r="K16" i="22"/>
  <c r="L7" i="22"/>
  <c r="O7" i="22"/>
  <c r="O16" i="22"/>
  <c r="P7" i="22"/>
  <c r="E9" i="22"/>
  <c r="R9" i="22"/>
  <c r="I9" i="22"/>
  <c r="M9" i="22"/>
  <c r="Q9" i="22"/>
  <c r="E10" i="22"/>
  <c r="R10" i="22"/>
  <c r="I10" i="22"/>
  <c r="I12" i="22"/>
  <c r="M10" i="22"/>
  <c r="Q10" i="22"/>
  <c r="Q12" i="22"/>
  <c r="E11" i="22"/>
  <c r="I11" i="22"/>
  <c r="M11" i="22"/>
  <c r="Q11" i="22"/>
  <c r="R11" i="22"/>
  <c r="D12" i="22"/>
  <c r="E12" i="22"/>
  <c r="F12" i="22"/>
  <c r="G12" i="22"/>
  <c r="H12" i="22"/>
  <c r="J12" i="22"/>
  <c r="K12" i="22"/>
  <c r="L12" i="22"/>
  <c r="M12" i="22"/>
  <c r="N12" i="22"/>
  <c r="O12" i="22"/>
  <c r="P12" i="22"/>
  <c r="D16" i="22"/>
  <c r="L16" i="22"/>
  <c r="P16" i="22"/>
  <c r="Q20" i="22"/>
  <c r="H24" i="22"/>
  <c r="M35" i="22"/>
  <c r="M36" i="22"/>
  <c r="E39" i="22"/>
  <c r="I39" i="22"/>
  <c r="M39" i="22"/>
  <c r="Q39" i="22"/>
  <c r="E40" i="22"/>
  <c r="I40" i="22"/>
  <c r="M40" i="22"/>
  <c r="Q40" i="22"/>
  <c r="E41" i="22"/>
  <c r="I41" i="22"/>
  <c r="M41" i="22"/>
  <c r="Q41" i="22"/>
  <c r="E43" i="22"/>
  <c r="I43" i="22"/>
  <c r="M43" i="22"/>
  <c r="Q43" i="22"/>
  <c r="E44" i="22"/>
  <c r="I44" i="22"/>
  <c r="M44" i="22"/>
  <c r="Q44" i="22"/>
  <c r="E45" i="22"/>
  <c r="I45" i="22"/>
  <c r="M45" i="22"/>
  <c r="Q45" i="22"/>
  <c r="E46" i="22"/>
  <c r="I46" i="22"/>
  <c r="M46" i="22"/>
  <c r="Q46" i="22"/>
  <c r="E47" i="22"/>
  <c r="I47" i="22"/>
  <c r="M47" i="22"/>
  <c r="Q47" i="22"/>
  <c r="E48" i="22"/>
  <c r="I48" i="22"/>
  <c r="M48" i="22"/>
  <c r="Q48" i="22"/>
  <c r="E49" i="22"/>
  <c r="I49" i="22"/>
  <c r="M49" i="22"/>
  <c r="Q49" i="22"/>
  <c r="E50" i="22"/>
  <c r="I50" i="22"/>
  <c r="M50" i="22"/>
  <c r="Q50" i="22"/>
  <c r="E51" i="22"/>
  <c r="I51" i="22"/>
  <c r="M51" i="22"/>
  <c r="E104" i="22"/>
  <c r="I104" i="22"/>
  <c r="M104" i="22"/>
  <c r="Q104" i="22"/>
  <c r="E105" i="22"/>
  <c r="I105" i="22"/>
  <c r="M105" i="22"/>
  <c r="E4" i="21"/>
  <c r="I4" i="21"/>
  <c r="Q4" i="21"/>
  <c r="E5" i="21"/>
  <c r="I5" i="21"/>
  <c r="M5" i="21"/>
  <c r="Q5" i="21"/>
  <c r="E6" i="21"/>
  <c r="I6" i="21"/>
  <c r="M6" i="21"/>
  <c r="Q6" i="21"/>
  <c r="B7" i="21"/>
  <c r="C7" i="21"/>
  <c r="D7" i="21"/>
  <c r="E7" i="21"/>
  <c r="F7" i="21"/>
  <c r="I7" i="21"/>
  <c r="G7" i="21"/>
  <c r="H7" i="21"/>
  <c r="J7" i="21"/>
  <c r="K7" i="21"/>
  <c r="L7" i="21"/>
  <c r="M7" i="21"/>
  <c r="O7" i="21"/>
  <c r="Q7" i="21"/>
  <c r="P7" i="21"/>
  <c r="Q9" i="21"/>
  <c r="R9" i="21"/>
  <c r="Q10" i="21"/>
  <c r="R10" i="21"/>
  <c r="E11" i="21"/>
  <c r="R11" i="21"/>
  <c r="Q11" i="21"/>
  <c r="E12" i="21"/>
  <c r="I12" i="21"/>
  <c r="J12" i="21"/>
  <c r="J14" i="21"/>
  <c r="M12" i="21"/>
  <c r="Q12" i="21"/>
  <c r="R12" i="21"/>
  <c r="I14" i="21"/>
  <c r="E17" i="21"/>
  <c r="I17" i="21"/>
  <c r="M17" i="21"/>
  <c r="Q17" i="21"/>
  <c r="E18" i="21"/>
  <c r="I18" i="21"/>
  <c r="M18" i="21"/>
  <c r="Q18" i="21"/>
  <c r="E19" i="21"/>
  <c r="E20" i="21"/>
  <c r="M33" i="21"/>
  <c r="M34" i="21"/>
  <c r="E37" i="21"/>
  <c r="I37" i="21"/>
  <c r="M37" i="21"/>
  <c r="Q37" i="21"/>
  <c r="E38" i="21"/>
  <c r="I38" i="21"/>
  <c r="M38" i="21"/>
  <c r="Q38" i="21"/>
  <c r="E39" i="21"/>
  <c r="I39" i="21"/>
  <c r="M39" i="21"/>
  <c r="Q39" i="21"/>
  <c r="E41" i="21"/>
  <c r="I41" i="21"/>
  <c r="M41" i="21"/>
  <c r="Q41" i="21"/>
  <c r="E42" i="21"/>
  <c r="R42" i="21"/>
  <c r="I42" i="21"/>
  <c r="M42" i="21"/>
  <c r="Q42" i="21"/>
  <c r="E43" i="21"/>
  <c r="I43" i="21"/>
  <c r="M43" i="21"/>
  <c r="Q43" i="21"/>
  <c r="R43" i="21"/>
  <c r="E44" i="21"/>
  <c r="I44" i="21"/>
  <c r="M44" i="21"/>
  <c r="Q44" i="21"/>
  <c r="R44" i="21"/>
  <c r="E45" i="21"/>
  <c r="R45" i="21"/>
  <c r="I45" i="21"/>
  <c r="M45" i="21"/>
  <c r="Q45" i="21"/>
  <c r="E46" i="21"/>
  <c r="I46" i="21"/>
  <c r="M46" i="21"/>
  <c r="Q46" i="21"/>
  <c r="R46" i="21"/>
  <c r="E47" i="21"/>
  <c r="R47" i="21"/>
  <c r="I47" i="21"/>
  <c r="M47" i="21"/>
  <c r="Q47" i="21"/>
  <c r="E48" i="21"/>
  <c r="R48" i="21"/>
  <c r="I48" i="21"/>
  <c r="M48" i="21"/>
  <c r="Q48" i="21"/>
  <c r="E49" i="21"/>
  <c r="I49" i="21"/>
  <c r="M49" i="21"/>
  <c r="R49" i="21"/>
  <c r="E103" i="21"/>
  <c r="R103" i="21"/>
  <c r="I103" i="21"/>
  <c r="M103" i="21"/>
  <c r="Q103" i="21"/>
  <c r="E104" i="21"/>
  <c r="I104" i="21"/>
  <c r="M104" i="21"/>
  <c r="Q104" i="21"/>
  <c r="R104" i="21"/>
  <c r="E4" i="20"/>
  <c r="R4" i="20"/>
  <c r="I4" i="20"/>
  <c r="Q4" i="20"/>
  <c r="E5" i="20"/>
  <c r="I5" i="20"/>
  <c r="M5" i="20"/>
  <c r="Q5" i="20"/>
  <c r="Q7" i="20"/>
  <c r="R5" i="20"/>
  <c r="E6" i="20"/>
  <c r="I6" i="20"/>
  <c r="M6" i="20"/>
  <c r="Q6" i="20"/>
  <c r="R6" i="20"/>
  <c r="B7" i="20"/>
  <c r="D7" i="20"/>
  <c r="E7" i="20"/>
  <c r="R7" i="20"/>
  <c r="F7" i="20"/>
  <c r="G7" i="20"/>
  <c r="H7" i="20"/>
  <c r="H14" i="20"/>
  <c r="I7" i="20"/>
  <c r="J7" i="20"/>
  <c r="K7" i="20"/>
  <c r="K14" i="20"/>
  <c r="L7" i="20"/>
  <c r="N7" i="20"/>
  <c r="N14" i="20"/>
  <c r="O7" i="20"/>
  <c r="P7" i="20"/>
  <c r="E9" i="20"/>
  <c r="I9" i="20"/>
  <c r="M9" i="20"/>
  <c r="Q9" i="20"/>
  <c r="R9" i="20"/>
  <c r="E10" i="20"/>
  <c r="I10" i="20"/>
  <c r="M10" i="20"/>
  <c r="Q10" i="20"/>
  <c r="R10" i="20"/>
  <c r="E11" i="20"/>
  <c r="R11" i="20"/>
  <c r="I11" i="20"/>
  <c r="M11" i="20"/>
  <c r="Q11" i="20"/>
  <c r="D12" i="20"/>
  <c r="E12" i="20"/>
  <c r="F12" i="20"/>
  <c r="H12" i="20"/>
  <c r="J12" i="20"/>
  <c r="M12" i="20"/>
  <c r="K12" i="20"/>
  <c r="N12" i="20"/>
  <c r="O12" i="20"/>
  <c r="Q12" i="20"/>
  <c r="E14" i="20"/>
  <c r="F14" i="20"/>
  <c r="G14" i="20"/>
  <c r="P14" i="20"/>
  <c r="E17" i="20"/>
  <c r="I17" i="20"/>
  <c r="M17" i="20"/>
  <c r="Q17" i="20"/>
  <c r="R17" i="20"/>
  <c r="E18" i="20"/>
  <c r="I18" i="20"/>
  <c r="R18" i="20"/>
  <c r="M18" i="20"/>
  <c r="Q18" i="20"/>
  <c r="E19" i="20"/>
  <c r="E20" i="20"/>
  <c r="M30" i="20"/>
  <c r="L31" i="20"/>
  <c r="M31" i="20"/>
  <c r="I34" i="20"/>
  <c r="M34" i="20"/>
  <c r="I35" i="20"/>
  <c r="M35" i="20"/>
  <c r="I36" i="20"/>
  <c r="M36" i="20"/>
  <c r="E38" i="20"/>
  <c r="I38" i="20"/>
  <c r="M38" i="20"/>
  <c r="Q38" i="20"/>
  <c r="E39" i="20"/>
  <c r="I39" i="20"/>
  <c r="M39" i="20"/>
  <c r="Q39" i="20"/>
  <c r="R39" i="20"/>
  <c r="E40" i="20"/>
  <c r="R40" i="20"/>
  <c r="I40" i="20"/>
  <c r="M40" i="20"/>
  <c r="Q40" i="20"/>
  <c r="E41" i="20"/>
  <c r="R41" i="20"/>
  <c r="I41" i="20"/>
  <c r="M41" i="20"/>
  <c r="Q41" i="20"/>
  <c r="E42" i="20"/>
  <c r="I42" i="20"/>
  <c r="M42" i="20"/>
  <c r="Q42" i="20"/>
  <c r="R42" i="20"/>
  <c r="E43" i="20"/>
  <c r="R43" i="20"/>
  <c r="I43" i="20"/>
  <c r="M43" i="20"/>
  <c r="Q43" i="20"/>
  <c r="E44" i="20"/>
  <c r="I44" i="20"/>
  <c r="M44" i="20"/>
  <c r="Q44" i="20"/>
  <c r="R44" i="20"/>
  <c r="E45" i="20"/>
  <c r="I45" i="20"/>
  <c r="M45" i="20"/>
  <c r="Q45" i="20"/>
  <c r="R45" i="20"/>
  <c r="E46" i="20"/>
  <c r="R46" i="20"/>
  <c r="I46" i="20"/>
  <c r="M46" i="20"/>
  <c r="Q46" i="20"/>
  <c r="E95" i="20"/>
  <c r="I95" i="20"/>
  <c r="M95" i="20"/>
  <c r="Q95" i="20"/>
  <c r="R95" i="20"/>
  <c r="E96" i="20"/>
  <c r="R96" i="20"/>
  <c r="I96" i="20"/>
  <c r="M96" i="20"/>
  <c r="Q96" i="20"/>
  <c r="E4" i="18"/>
  <c r="I4" i="18"/>
  <c r="M4" i="18"/>
  <c r="Q4" i="18"/>
  <c r="R4" i="18"/>
  <c r="E5" i="18"/>
  <c r="I5" i="18"/>
  <c r="M5" i="18"/>
  <c r="Q5" i="18"/>
  <c r="R5" i="18"/>
  <c r="E6" i="18"/>
  <c r="I6" i="18"/>
  <c r="M6" i="18"/>
  <c r="B7" i="18"/>
  <c r="C7" i="18"/>
  <c r="C14" i="18"/>
  <c r="D7" i="18"/>
  <c r="E7" i="18"/>
  <c r="F7" i="18"/>
  <c r="I7" i="18"/>
  <c r="G7" i="18"/>
  <c r="H7" i="18"/>
  <c r="J7" i="18"/>
  <c r="J14" i="18"/>
  <c r="K7" i="18"/>
  <c r="K14" i="18"/>
  <c r="L7" i="18"/>
  <c r="M7" i="18"/>
  <c r="N7" i="18"/>
  <c r="Q7" i="18"/>
  <c r="P7" i="18"/>
  <c r="E9" i="18"/>
  <c r="I9" i="18"/>
  <c r="M9" i="18"/>
  <c r="Q9" i="18"/>
  <c r="R9" i="18"/>
  <c r="E10" i="18"/>
  <c r="I10" i="18"/>
  <c r="M10" i="18"/>
  <c r="Q10" i="18"/>
  <c r="R10" i="18"/>
  <c r="E11" i="18"/>
  <c r="R11" i="18"/>
  <c r="I11" i="18"/>
  <c r="M11" i="18"/>
  <c r="Q11" i="18"/>
  <c r="B12" i="18"/>
  <c r="B14" i="18"/>
  <c r="E14" i="18"/>
  <c r="C12" i="18"/>
  <c r="D12" i="18"/>
  <c r="E12" i="18"/>
  <c r="R12" i="18"/>
  <c r="F12" i="18"/>
  <c r="I12" i="18"/>
  <c r="H12" i="18"/>
  <c r="H14" i="18"/>
  <c r="J12" i="18"/>
  <c r="K12" i="18"/>
  <c r="M12" i="18"/>
  <c r="N12" i="18"/>
  <c r="O12" i="18"/>
  <c r="P12" i="18"/>
  <c r="P14" i="18"/>
  <c r="Q12" i="18"/>
  <c r="G14" i="18"/>
  <c r="E17" i="18"/>
  <c r="I17" i="18"/>
  <c r="M17" i="18"/>
  <c r="E18" i="18"/>
  <c r="I18" i="18"/>
  <c r="M18" i="18"/>
  <c r="E19" i="18"/>
  <c r="E20" i="18"/>
  <c r="I33" i="18"/>
  <c r="I34" i="18"/>
  <c r="I35" i="18"/>
  <c r="E36" i="18"/>
  <c r="I36" i="18"/>
  <c r="M36" i="18"/>
  <c r="Q36" i="18"/>
  <c r="R36" i="18"/>
  <c r="E37" i="18"/>
  <c r="R37" i="18"/>
  <c r="I37" i="18"/>
  <c r="M37" i="18"/>
  <c r="Q37" i="18"/>
  <c r="E38" i="18"/>
  <c r="R38" i="18"/>
  <c r="I38" i="18"/>
  <c r="M38" i="18"/>
  <c r="Q38" i="18"/>
  <c r="E39" i="18"/>
  <c r="I39" i="18"/>
  <c r="M39" i="18"/>
  <c r="Q39" i="18"/>
  <c r="R39" i="18"/>
  <c r="E40" i="18"/>
  <c r="R40" i="18"/>
  <c r="I40" i="18"/>
  <c r="M40" i="18"/>
  <c r="Q40" i="18"/>
  <c r="E41" i="18"/>
  <c r="I41" i="18"/>
  <c r="M41" i="18"/>
  <c r="Q41" i="18"/>
  <c r="R41" i="18"/>
  <c r="E42" i="18"/>
  <c r="I42" i="18"/>
  <c r="M42" i="18"/>
  <c r="Q42" i="18"/>
  <c r="R42" i="18"/>
  <c r="E43" i="18"/>
  <c r="R43" i="18"/>
  <c r="I43" i="18"/>
  <c r="M43" i="18"/>
  <c r="Q43" i="18"/>
  <c r="E44" i="18"/>
  <c r="I44" i="18"/>
  <c r="M44" i="18"/>
  <c r="Q44" i="18"/>
  <c r="R44" i="18"/>
  <c r="E96" i="18"/>
  <c r="R96" i="18"/>
  <c r="I96" i="18"/>
  <c r="M96" i="18"/>
  <c r="Q96" i="18"/>
  <c r="E97" i="18"/>
  <c r="I97" i="18"/>
  <c r="M97" i="18"/>
  <c r="Q97" i="18"/>
  <c r="R97" i="18"/>
  <c r="E4" i="17"/>
  <c r="I4" i="17"/>
  <c r="M4" i="17"/>
  <c r="Q4" i="17"/>
  <c r="R4" i="17"/>
  <c r="E5" i="17"/>
  <c r="R5" i="17"/>
  <c r="I5" i="17"/>
  <c r="M5" i="17"/>
  <c r="Q5" i="17"/>
  <c r="E6" i="17"/>
  <c r="I6" i="17"/>
  <c r="M6" i="17"/>
  <c r="Q6" i="17"/>
  <c r="R6" i="17"/>
  <c r="B7" i="17"/>
  <c r="C7" i="17"/>
  <c r="D7" i="17"/>
  <c r="E7" i="17"/>
  <c r="R7" i="17"/>
  <c r="F7" i="17"/>
  <c r="G7" i="17"/>
  <c r="H7" i="17"/>
  <c r="I7" i="17"/>
  <c r="J7" i="17"/>
  <c r="K7" i="17"/>
  <c r="L7" i="17"/>
  <c r="M7" i="17"/>
  <c r="N7" i="17"/>
  <c r="O7" i="17"/>
  <c r="P7" i="17"/>
  <c r="Q7" i="17"/>
  <c r="E9" i="17"/>
  <c r="I9" i="17"/>
  <c r="M9" i="17"/>
  <c r="Q9" i="17"/>
  <c r="R9" i="17"/>
  <c r="E10" i="17"/>
  <c r="R10" i="17"/>
  <c r="I10" i="17"/>
  <c r="M10" i="17"/>
  <c r="Q10" i="17"/>
  <c r="E11" i="17"/>
  <c r="I11" i="17"/>
  <c r="M11" i="17"/>
  <c r="Q11" i="17"/>
  <c r="R11" i="17"/>
  <c r="B12" i="17"/>
  <c r="C12" i="17"/>
  <c r="D12" i="17"/>
  <c r="E12" i="17"/>
  <c r="R12" i="17"/>
  <c r="F12" i="17"/>
  <c r="G12" i="17"/>
  <c r="H12" i="17"/>
  <c r="I12" i="17"/>
  <c r="J12" i="17"/>
  <c r="K12" i="17"/>
  <c r="L12" i="17"/>
  <c r="M12" i="17"/>
  <c r="N12" i="17"/>
  <c r="O12" i="17"/>
  <c r="P12" i="17"/>
  <c r="P14" i="17"/>
  <c r="Q14" i="17"/>
  <c r="Q12" i="17"/>
  <c r="B14" i="17"/>
  <c r="C14" i="17"/>
  <c r="D14" i="17"/>
  <c r="E14" i="17"/>
  <c r="F14" i="17"/>
  <c r="I14" i="17"/>
  <c r="G14" i="17"/>
  <c r="H14" i="17"/>
  <c r="J14" i="17"/>
  <c r="K14" i="17"/>
  <c r="L14" i="17"/>
  <c r="M14" i="17"/>
  <c r="N14" i="17"/>
  <c r="E17" i="17"/>
  <c r="I17" i="17"/>
  <c r="M17" i="17"/>
  <c r="Q17" i="17"/>
  <c r="E18" i="17"/>
  <c r="I18" i="17"/>
  <c r="M18" i="17"/>
  <c r="Q18" i="17"/>
  <c r="F33" i="17"/>
  <c r="I42" i="17"/>
  <c r="I43" i="17"/>
  <c r="I44" i="17"/>
  <c r="E47" i="17"/>
  <c r="R47" i="17"/>
  <c r="I47" i="17"/>
  <c r="M47" i="17"/>
  <c r="Q47" i="17"/>
  <c r="E48" i="17"/>
  <c r="I48" i="17"/>
  <c r="M48" i="17"/>
  <c r="Q48" i="17"/>
  <c r="R48" i="17"/>
  <c r="E49" i="17"/>
  <c r="R49" i="17"/>
  <c r="I49" i="17"/>
  <c r="M49" i="17"/>
  <c r="Q49" i="17"/>
  <c r="E50" i="17"/>
  <c r="R50" i="17"/>
  <c r="I50" i="17"/>
  <c r="M50" i="17"/>
  <c r="Q50" i="17"/>
  <c r="E51" i="17"/>
  <c r="I51" i="17"/>
  <c r="M51" i="17"/>
  <c r="Q51" i="17"/>
  <c r="R51" i="17"/>
  <c r="E52" i="17"/>
  <c r="R52" i="17"/>
  <c r="I52" i="17"/>
  <c r="M52" i="17"/>
  <c r="Q52" i="17"/>
  <c r="E53" i="17"/>
  <c r="I53" i="17"/>
  <c r="M53" i="17"/>
  <c r="Q53" i="17"/>
  <c r="R53" i="17"/>
  <c r="E54" i="17"/>
  <c r="I54" i="17"/>
  <c r="M54" i="17"/>
  <c r="Q54" i="17"/>
  <c r="R54" i="17"/>
  <c r="E55" i="17"/>
  <c r="R55" i="17"/>
  <c r="I55" i="17"/>
  <c r="M55" i="17"/>
  <c r="Q55" i="17"/>
  <c r="E106" i="17"/>
  <c r="Q106" i="17"/>
  <c r="E107" i="17"/>
  <c r="Q107" i="17"/>
  <c r="E4" i="12"/>
  <c r="I4" i="12"/>
  <c r="R4" i="12"/>
  <c r="M4" i="12"/>
  <c r="Q4" i="12"/>
  <c r="E5" i="12"/>
  <c r="I5" i="12"/>
  <c r="M5" i="12"/>
  <c r="Q5" i="12"/>
  <c r="Q6" i="12"/>
  <c r="R6" i="12"/>
  <c r="R5" i="12"/>
  <c r="E6" i="12"/>
  <c r="I6" i="12"/>
  <c r="M6" i="12"/>
  <c r="B7" i="12"/>
  <c r="E7" i="12"/>
  <c r="C7" i="12"/>
  <c r="D7" i="12"/>
  <c r="F7" i="12"/>
  <c r="G7" i="12"/>
  <c r="H7" i="12"/>
  <c r="I7" i="12"/>
  <c r="J7" i="12"/>
  <c r="M7" i="12"/>
  <c r="K7" i="12"/>
  <c r="K14" i="12"/>
  <c r="L7" i="12"/>
  <c r="L14" i="12"/>
  <c r="N7" i="12"/>
  <c r="O7" i="12"/>
  <c r="P7" i="12"/>
  <c r="Q7" i="12"/>
  <c r="E9" i="12"/>
  <c r="I9" i="12"/>
  <c r="R9" i="12"/>
  <c r="M9" i="12"/>
  <c r="Q9" i="12"/>
  <c r="E10" i="12"/>
  <c r="I10" i="12"/>
  <c r="M10" i="12"/>
  <c r="Q10" i="12"/>
  <c r="R10" i="12"/>
  <c r="E11" i="12"/>
  <c r="I11" i="12"/>
  <c r="M11" i="12"/>
  <c r="Q11" i="12"/>
  <c r="R11" i="12"/>
  <c r="B12" i="12"/>
  <c r="E12" i="12"/>
  <c r="R12" i="12"/>
  <c r="C12" i="12"/>
  <c r="D12" i="12"/>
  <c r="F12" i="12"/>
  <c r="H12" i="12"/>
  <c r="I12" i="12"/>
  <c r="J12" i="12"/>
  <c r="K12" i="12"/>
  <c r="L12" i="12"/>
  <c r="M12" i="12"/>
  <c r="N12" i="12"/>
  <c r="O12" i="12"/>
  <c r="P12" i="12"/>
  <c r="Q12" i="12"/>
  <c r="B14" i="12"/>
  <c r="C14" i="12"/>
  <c r="E14" i="12"/>
  <c r="F14" i="12"/>
  <c r="I14" i="12"/>
  <c r="N14" i="12"/>
  <c r="Q14" i="12"/>
  <c r="P14" i="12"/>
  <c r="E17" i="12"/>
  <c r="I17" i="12"/>
  <c r="M17" i="12"/>
  <c r="Q17" i="12"/>
  <c r="E18" i="12"/>
  <c r="I18" i="12"/>
  <c r="M18" i="12"/>
  <c r="Q18" i="12"/>
  <c r="F33" i="12"/>
  <c r="Q44" i="12"/>
  <c r="E47" i="12"/>
  <c r="R47" i="12"/>
  <c r="I47" i="12"/>
  <c r="M47" i="12"/>
  <c r="Q47" i="12"/>
  <c r="E48" i="12"/>
  <c r="I48" i="12"/>
  <c r="M48" i="12"/>
  <c r="Q48" i="12"/>
  <c r="R48" i="12"/>
  <c r="E49" i="12"/>
  <c r="R49" i="12"/>
  <c r="I49" i="12"/>
  <c r="M49" i="12"/>
  <c r="Q49" i="12"/>
  <c r="E50" i="12"/>
  <c r="I50" i="12"/>
  <c r="M50" i="12"/>
  <c r="Q50" i="12"/>
  <c r="R50" i="12"/>
  <c r="E51" i="12"/>
  <c r="I51" i="12"/>
  <c r="M51" i="12"/>
  <c r="Q51" i="12"/>
  <c r="R51" i="12"/>
  <c r="E52" i="12"/>
  <c r="R52" i="12"/>
  <c r="I52" i="12"/>
  <c r="M52" i="12"/>
  <c r="Q52" i="12"/>
  <c r="E53" i="12"/>
  <c r="I53" i="12"/>
  <c r="M53" i="12"/>
  <c r="Q53" i="12"/>
  <c r="R53" i="12"/>
  <c r="E54" i="12"/>
  <c r="R54" i="12"/>
  <c r="I54" i="12"/>
  <c r="M54" i="12"/>
  <c r="Q54" i="12"/>
  <c r="E55" i="12"/>
  <c r="R55" i="12"/>
  <c r="I55" i="12"/>
  <c r="M55" i="12"/>
  <c r="Q55" i="12"/>
  <c r="E4" i="9"/>
  <c r="I4" i="9"/>
  <c r="M4" i="9"/>
  <c r="Q4" i="9"/>
  <c r="R4" i="9"/>
  <c r="E5" i="9"/>
  <c r="R5" i="9"/>
  <c r="I5" i="9"/>
  <c r="M5" i="9"/>
  <c r="Q5" i="9"/>
  <c r="E6" i="9"/>
  <c r="I6" i="9"/>
  <c r="M6" i="9"/>
  <c r="Q6" i="9"/>
  <c r="R6" i="9"/>
  <c r="B7" i="9"/>
  <c r="C7" i="9"/>
  <c r="D7" i="9"/>
  <c r="E7" i="9"/>
  <c r="R7" i="9"/>
  <c r="F7" i="9"/>
  <c r="G7" i="9"/>
  <c r="H7" i="9"/>
  <c r="I7" i="9"/>
  <c r="J7" i="9"/>
  <c r="K7" i="9"/>
  <c r="L7" i="9"/>
  <c r="M7" i="9"/>
  <c r="N7" i="9"/>
  <c r="O7" i="9"/>
  <c r="P7" i="9"/>
  <c r="Q7" i="9"/>
  <c r="E9" i="9"/>
  <c r="I9" i="9"/>
  <c r="M9" i="9"/>
  <c r="Q9" i="9"/>
  <c r="R9" i="9"/>
  <c r="E10" i="9"/>
  <c r="R10" i="9"/>
  <c r="I10" i="9"/>
  <c r="M10" i="9"/>
  <c r="Q10" i="9"/>
  <c r="E11" i="9"/>
  <c r="I11" i="9"/>
  <c r="M11" i="9"/>
  <c r="Q11" i="9"/>
  <c r="R11" i="9"/>
  <c r="B12" i="9"/>
  <c r="C12" i="9"/>
  <c r="D12" i="9"/>
  <c r="E12" i="9"/>
  <c r="R12" i="9"/>
  <c r="F12" i="9"/>
  <c r="G12" i="9"/>
  <c r="H12" i="9"/>
  <c r="I12" i="9"/>
  <c r="J12" i="9"/>
  <c r="K12" i="9"/>
  <c r="L12" i="9"/>
  <c r="M12" i="9"/>
  <c r="N12" i="9"/>
  <c r="O12" i="9"/>
  <c r="P12" i="9"/>
  <c r="Q12" i="9"/>
  <c r="B14" i="9"/>
  <c r="C14" i="9"/>
  <c r="D14" i="9"/>
  <c r="D38" i="5"/>
  <c r="F14" i="9"/>
  <c r="I14" i="9"/>
  <c r="G14" i="9"/>
  <c r="F38" i="5"/>
  <c r="H14" i="9"/>
  <c r="G38" i="5"/>
  <c r="J14" i="9"/>
  <c r="H38" i="5"/>
  <c r="K14" i="9"/>
  <c r="L14" i="9"/>
  <c r="M14" i="9"/>
  <c r="N14" i="9"/>
  <c r="Q14" i="9"/>
  <c r="O14" i="9"/>
  <c r="P14" i="9"/>
  <c r="E17" i="9"/>
  <c r="I17" i="9"/>
  <c r="M17" i="9"/>
  <c r="Q17" i="9"/>
  <c r="E18" i="9"/>
  <c r="I18" i="9"/>
  <c r="M18" i="9"/>
  <c r="Q18" i="9"/>
  <c r="T56" i="9"/>
  <c r="E67" i="9"/>
  <c r="I67" i="9"/>
  <c r="M67" i="9"/>
  <c r="Q67" i="9"/>
  <c r="R67" i="9"/>
  <c r="E68" i="9"/>
  <c r="I68" i="9"/>
  <c r="M68" i="9"/>
  <c r="Q68" i="9"/>
  <c r="R68" i="9"/>
  <c r="M69" i="9"/>
  <c r="E73" i="9"/>
  <c r="I73" i="9"/>
  <c r="M73" i="9"/>
  <c r="Q73" i="9"/>
  <c r="E74" i="9"/>
  <c r="I74" i="9"/>
  <c r="M74" i="9"/>
  <c r="E75" i="9"/>
  <c r="I75" i="9"/>
  <c r="M75" i="9"/>
  <c r="E76" i="9"/>
  <c r="I76" i="9"/>
  <c r="M76" i="9"/>
  <c r="E77" i="9"/>
  <c r="I77" i="9"/>
  <c r="M77" i="9"/>
  <c r="E78" i="9"/>
  <c r="I78" i="9"/>
  <c r="M78" i="9"/>
  <c r="E79" i="9"/>
  <c r="I79" i="9"/>
  <c r="M79" i="9"/>
  <c r="E80" i="9"/>
  <c r="I80" i="9"/>
  <c r="M80" i="9"/>
  <c r="E81" i="9"/>
  <c r="R81" i="9"/>
  <c r="I81" i="9"/>
  <c r="M81" i="9"/>
  <c r="Q81" i="9"/>
  <c r="E136" i="9"/>
  <c r="I136" i="9"/>
  <c r="M136" i="9"/>
  <c r="E140" i="9"/>
  <c r="R140" i="9"/>
  <c r="I140" i="9"/>
  <c r="M140" i="9"/>
  <c r="Q140" i="9"/>
  <c r="E141" i="9"/>
  <c r="R141" i="9"/>
  <c r="I141" i="9"/>
  <c r="M141" i="9"/>
  <c r="Q141" i="9"/>
  <c r="E4" i="8"/>
  <c r="I4" i="8"/>
  <c r="M4" i="8"/>
  <c r="Q4" i="8"/>
  <c r="R4" i="8"/>
  <c r="E5" i="8"/>
  <c r="R5" i="8"/>
  <c r="I5" i="8"/>
  <c r="M5" i="8"/>
  <c r="Q5" i="8"/>
  <c r="E6" i="8"/>
  <c r="I6" i="8"/>
  <c r="M6" i="8"/>
  <c r="M7" i="8"/>
  <c r="Q6" i="8"/>
  <c r="Q7" i="8"/>
  <c r="R7" i="8"/>
  <c r="R6" i="8"/>
  <c r="B7" i="8"/>
  <c r="C7" i="8"/>
  <c r="D7" i="8"/>
  <c r="D14" i="8"/>
  <c r="D36" i="5"/>
  <c r="E7" i="8"/>
  <c r="E14" i="8"/>
  <c r="F7" i="8"/>
  <c r="G7" i="8"/>
  <c r="G14" i="8"/>
  <c r="F36" i="5"/>
  <c r="H7" i="8"/>
  <c r="H14" i="8"/>
  <c r="G36" i="5"/>
  <c r="I7" i="8"/>
  <c r="I14" i="8"/>
  <c r="J7" i="8"/>
  <c r="K7" i="8"/>
  <c r="L7" i="8"/>
  <c r="L14" i="8"/>
  <c r="J36" i="5"/>
  <c r="N7" i="8"/>
  <c r="O7" i="8"/>
  <c r="O14" i="8"/>
  <c r="L36" i="5"/>
  <c r="E9" i="8"/>
  <c r="I9" i="8"/>
  <c r="M9" i="8"/>
  <c r="Q9" i="8"/>
  <c r="R9" i="8"/>
  <c r="E10" i="8"/>
  <c r="R10" i="8"/>
  <c r="I10" i="8"/>
  <c r="M10" i="8"/>
  <c r="M12" i="8"/>
  <c r="Q10" i="8"/>
  <c r="E11" i="8"/>
  <c r="I11" i="8"/>
  <c r="M11" i="8"/>
  <c r="Q11" i="8"/>
  <c r="R11" i="8"/>
  <c r="B12" i="8"/>
  <c r="E12" i="8"/>
  <c r="C12" i="8"/>
  <c r="D12" i="8"/>
  <c r="F12" i="8"/>
  <c r="G12" i="8"/>
  <c r="H12" i="8"/>
  <c r="I12" i="8"/>
  <c r="J12" i="8"/>
  <c r="J14" i="8"/>
  <c r="H36" i="5"/>
  <c r="K12" i="8"/>
  <c r="L12" i="8"/>
  <c r="N12" i="8"/>
  <c r="N14" i="8"/>
  <c r="O12" i="8"/>
  <c r="Q12" i="8"/>
  <c r="B14" i="8"/>
  <c r="B36" i="5"/>
  <c r="C14" i="8"/>
  <c r="C36" i="5"/>
  <c r="F14" i="8"/>
  <c r="E36" i="5"/>
  <c r="K14" i="8"/>
  <c r="I36" i="5"/>
  <c r="P14" i="8"/>
  <c r="M36" i="5"/>
  <c r="E17" i="8"/>
  <c r="I17" i="8"/>
  <c r="M17" i="8"/>
  <c r="Q17" i="8"/>
  <c r="R17" i="8"/>
  <c r="E18" i="8"/>
  <c r="R18" i="8"/>
  <c r="I18" i="8"/>
  <c r="M18" i="8"/>
  <c r="Q18" i="8"/>
  <c r="T33" i="8"/>
  <c r="E47" i="8"/>
  <c r="I47" i="8"/>
  <c r="M47" i="8"/>
  <c r="Q47" i="8"/>
  <c r="R47" i="8"/>
  <c r="E48" i="8"/>
  <c r="I48" i="8"/>
  <c r="M48" i="8"/>
  <c r="Q48" i="8"/>
  <c r="R48" i="8"/>
  <c r="M49" i="8"/>
  <c r="Q49" i="8"/>
  <c r="R49" i="8"/>
  <c r="E52" i="8"/>
  <c r="I52" i="8"/>
  <c r="M52" i="8"/>
  <c r="Q52" i="8"/>
  <c r="E53" i="8"/>
  <c r="I53" i="8"/>
  <c r="M53" i="8"/>
  <c r="E54" i="8"/>
  <c r="I54" i="8"/>
  <c r="M54" i="8"/>
  <c r="E55" i="8"/>
  <c r="I55" i="8"/>
  <c r="M55" i="8"/>
  <c r="E56" i="8"/>
  <c r="I56" i="8"/>
  <c r="M56" i="8"/>
  <c r="Q56" i="8"/>
  <c r="E57" i="8"/>
  <c r="I57" i="8"/>
  <c r="M57" i="8"/>
  <c r="E58" i="8"/>
  <c r="I58" i="8"/>
  <c r="M58" i="8"/>
  <c r="E59" i="8"/>
  <c r="R59" i="8"/>
  <c r="I59" i="8"/>
  <c r="M59" i="8"/>
  <c r="Q59" i="8"/>
  <c r="E60" i="8"/>
  <c r="I60" i="8"/>
  <c r="M60" i="8"/>
  <c r="Q60" i="8"/>
  <c r="R60" i="8"/>
  <c r="I70" i="8"/>
  <c r="M70" i="8"/>
  <c r="E107" i="8"/>
  <c r="I107" i="8"/>
  <c r="M107" i="8"/>
  <c r="E111" i="8"/>
  <c r="R111" i="8"/>
  <c r="I111" i="8"/>
  <c r="M111" i="8"/>
  <c r="Q111" i="8"/>
  <c r="E112" i="8"/>
  <c r="I112" i="8"/>
  <c r="M112" i="8"/>
  <c r="Q112" i="8"/>
  <c r="R112" i="8"/>
  <c r="E4" i="3"/>
  <c r="I4" i="3"/>
  <c r="M4" i="3"/>
  <c r="Q4" i="3"/>
  <c r="R4" i="3"/>
  <c r="E5" i="3"/>
  <c r="I5" i="3"/>
  <c r="M5" i="3"/>
  <c r="Q5" i="3"/>
  <c r="R5" i="3"/>
  <c r="E6" i="3"/>
  <c r="I6" i="3"/>
  <c r="M6" i="3"/>
  <c r="Q6" i="3"/>
  <c r="R6" i="3"/>
  <c r="B7" i="3"/>
  <c r="E7" i="3"/>
  <c r="C7" i="3"/>
  <c r="D7" i="3"/>
  <c r="F7" i="3"/>
  <c r="G7" i="3"/>
  <c r="H7" i="3"/>
  <c r="I7" i="3"/>
  <c r="J7" i="3"/>
  <c r="M7" i="3"/>
  <c r="K7" i="3"/>
  <c r="L7" i="3"/>
  <c r="N7" i="3"/>
  <c r="O7" i="3"/>
  <c r="P7" i="3"/>
  <c r="Q7" i="3"/>
  <c r="R7" i="3"/>
  <c r="E9" i="3"/>
  <c r="I9" i="3"/>
  <c r="M9" i="3"/>
  <c r="Q9" i="3"/>
  <c r="R9" i="3"/>
  <c r="E10" i="3"/>
  <c r="E12" i="3"/>
  <c r="I10" i="3"/>
  <c r="M10" i="3"/>
  <c r="Q10" i="3"/>
  <c r="R10" i="3"/>
  <c r="E11" i="3"/>
  <c r="I11" i="3"/>
  <c r="M11" i="3"/>
  <c r="Q11" i="3"/>
  <c r="R11" i="3"/>
  <c r="B12" i="3"/>
  <c r="R12" i="3"/>
  <c r="C12" i="3"/>
  <c r="D12" i="3"/>
  <c r="F12" i="3"/>
  <c r="G12" i="3"/>
  <c r="H12" i="3"/>
  <c r="I12" i="3"/>
  <c r="J12" i="3"/>
  <c r="M12" i="3"/>
  <c r="K12" i="3"/>
  <c r="L12" i="3"/>
  <c r="N12" i="3"/>
  <c r="O12" i="3"/>
  <c r="P12" i="3"/>
  <c r="Q12" i="3"/>
  <c r="C14" i="3"/>
  <c r="D14" i="3"/>
  <c r="E14" i="3"/>
  <c r="F14" i="3"/>
  <c r="G14" i="3"/>
  <c r="H14" i="3"/>
  <c r="I14" i="3"/>
  <c r="J14" i="3"/>
  <c r="M14" i="3"/>
  <c r="K14" i="3"/>
  <c r="L14" i="3"/>
  <c r="N14" i="3"/>
  <c r="O14" i="3"/>
  <c r="P14" i="3"/>
  <c r="Q14" i="3"/>
  <c r="R14" i="3"/>
  <c r="T33" i="3"/>
  <c r="E47" i="3"/>
  <c r="I47" i="3"/>
  <c r="M47" i="3"/>
  <c r="E48" i="3"/>
  <c r="I48" i="3"/>
  <c r="M48" i="3"/>
  <c r="R48" i="3"/>
  <c r="E49" i="3"/>
  <c r="I49" i="3"/>
  <c r="B52" i="3"/>
  <c r="C52" i="3"/>
  <c r="D52" i="3"/>
  <c r="F52" i="3"/>
  <c r="I52" i="3"/>
  <c r="M52" i="3"/>
  <c r="R52" i="3"/>
  <c r="E53" i="3"/>
  <c r="I53" i="3"/>
  <c r="M53" i="3"/>
  <c r="R53" i="3"/>
  <c r="S53" i="3"/>
  <c r="E54" i="3"/>
  <c r="I54" i="3"/>
  <c r="M54" i="3"/>
  <c r="R54" i="3"/>
  <c r="S54" i="3"/>
  <c r="E55" i="3"/>
  <c r="S55" i="3"/>
  <c r="I55" i="3"/>
  <c r="M55" i="3"/>
  <c r="R55" i="3"/>
  <c r="E56" i="3"/>
  <c r="I56" i="3"/>
  <c r="M56" i="3"/>
  <c r="R56" i="3"/>
  <c r="S56" i="3"/>
  <c r="E57" i="3"/>
  <c r="S57" i="3"/>
  <c r="I57" i="3"/>
  <c r="M57" i="3"/>
  <c r="R57" i="3"/>
  <c r="E58" i="3"/>
  <c r="S58" i="3"/>
  <c r="I58" i="3"/>
  <c r="M58" i="3"/>
  <c r="R58" i="3"/>
  <c r="E59" i="3"/>
  <c r="I59" i="3"/>
  <c r="M59" i="3"/>
  <c r="R59" i="3"/>
  <c r="S59" i="3"/>
  <c r="E60" i="3"/>
  <c r="S60" i="3"/>
  <c r="I60" i="3"/>
  <c r="M60" i="3"/>
  <c r="R60" i="3"/>
  <c r="R70" i="3"/>
  <c r="R71" i="3"/>
  <c r="R72" i="3"/>
  <c r="R73" i="3"/>
  <c r="R98" i="3"/>
  <c r="R99" i="3"/>
  <c r="R100" i="3"/>
  <c r="E103" i="3"/>
  <c r="I103" i="3"/>
  <c r="M103" i="3"/>
  <c r="R103" i="3"/>
  <c r="E107" i="3"/>
  <c r="R107" i="3"/>
  <c r="I107" i="3"/>
  <c r="M107" i="3"/>
  <c r="E108" i="3"/>
  <c r="I108" i="3"/>
  <c r="M108" i="3"/>
  <c r="R108" i="3"/>
  <c r="E3" i="2"/>
  <c r="E6" i="2"/>
  <c r="I3" i="2"/>
  <c r="I6" i="2"/>
  <c r="M3" i="2"/>
  <c r="Q3" i="2"/>
  <c r="E4" i="2"/>
  <c r="I4" i="2"/>
  <c r="M4" i="2"/>
  <c r="M6" i="2"/>
  <c r="Q4" i="2"/>
  <c r="R4" i="2"/>
  <c r="E5" i="2"/>
  <c r="I5" i="2"/>
  <c r="M5" i="2"/>
  <c r="Q5" i="2"/>
  <c r="R5" i="2"/>
  <c r="B6" i="2"/>
  <c r="C6" i="2"/>
  <c r="D6" i="2"/>
  <c r="D13" i="2"/>
  <c r="F6" i="2"/>
  <c r="G6" i="2"/>
  <c r="H6" i="2"/>
  <c r="H13" i="2"/>
  <c r="J6" i="2"/>
  <c r="K6" i="2"/>
  <c r="L6" i="2"/>
  <c r="L13" i="2"/>
  <c r="N6" i="2"/>
  <c r="O6" i="2"/>
  <c r="P6" i="2"/>
  <c r="Q6" i="2"/>
  <c r="E8" i="2"/>
  <c r="E11" i="2"/>
  <c r="I8" i="2"/>
  <c r="I11" i="2"/>
  <c r="M8" i="2"/>
  <c r="Q8" i="2"/>
  <c r="E9" i="2"/>
  <c r="I9" i="2"/>
  <c r="M9" i="2"/>
  <c r="M11" i="2"/>
  <c r="Q9" i="2"/>
  <c r="Q11" i="2"/>
  <c r="R9" i="2"/>
  <c r="E10" i="2"/>
  <c r="I10" i="2"/>
  <c r="M10" i="2"/>
  <c r="Q10" i="2"/>
  <c r="R10" i="2"/>
  <c r="B11" i="2"/>
  <c r="C11" i="2"/>
  <c r="D11" i="2"/>
  <c r="F11" i="2"/>
  <c r="G11" i="2"/>
  <c r="H11" i="2"/>
  <c r="J11" i="2"/>
  <c r="K11" i="2"/>
  <c r="L11" i="2"/>
  <c r="N11" i="2"/>
  <c r="O11" i="2"/>
  <c r="P11" i="2"/>
  <c r="B13" i="2"/>
  <c r="C13" i="2"/>
  <c r="F13" i="2"/>
  <c r="G13" i="2"/>
  <c r="J13" i="2"/>
  <c r="K13" i="2"/>
  <c r="N13" i="2"/>
  <c r="O13" i="2"/>
  <c r="E15" i="2"/>
  <c r="E17" i="2"/>
  <c r="I15" i="2"/>
  <c r="M15" i="2"/>
  <c r="Q15" i="2"/>
  <c r="E16" i="2"/>
  <c r="I16" i="2"/>
  <c r="M16" i="2"/>
  <c r="M17" i="2"/>
  <c r="Q16" i="2"/>
  <c r="Q17" i="2"/>
  <c r="I17" i="2"/>
  <c r="R21" i="2"/>
  <c r="R24" i="2"/>
  <c r="R25" i="2"/>
  <c r="B28" i="2"/>
  <c r="C28" i="2"/>
  <c r="D28" i="2"/>
  <c r="F28" i="2"/>
  <c r="G28" i="2"/>
  <c r="H28" i="2"/>
  <c r="J28" i="2"/>
  <c r="K28" i="2"/>
  <c r="L28" i="2"/>
  <c r="N28" i="2"/>
  <c r="O28" i="2"/>
  <c r="P28" i="2"/>
  <c r="E29" i="2"/>
  <c r="E28" i="2"/>
  <c r="R29" i="2"/>
  <c r="E30" i="2"/>
  <c r="R30" i="2"/>
  <c r="E31" i="2"/>
  <c r="R31" i="2"/>
  <c r="E32" i="2"/>
  <c r="R32" i="2"/>
  <c r="E33" i="2"/>
  <c r="R33" i="2"/>
  <c r="E34" i="2"/>
  <c r="R34" i="2"/>
  <c r="E35" i="2"/>
  <c r="R35" i="2"/>
  <c r="E36" i="2"/>
  <c r="R36" i="2"/>
  <c r="R79" i="2"/>
  <c r="R80" i="2"/>
  <c r="G122" i="2"/>
  <c r="F124" i="2"/>
  <c r="F125" i="2"/>
  <c r="H122" i="2"/>
  <c r="J122" i="2"/>
  <c r="F123" i="2"/>
  <c r="P3" i="1"/>
  <c r="E5" i="1"/>
  <c r="I5" i="1"/>
  <c r="J6" i="1"/>
  <c r="K6" i="1"/>
  <c r="L6" i="1"/>
  <c r="M6" i="1"/>
  <c r="N6" i="1"/>
  <c r="O6" i="1"/>
  <c r="I8" i="1"/>
  <c r="P8" i="1"/>
  <c r="P9" i="1"/>
  <c r="P10" i="1"/>
  <c r="E14" i="1"/>
  <c r="I14" i="1"/>
  <c r="P14" i="1"/>
  <c r="I16" i="1"/>
  <c r="P16" i="1"/>
  <c r="P17" i="1"/>
  <c r="I47" i="1"/>
  <c r="P47" i="1"/>
  <c r="I48" i="1"/>
  <c r="P48" i="1"/>
  <c r="N38" i="5"/>
  <c r="R14" i="9"/>
  <c r="M14" i="8"/>
  <c r="M14" i="18"/>
  <c r="R12" i="22"/>
  <c r="H16" i="22"/>
  <c r="I7" i="22"/>
  <c r="I16" i="22"/>
  <c r="R7" i="18"/>
  <c r="R14" i="12"/>
  <c r="R28" i="2"/>
  <c r="M13" i="2"/>
  <c r="R12" i="8"/>
  <c r="R7" i="21"/>
  <c r="I13" i="2"/>
  <c r="E13" i="2"/>
  <c r="R6" i="2"/>
  <c r="K36" i="5"/>
  <c r="Q14" i="8"/>
  <c r="R14" i="8"/>
  <c r="R14" i="17"/>
  <c r="R6" i="18"/>
  <c r="I14" i="20"/>
  <c r="R12" i="20"/>
  <c r="E16" i="22"/>
  <c r="R7" i="22"/>
  <c r="R16" i="22"/>
  <c r="N36" i="5"/>
  <c r="R11" i="2"/>
  <c r="R7" i="12"/>
  <c r="N16" i="22"/>
  <c r="Q7" i="22"/>
  <c r="Q16" i="22"/>
  <c r="J16" i="22"/>
  <c r="P13" i="2"/>
  <c r="Q13" i="2"/>
  <c r="E14" i="9"/>
  <c r="F14" i="18"/>
  <c r="I14" i="18"/>
  <c r="Q6" i="22"/>
  <c r="R6" i="22"/>
  <c r="B16" i="22"/>
  <c r="J14" i="20"/>
  <c r="M14" i="20"/>
  <c r="R14" i="20"/>
  <c r="N14" i="18"/>
  <c r="Q14" i="18"/>
  <c r="R14" i="18"/>
  <c r="J14" i="12"/>
  <c r="M14" i="12"/>
  <c r="E52" i="3"/>
  <c r="S52" i="3"/>
  <c r="R15" i="2"/>
  <c r="R8" i="2"/>
  <c r="Q6" i="18"/>
  <c r="E38" i="5"/>
  <c r="R3" i="2"/>
  <c r="R13" i="2"/>
  <c r="P12" i="25"/>
  <c r="W17" i="25"/>
  <c r="W12" i="25"/>
  <c r="AE41" i="25"/>
  <c r="AE30" i="25"/>
  <c r="I17" i="25"/>
  <c r="I6" i="25"/>
  <c r="D26" i="25"/>
  <c r="I26" i="25"/>
  <c r="I12" i="25"/>
  <c r="P17" i="25"/>
  <c r="AE58" i="25"/>
  <c r="AE26" i="25"/>
  <c r="AE25" i="25"/>
  <c r="AE56" i="25"/>
  <c r="AE39" i="25"/>
  <c r="AE9" i="25"/>
  <c r="AE4" i="25"/>
  <c r="AE62" i="25"/>
  <c r="AE54" i="25"/>
  <c r="AE50" i="25"/>
  <c r="AE7" i="25"/>
  <c r="AE63" i="25"/>
  <c r="AE59" i="25"/>
  <c r="AE51" i="25"/>
  <c r="AE47" i="25"/>
  <c r="AE43" i="25"/>
  <c r="AE38" i="25"/>
  <c r="AE34" i="25"/>
  <c r="AE5" i="25"/>
  <c r="AE55" i="25"/>
  <c r="AE46" i="25"/>
  <c r="AE33" i="25"/>
  <c r="AE64" i="25"/>
  <c r="AE48" i="25"/>
  <c r="AE35" i="25"/>
  <c r="AE31" i="25"/>
  <c r="AE57" i="25"/>
  <c r="AE49" i="25"/>
  <c r="AE21" i="25"/>
  <c r="AE61" i="25"/>
  <c r="AE53" i="25"/>
  <c r="AE45" i="25"/>
  <c r="AE37" i="25"/>
  <c r="AE60" i="25"/>
  <c r="AE52" i="25"/>
  <c r="AE44" i="25"/>
  <c r="AE36" i="25"/>
  <c r="AE16" i="25"/>
  <c r="AD6" i="25"/>
  <c r="AE6" i="25"/>
  <c r="AB12" i="25"/>
  <c r="AD12" i="25"/>
  <c r="AE12" i="25"/>
  <c r="I6" i="27"/>
  <c r="I25" i="27"/>
  <c r="AD6" i="27"/>
  <c r="AE6" i="27"/>
  <c r="AE31" i="27"/>
  <c r="I17" i="27"/>
  <c r="AE58" i="27"/>
  <c r="AE66" i="27"/>
  <c r="P17" i="27"/>
  <c r="AE32" i="27"/>
  <c r="AE44" i="27"/>
  <c r="AE62" i="27"/>
  <c r="AE57" i="27"/>
  <c r="AE51" i="27"/>
  <c r="AE4" i="27"/>
  <c r="AE14" i="27"/>
  <c r="AE16" i="27"/>
  <c r="AE20" i="27"/>
  <c r="AE21" i="27"/>
  <c r="AD12" i="27"/>
  <c r="AE12" i="27"/>
  <c r="AD17" i="27"/>
  <c r="AE17" i="27"/>
  <c r="AE21" i="28"/>
  <c r="AE16" i="28"/>
  <c r="AE20" i="28"/>
  <c r="AE8" i="28"/>
  <c r="AE9" i="28"/>
  <c r="AE10" i="28"/>
  <c r="AE76" i="28"/>
  <c r="N12" i="28"/>
  <c r="P12" i="28"/>
  <c r="P6" i="28"/>
  <c r="AE6" i="28"/>
  <c r="AE5" i="28"/>
  <c r="AE49" i="28"/>
  <c r="AE55" i="28"/>
  <c r="P6" i="29"/>
  <c r="W6" i="29"/>
  <c r="AE36" i="29"/>
  <c r="AE67" i="29"/>
  <c r="P17" i="29"/>
  <c r="AE59" i="29"/>
  <c r="AE54" i="29"/>
  <c r="AE76" i="29"/>
  <c r="AE78" i="29"/>
  <c r="AE71" i="29"/>
  <c r="AE56" i="29"/>
  <c r="AE66" i="29"/>
  <c r="AE83" i="29"/>
  <c r="AE8" i="29"/>
  <c r="AE49" i="29"/>
  <c r="AE50" i="29"/>
  <c r="AE70" i="29"/>
  <c r="AE9" i="29"/>
  <c r="AE10" i="29"/>
  <c r="P12" i="29"/>
  <c r="I17" i="29"/>
  <c r="AE17" i="29"/>
  <c r="AE58" i="29"/>
  <c r="AE69" i="29"/>
  <c r="AE74" i="29"/>
  <c r="W12" i="29"/>
  <c r="W17" i="29"/>
  <c r="AE51" i="29"/>
  <c r="AE48" i="29"/>
  <c r="AE30" i="29"/>
  <c r="AE40" i="29"/>
  <c r="AE41" i="29"/>
  <c r="AE67" i="30"/>
  <c r="AE73" i="30"/>
  <c r="AE61" i="30"/>
  <c r="I12" i="30"/>
  <c r="AE64" i="30"/>
  <c r="AE14" i="30"/>
  <c r="AE33" i="30"/>
  <c r="AE65" i="30"/>
  <c r="AE35" i="30"/>
  <c r="AE41" i="30"/>
  <c r="AE43" i="30"/>
  <c r="AE52" i="30"/>
  <c r="AE87" i="30"/>
  <c r="AE56" i="30"/>
  <c r="AE48" i="30"/>
  <c r="AE77" i="30"/>
  <c r="AE90" i="30"/>
  <c r="AE83" i="30"/>
  <c r="AE26" i="30"/>
  <c r="AE78" i="30"/>
  <c r="AE82" i="30"/>
  <c r="AE81" i="30"/>
  <c r="AE75" i="30"/>
  <c r="AE69" i="30"/>
  <c r="AE63" i="30"/>
  <c r="AE57" i="30"/>
  <c r="AE4" i="30"/>
  <c r="AE37" i="30"/>
  <c r="AE15" i="30"/>
  <c r="AE30" i="30"/>
  <c r="AE31" i="30"/>
  <c r="AE25" i="30"/>
  <c r="AE49" i="30"/>
  <c r="AE11" i="30"/>
  <c r="AE55" i="30"/>
  <c r="AE5" i="30"/>
  <c r="AE71" i="30"/>
  <c r="AE39" i="30"/>
  <c r="P12" i="30"/>
  <c r="AE12" i="30"/>
  <c r="AE9" i="30"/>
  <c r="AE8" i="30"/>
  <c r="AE16" i="30"/>
  <c r="AE7" i="30"/>
  <c r="W17" i="30"/>
  <c r="P17" i="30"/>
  <c r="AE17" i="30"/>
  <c r="BW42" i="4" l="1"/>
  <c r="BW44" i="4" s="1"/>
  <c r="DO43" i="4"/>
  <c r="DO44" i="4" s="1"/>
  <c r="DG43" i="4"/>
  <c r="DG44" i="4" s="1"/>
  <c r="EE43" i="4"/>
  <c r="EE44" i="4" s="1"/>
  <c r="DK43" i="4"/>
  <c r="DK44" i="4" s="1"/>
  <c r="CQ43" i="4"/>
  <c r="CQ44" i="4" s="1"/>
  <c r="ER43" i="4"/>
  <c r="ER44" i="4" s="1"/>
  <c r="CE42" i="4"/>
  <c r="CE44" i="4" s="1"/>
  <c r="CY43" i="4"/>
  <c r="CY44" i="4" s="1"/>
  <c r="EZ43" i="4"/>
  <c r="EZ44" i="4" s="1"/>
  <c r="DC44" i="4"/>
  <c r="EV43" i="4"/>
  <c r="EV44" i="4" s="1"/>
  <c r="BK40" i="4"/>
  <c r="BK42" i="4" s="1"/>
  <c r="CI42" i="4"/>
  <c r="CI44" i="4" s="1"/>
  <c r="FP43" i="4"/>
  <c r="FL43" i="4"/>
  <c r="FD43" i="4"/>
  <c r="FD44" i="4" s="1"/>
</calcChain>
</file>

<file path=xl/comments1.xml><?xml version="1.0" encoding="utf-8"?>
<comments xmlns="http://schemas.openxmlformats.org/spreadsheetml/2006/main">
  <authors>
    <author>volunteer</author>
    <author>Dorothy</author>
  </authors>
  <commentList>
    <comment ref="B25" authorId="0" shapeId="0">
      <text>
        <r>
          <rPr>
            <b/>
            <sz val="8"/>
            <color indexed="81"/>
            <rFont val="Tahoma"/>
            <family val="2"/>
          </rPr>
          <t>Allison:
53 cats 34 dogs</t>
        </r>
        <r>
          <rPr>
            <sz val="8"/>
            <color indexed="81"/>
            <rFont val="Tahoma"/>
            <family val="2"/>
          </rPr>
          <t xml:space="preserve">
</t>
        </r>
      </text>
    </comment>
    <comment ref="C25" authorId="0" shapeId="0">
      <text>
        <r>
          <rPr>
            <sz val="8"/>
            <color indexed="81"/>
            <rFont val="Tahoma"/>
            <family val="2"/>
          </rPr>
          <t xml:space="preserve">Allison:
51 cats 30 dogs
</t>
        </r>
      </text>
    </comment>
    <comment ref="D25" authorId="1" shapeId="0">
      <text>
        <r>
          <rPr>
            <b/>
            <sz val="8"/>
            <color indexed="81"/>
            <rFont val="Tahoma"/>
            <family val="2"/>
          </rPr>
          <t>Bobbi:</t>
        </r>
        <r>
          <rPr>
            <sz val="8"/>
            <color indexed="81"/>
            <rFont val="Tahoma"/>
            <family val="2"/>
          </rPr>
          <t xml:space="preserve">
36 dogs 57 cats</t>
        </r>
      </text>
    </comment>
    <comment ref="F25" authorId="1" shapeId="0">
      <text>
        <r>
          <rPr>
            <b/>
            <sz val="8"/>
            <color indexed="81"/>
            <rFont val="Tahoma"/>
            <family val="2"/>
          </rPr>
          <t>Bobbi:</t>
        </r>
        <r>
          <rPr>
            <sz val="8"/>
            <color indexed="81"/>
            <rFont val="Tahoma"/>
            <family val="2"/>
          </rPr>
          <t xml:space="preserve">
41 dogs 61 cats</t>
        </r>
      </text>
    </comment>
    <comment ref="G25" authorId="1" shapeId="0">
      <text>
        <r>
          <rPr>
            <b/>
            <sz val="8"/>
            <color indexed="81"/>
            <rFont val="Tahoma"/>
            <family val="2"/>
          </rPr>
          <t xml:space="preserve">Bobbi:
</t>
        </r>
        <r>
          <rPr>
            <sz val="8"/>
            <color indexed="81"/>
            <rFont val="Tahoma"/>
            <family val="2"/>
          </rPr>
          <t xml:space="preserve">56 dogs 88 cats </t>
        </r>
        <r>
          <rPr>
            <sz val="8"/>
            <color indexed="81"/>
            <rFont val="Tahoma"/>
            <family val="2"/>
          </rPr>
          <t xml:space="preserve">
</t>
        </r>
      </text>
    </comment>
    <comment ref="H25" authorId="0" shapeId="0">
      <text>
        <r>
          <rPr>
            <b/>
            <sz val="8"/>
            <color indexed="81"/>
            <rFont val="Tahoma"/>
            <family val="2"/>
          </rPr>
          <t>Allison:</t>
        </r>
        <r>
          <rPr>
            <sz val="8"/>
            <color indexed="81"/>
            <rFont val="Tahoma"/>
            <family val="2"/>
          </rPr>
          <t xml:space="preserve">
83 Cats and 61 dogs </t>
        </r>
      </text>
    </comment>
    <comment ref="J25" authorId="0" shapeId="0">
      <text>
        <r>
          <rPr>
            <b/>
            <sz val="8"/>
            <color indexed="81"/>
            <rFont val="Tahoma"/>
            <family val="2"/>
          </rPr>
          <t xml:space="preserve">Allison:
85 cats and 61 dogs
</t>
        </r>
        <r>
          <rPr>
            <sz val="8"/>
            <color indexed="81"/>
            <rFont val="Tahoma"/>
            <family val="2"/>
          </rPr>
          <t xml:space="preserve">
</t>
        </r>
      </text>
    </comment>
    <comment ref="K25" authorId="0" shapeId="0">
      <text>
        <r>
          <rPr>
            <b/>
            <sz val="8"/>
            <color indexed="81"/>
            <rFont val="Tahoma"/>
            <family val="2"/>
          </rPr>
          <t>Allison:
89 cats
57 dogs</t>
        </r>
        <r>
          <rPr>
            <sz val="8"/>
            <color indexed="81"/>
            <rFont val="Tahoma"/>
            <family val="2"/>
          </rPr>
          <t xml:space="preserve">
</t>
        </r>
      </text>
    </comment>
    <comment ref="L25" authorId="0" shapeId="0">
      <text>
        <r>
          <rPr>
            <sz val="8"/>
            <color indexed="81"/>
            <rFont val="Tahoma"/>
            <family val="2"/>
          </rPr>
          <t xml:space="preserve">Cats:101
Dogs:70
</t>
        </r>
      </text>
    </comment>
    <comment ref="N25" authorId="0" shapeId="0">
      <text>
        <r>
          <rPr>
            <b/>
            <sz val="8"/>
            <color indexed="81"/>
            <rFont val="Tahoma"/>
            <family val="2"/>
          </rPr>
          <t>volunteer:</t>
        </r>
        <r>
          <rPr>
            <sz val="8"/>
            <color indexed="81"/>
            <rFont val="Tahoma"/>
            <family val="2"/>
          </rPr>
          <t xml:space="preserve">
Cats: 100
Dogs: 70</t>
        </r>
      </text>
    </comment>
    <comment ref="O25" authorId="0" shapeId="0">
      <text>
        <r>
          <rPr>
            <sz val="8"/>
            <color indexed="81"/>
            <rFont val="Tahoma"/>
            <family val="2"/>
          </rPr>
          <t xml:space="preserve">Cats: 109
Dogs: 82
</t>
        </r>
      </text>
    </comment>
    <comment ref="P25" authorId="0" shapeId="0">
      <text>
        <r>
          <rPr>
            <b/>
            <sz val="8"/>
            <color indexed="81"/>
            <rFont val="Tahoma"/>
            <family val="2"/>
          </rPr>
          <t>Cats: 109
Dogs: 75</t>
        </r>
        <r>
          <rPr>
            <sz val="8"/>
            <color indexed="81"/>
            <rFont val="Tahoma"/>
            <family val="2"/>
          </rPr>
          <t xml:space="preserve">
</t>
        </r>
      </text>
    </comment>
  </commentList>
</comments>
</file>

<file path=xl/comments10.xml><?xml version="1.0" encoding="utf-8"?>
<comments xmlns="http://schemas.openxmlformats.org/spreadsheetml/2006/main">
  <authors>
    <author>volunteer</author>
    <author>MOW Volunteer</author>
  </authors>
  <commentList>
    <comment ref="B39" authorId="0" shapeId="0">
      <text>
        <r>
          <rPr>
            <b/>
            <sz val="8"/>
            <color indexed="81"/>
            <rFont val="Tahoma"/>
            <family val="2"/>
          </rPr>
          <t xml:space="preserve">Home-Delivered: 
Cats 59 Dogs 60
Walk-in: </t>
        </r>
        <r>
          <rPr>
            <sz val="8"/>
            <color indexed="81"/>
            <rFont val="Tahoma"/>
            <family val="2"/>
          </rPr>
          <t xml:space="preserve">
Cats 4 Dogs 2 </t>
        </r>
      </text>
    </comment>
    <comment ref="C39" authorId="0" shapeId="0">
      <text>
        <r>
          <rPr>
            <b/>
            <sz val="8"/>
            <color indexed="81"/>
            <rFont val="Tahoma"/>
            <family val="2"/>
          </rPr>
          <t xml:space="preserve">Home-Delivered: 
Cats 55 Dogs 60
Walk-in: 
Cats 4 Dogs 4
</t>
        </r>
        <r>
          <rPr>
            <sz val="8"/>
            <color indexed="81"/>
            <rFont val="Tahoma"/>
            <family val="2"/>
          </rPr>
          <t xml:space="preserve">
</t>
        </r>
      </text>
    </comment>
    <comment ref="G39" authorId="0" shapeId="0">
      <text>
        <r>
          <rPr>
            <b/>
            <sz val="8"/>
            <color indexed="81"/>
            <rFont val="Tahoma"/>
            <family val="2"/>
          </rPr>
          <t xml:space="preserve">Home-Delivered: 
Cats 49 Dogs 67 
Walk-in:
Cats 4 Dogs 4
</t>
        </r>
      </text>
    </comment>
    <comment ref="H39" authorId="1" shapeId="0">
      <text>
        <r>
          <rPr>
            <b/>
            <sz val="9"/>
            <color indexed="81"/>
            <rFont val="Tahoma"/>
            <family val="2"/>
          </rPr>
          <t xml:space="preserve">Home Delivered 
walk in                 </t>
        </r>
      </text>
    </comment>
    <comment ref="J39" authorId="1" shapeId="0">
      <text>
        <r>
          <rPr>
            <b/>
            <sz val="9"/>
            <color indexed="81"/>
            <rFont val="Tahoma"/>
            <family val="2"/>
          </rPr>
          <t>MOW Volunteer:</t>
        </r>
        <r>
          <rPr>
            <sz val="9"/>
            <color indexed="81"/>
            <rFont val="Tahoma"/>
            <family val="2"/>
          </rPr>
          <t xml:space="preserve">
Home Delivered  
Walk in              </t>
        </r>
      </text>
    </comment>
    <comment ref="K39" authorId="1" shapeId="0">
      <text>
        <r>
          <rPr>
            <b/>
            <sz val="9"/>
            <color indexed="81"/>
            <rFont val="Tahoma"/>
            <family val="2"/>
          </rPr>
          <t>MOW Volunteer:</t>
        </r>
        <r>
          <rPr>
            <sz val="9"/>
            <color indexed="81"/>
            <rFont val="Tahoma"/>
            <family val="2"/>
          </rPr>
          <t xml:space="preserve">
Home Delivered  
Walk in               </t>
        </r>
      </text>
    </comment>
    <comment ref="L39" authorId="1" shapeId="0">
      <text>
        <r>
          <rPr>
            <b/>
            <sz val="9"/>
            <color indexed="81"/>
            <rFont val="Tahoma"/>
            <family val="2"/>
          </rPr>
          <t xml:space="preserve">MOW Volunteer:
Home Delivered 
Walk-in                </t>
        </r>
      </text>
    </comment>
    <comment ref="N39" authorId="1" shapeId="0">
      <text>
        <r>
          <rPr>
            <b/>
            <sz val="9"/>
            <color indexed="81"/>
            <rFont val="Tahoma"/>
            <family val="2"/>
          </rPr>
          <t>MOW Volunteer:</t>
        </r>
        <r>
          <rPr>
            <sz val="9"/>
            <color indexed="81"/>
            <rFont val="Tahoma"/>
            <family val="2"/>
          </rPr>
          <t xml:space="preserve">
Home Delivered 
Walk in </t>
        </r>
      </text>
    </comment>
    <comment ref="O39" authorId="1" shapeId="0">
      <text>
        <r>
          <rPr>
            <b/>
            <sz val="9"/>
            <color indexed="81"/>
            <rFont val="Tahoma"/>
            <family val="2"/>
          </rPr>
          <t>MOW Volunteer:</t>
        </r>
        <r>
          <rPr>
            <sz val="9"/>
            <color indexed="81"/>
            <rFont val="Tahoma"/>
            <family val="2"/>
          </rPr>
          <t xml:space="preserve">
Home Delivered 
Walk in </t>
        </r>
      </text>
    </comment>
    <comment ref="P39" authorId="1" shapeId="0">
      <text>
        <r>
          <rPr>
            <b/>
            <sz val="9"/>
            <color indexed="81"/>
            <rFont val="Tahoma"/>
            <family val="2"/>
          </rPr>
          <t>MOW Volunteer:</t>
        </r>
        <r>
          <rPr>
            <sz val="9"/>
            <color indexed="81"/>
            <rFont val="Tahoma"/>
            <family val="2"/>
          </rPr>
          <t xml:space="preserve">
walk in 
Home Delivered </t>
        </r>
      </text>
    </comment>
    <comment ref="B40"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40" authorId="0" shapeId="0">
      <text>
        <r>
          <rPr>
            <b/>
            <sz val="8"/>
            <color indexed="81"/>
            <rFont val="Tahoma"/>
            <family val="2"/>
          </rPr>
          <t xml:space="preserve">CATS:
Home-delivered: 
Walk-in: 
Total:
DOGS:
Home-Delivered: 
Walk-in:
Total: </t>
        </r>
      </text>
    </comment>
    <comment ref="G40"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40" authorId="1" shapeId="0">
      <text>
        <r>
          <rPr>
            <b/>
            <sz val="9"/>
            <color indexed="81"/>
            <rFont val="Tahoma"/>
            <family val="2"/>
          </rPr>
          <t>MOW Volunteer:</t>
        </r>
        <r>
          <rPr>
            <sz val="9"/>
            <color indexed="81"/>
            <rFont val="Tahoma"/>
            <family val="2"/>
          </rPr>
          <t xml:space="preserve">
Cats 
Home Delivered 
Walk in              
Dogs 
Home Delivered  </t>
        </r>
      </text>
    </comment>
    <comment ref="J40" authorId="1" shapeId="0">
      <text>
        <r>
          <rPr>
            <b/>
            <sz val="9"/>
            <color indexed="81"/>
            <rFont val="Tahoma"/>
            <family val="2"/>
          </rPr>
          <t>MOW Volunteer:</t>
        </r>
        <r>
          <rPr>
            <sz val="9"/>
            <color indexed="81"/>
            <rFont val="Tahoma"/>
            <family val="2"/>
          </rPr>
          <t xml:space="preserve">
Home Delivered  
Walk in              </t>
        </r>
      </text>
    </comment>
    <comment ref="K40" authorId="1" shapeId="0">
      <text>
        <r>
          <rPr>
            <b/>
            <sz val="9"/>
            <color indexed="81"/>
            <rFont val="Tahoma"/>
            <family val="2"/>
          </rPr>
          <t>MOW Volunteer:</t>
        </r>
        <r>
          <rPr>
            <sz val="9"/>
            <color indexed="81"/>
            <rFont val="Tahoma"/>
            <family val="2"/>
          </rPr>
          <t xml:space="preserve">
Cats 
Home Delivered 
Walk in               
Dogs  
Home Delivered  
walk in                </t>
        </r>
      </text>
    </comment>
    <comment ref="L40" authorId="1" shapeId="0">
      <text>
        <r>
          <rPr>
            <b/>
            <sz val="9"/>
            <color indexed="81"/>
            <rFont val="Tahoma"/>
            <family val="2"/>
          </rPr>
          <t>MOW Volunteer:</t>
        </r>
        <r>
          <rPr>
            <sz val="9"/>
            <color indexed="81"/>
            <rFont val="Tahoma"/>
            <family val="2"/>
          </rPr>
          <t xml:space="preserve">
cats 
walk in 
home delivered 
Dogs
walk in 
home delivered </t>
        </r>
      </text>
    </comment>
    <comment ref="N40" authorId="1" shapeId="0">
      <text>
        <r>
          <rPr>
            <b/>
            <sz val="9"/>
            <color indexed="81"/>
            <rFont val="Tahoma"/>
            <family val="2"/>
          </rPr>
          <t>MOW Volunteer:</t>
        </r>
        <r>
          <rPr>
            <sz val="9"/>
            <color indexed="81"/>
            <rFont val="Tahoma"/>
            <family val="2"/>
          </rPr>
          <t xml:space="preserve">
Cats walk in 
Home Delivered 
Dogs walk in 
Home Delivered </t>
        </r>
      </text>
    </comment>
    <comment ref="O40" authorId="1" shapeId="0">
      <text>
        <r>
          <rPr>
            <b/>
            <sz val="9"/>
            <color indexed="81"/>
            <rFont val="Tahoma"/>
            <family val="2"/>
          </rPr>
          <t>MOW Volunteer:</t>
        </r>
        <r>
          <rPr>
            <sz val="9"/>
            <color indexed="81"/>
            <rFont val="Tahoma"/>
            <family val="2"/>
          </rPr>
          <t xml:space="preserve">
Cats walk in 
Home Delivered 
Dogs walk in 
Home Delivered </t>
        </r>
      </text>
    </comment>
    <comment ref="P40" authorId="1" shapeId="0">
      <text>
        <r>
          <rPr>
            <b/>
            <sz val="9"/>
            <color indexed="81"/>
            <rFont val="Tahoma"/>
            <family val="2"/>
          </rPr>
          <t>MOW Volunteer:</t>
        </r>
        <r>
          <rPr>
            <sz val="9"/>
            <color indexed="81"/>
            <rFont val="Tahoma"/>
            <family val="2"/>
          </rPr>
          <t xml:space="preserve">
Cats walk iin 
Dogs walk in
Cats H/D  
Dogs h/D </t>
        </r>
      </text>
    </comment>
    <comment ref="G41" authorId="1" shapeId="0">
      <text>
        <r>
          <rPr>
            <b/>
            <sz val="9"/>
            <color indexed="81"/>
            <rFont val="Tahoma"/>
            <family val="2"/>
          </rPr>
          <t>MOW Volunteer:</t>
        </r>
        <r>
          <rPr>
            <sz val="9"/>
            <color indexed="81"/>
            <rFont val="Tahoma"/>
            <family val="2"/>
          </rPr>
          <t xml:space="preserve">
</t>
        </r>
      </text>
    </comment>
  </commentList>
</comments>
</file>

<file path=xl/comments11.xml><?xml version="1.0" encoding="utf-8"?>
<comments xmlns="http://schemas.openxmlformats.org/spreadsheetml/2006/main">
  <authors>
    <author>OwenE</author>
  </authors>
  <commentList>
    <comment ref="A11" authorId="0" shapeId="0">
      <text>
        <r>
          <rPr>
            <b/>
            <sz val="9"/>
            <color indexed="81"/>
            <rFont val="Tahoma"/>
            <family val="2"/>
          </rPr>
          <t>OwenE:</t>
        </r>
        <r>
          <rPr>
            <sz val="9"/>
            <color indexed="81"/>
            <rFont val="Tahoma"/>
            <family val="2"/>
          </rPr>
          <t xml:space="preserve">
New tracking matrix starting in Dec. 2020</t>
        </r>
      </text>
    </comment>
    <comment ref="AB11" authorId="0" shapeId="0">
      <text>
        <r>
          <rPr>
            <b/>
            <sz val="9"/>
            <color indexed="81"/>
            <rFont val="Tahoma"/>
            <family val="2"/>
          </rPr>
          <t>OwenE:</t>
        </r>
        <r>
          <rPr>
            <sz val="9"/>
            <color indexed="81"/>
            <rFont val="Tahoma"/>
            <family val="2"/>
          </rPr>
          <t xml:space="preserve">
First month tracking unsalvageable/Damaged Meals</t>
        </r>
      </text>
    </comment>
    <comment ref="L14" authorId="0" shapeId="0">
      <text>
        <r>
          <rPr>
            <b/>
            <sz val="9"/>
            <color indexed="81"/>
            <rFont val="Tahoma"/>
            <family val="2"/>
          </rPr>
          <t>OwenE:</t>
        </r>
        <r>
          <rPr>
            <sz val="9"/>
            <color indexed="81"/>
            <rFont val="Tahoma"/>
            <family val="2"/>
          </rPr>
          <t xml:space="preserve">
40 MSC</t>
        </r>
      </text>
    </comment>
    <comment ref="N14" authorId="0" shapeId="0">
      <text>
        <r>
          <rPr>
            <b/>
            <sz val="9"/>
            <color indexed="81"/>
            <rFont val="Tahoma"/>
            <family val="2"/>
          </rPr>
          <t>OwenE:</t>
        </r>
        <r>
          <rPr>
            <sz val="9"/>
            <color indexed="81"/>
            <rFont val="Tahoma"/>
            <family val="2"/>
          </rPr>
          <t xml:space="preserve">
36 MSC</t>
        </r>
      </text>
    </comment>
    <comment ref="Q14" authorId="0" shapeId="0">
      <text>
        <r>
          <rPr>
            <b/>
            <sz val="9"/>
            <color indexed="81"/>
            <rFont val="Tahoma"/>
            <family val="2"/>
          </rPr>
          <t>OwenE:</t>
        </r>
        <r>
          <rPr>
            <sz val="9"/>
            <color indexed="81"/>
            <rFont val="Tahoma"/>
            <family val="2"/>
          </rPr>
          <t xml:space="preserve">
38 MSC</t>
        </r>
      </text>
    </comment>
    <comment ref="S14" authorId="0" shapeId="0">
      <text>
        <r>
          <rPr>
            <b/>
            <sz val="9"/>
            <color indexed="81"/>
            <rFont val="Tahoma"/>
            <family val="2"/>
          </rPr>
          <t>OwenE:</t>
        </r>
        <r>
          <rPr>
            <sz val="9"/>
            <color indexed="81"/>
            <rFont val="Tahoma"/>
            <family val="2"/>
          </rPr>
          <t xml:space="preserve">
18 MSC</t>
        </r>
      </text>
    </comment>
    <comment ref="U14" authorId="0" shapeId="0">
      <text>
        <r>
          <rPr>
            <b/>
            <sz val="9"/>
            <color indexed="81"/>
            <rFont val="Tahoma"/>
            <family val="2"/>
          </rPr>
          <t>OwenE:</t>
        </r>
        <r>
          <rPr>
            <sz val="9"/>
            <color indexed="81"/>
            <rFont val="Tahoma"/>
            <family val="2"/>
          </rPr>
          <t xml:space="preserve">
17 MSC</t>
        </r>
      </text>
    </comment>
    <comment ref="X14" authorId="0" shapeId="0">
      <text>
        <r>
          <rPr>
            <b/>
            <sz val="9"/>
            <color indexed="81"/>
            <rFont val="Tahoma"/>
            <family val="2"/>
          </rPr>
          <t>OwenE:</t>
        </r>
        <r>
          <rPr>
            <sz val="9"/>
            <color indexed="81"/>
            <rFont val="Tahoma"/>
            <family val="2"/>
          </rPr>
          <t xml:space="preserve">
16 MSC</t>
        </r>
      </text>
    </comment>
    <comment ref="Z14" authorId="0" shapeId="0">
      <text>
        <r>
          <rPr>
            <b/>
            <sz val="9"/>
            <color indexed="81"/>
            <rFont val="Tahoma"/>
            <family val="2"/>
          </rPr>
          <t>OwenE:</t>
        </r>
        <r>
          <rPr>
            <sz val="9"/>
            <color indexed="81"/>
            <rFont val="Tahoma"/>
            <family val="2"/>
          </rPr>
          <t xml:space="preserve">
15 MSC</t>
        </r>
      </text>
    </comment>
    <comment ref="AB14" authorId="0" shapeId="0">
      <text>
        <r>
          <rPr>
            <b/>
            <sz val="9"/>
            <color indexed="81"/>
            <rFont val="Tahoma"/>
            <family val="2"/>
          </rPr>
          <t>OwenE:</t>
        </r>
        <r>
          <rPr>
            <sz val="9"/>
            <color indexed="81"/>
            <rFont val="Tahoma"/>
            <family val="2"/>
          </rPr>
          <t xml:space="preserve">
15 MSC</t>
        </r>
      </text>
    </comment>
  </commentList>
</comments>
</file>

<file path=xl/comments12.xml><?xml version="1.0" encoding="utf-8"?>
<comments xmlns="http://schemas.openxmlformats.org/spreadsheetml/2006/main">
  <authors>
    <author>Owen Esperas</author>
    <author>OwenE</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A11" authorId="1" shapeId="0">
      <text>
        <r>
          <rPr>
            <b/>
            <sz val="9"/>
            <color indexed="81"/>
            <rFont val="Tahoma"/>
            <family val="2"/>
          </rPr>
          <t>OwenE:</t>
        </r>
        <r>
          <rPr>
            <sz val="9"/>
            <color indexed="81"/>
            <rFont val="Tahoma"/>
            <family val="2"/>
          </rPr>
          <t xml:space="preserve">
New tracking matrix starting in Dec. 2020</t>
        </r>
      </text>
    </comment>
    <comment ref="D14" authorId="0" shapeId="0">
      <text>
        <r>
          <rPr>
            <b/>
            <sz val="9"/>
            <color indexed="81"/>
            <rFont val="Tahoma"/>
            <family val="2"/>
          </rPr>
          <t>Owen Esperas:</t>
        </r>
        <r>
          <rPr>
            <sz val="9"/>
            <color indexed="81"/>
            <rFont val="Tahoma"/>
            <family val="2"/>
          </rPr>
          <t xml:space="preserve">
14 MSC</t>
        </r>
      </text>
    </comment>
    <comment ref="F14" authorId="0" shapeId="0">
      <text>
        <r>
          <rPr>
            <b/>
            <sz val="9"/>
            <color indexed="81"/>
            <rFont val="Tahoma"/>
            <family val="2"/>
          </rPr>
          <t>Owen Esperas:</t>
        </r>
        <r>
          <rPr>
            <sz val="9"/>
            <color indexed="81"/>
            <rFont val="Tahoma"/>
            <family val="2"/>
          </rPr>
          <t xml:space="preserve">
14 MSC</t>
        </r>
      </text>
    </comment>
    <comment ref="H14" authorId="0" shapeId="0">
      <text>
        <r>
          <rPr>
            <b/>
            <sz val="9"/>
            <color indexed="81"/>
            <rFont val="Tahoma"/>
            <family val="2"/>
          </rPr>
          <t>Owen Esperas:</t>
        </r>
        <r>
          <rPr>
            <sz val="9"/>
            <color indexed="81"/>
            <rFont val="Tahoma"/>
            <family val="2"/>
          </rPr>
          <t xml:space="preserve">
14 MSC</t>
        </r>
      </text>
    </comment>
    <comment ref="J14" authorId="0" shapeId="0">
      <text>
        <r>
          <rPr>
            <b/>
            <sz val="9"/>
            <color indexed="81"/>
            <rFont val="Tahoma"/>
            <family val="2"/>
          </rPr>
          <t>Owen Esperas:</t>
        </r>
        <r>
          <rPr>
            <sz val="9"/>
            <color indexed="81"/>
            <rFont val="Tahoma"/>
            <family val="2"/>
          </rPr>
          <t xml:space="preserve">
12 MSC</t>
        </r>
      </text>
    </comment>
    <comment ref="L14" authorId="0" shapeId="0">
      <text>
        <r>
          <rPr>
            <b/>
            <sz val="9"/>
            <color indexed="81"/>
            <rFont val="Tahoma"/>
            <family val="2"/>
          </rPr>
          <t>Owen Esperas:</t>
        </r>
        <r>
          <rPr>
            <sz val="9"/>
            <color indexed="81"/>
            <rFont val="Tahoma"/>
            <family val="2"/>
          </rPr>
          <t xml:space="preserve">
14 MSC
</t>
        </r>
      </text>
    </comment>
    <comment ref="N14" authorId="0" shapeId="0">
      <text>
        <r>
          <rPr>
            <b/>
            <sz val="9"/>
            <color indexed="81"/>
            <rFont val="Tahoma"/>
            <family val="2"/>
          </rPr>
          <t>Owen Esperas:</t>
        </r>
        <r>
          <rPr>
            <sz val="9"/>
            <color indexed="81"/>
            <rFont val="Tahoma"/>
            <family val="2"/>
          </rPr>
          <t xml:space="preserve">
16 MSC</t>
        </r>
      </text>
    </comment>
    <comment ref="Q14" authorId="0" shapeId="0">
      <text>
        <r>
          <rPr>
            <b/>
            <sz val="9"/>
            <color indexed="81"/>
            <rFont val="Tahoma"/>
            <family val="2"/>
          </rPr>
          <t>Owen Esperas:</t>
        </r>
        <r>
          <rPr>
            <sz val="9"/>
            <color indexed="81"/>
            <rFont val="Tahoma"/>
            <family val="2"/>
          </rPr>
          <t xml:space="preserve">
13 MSC</t>
        </r>
      </text>
    </comment>
    <comment ref="S14" authorId="0" shapeId="0">
      <text>
        <r>
          <rPr>
            <b/>
            <sz val="9"/>
            <color indexed="81"/>
            <rFont val="Tahoma"/>
            <family val="2"/>
          </rPr>
          <t>Owen Esperas:</t>
        </r>
        <r>
          <rPr>
            <sz val="9"/>
            <color indexed="81"/>
            <rFont val="Tahoma"/>
            <family val="2"/>
          </rPr>
          <t xml:space="preserve">
13 MSC
</t>
        </r>
      </text>
    </comment>
    <comment ref="U14" authorId="0" shapeId="0">
      <text>
        <r>
          <rPr>
            <b/>
            <sz val="9"/>
            <color indexed="81"/>
            <rFont val="Tahoma"/>
            <family val="2"/>
          </rPr>
          <t>Owen Esperas:</t>
        </r>
        <r>
          <rPr>
            <sz val="9"/>
            <color indexed="81"/>
            <rFont val="Tahoma"/>
            <family val="2"/>
          </rPr>
          <t xml:space="preserve">
9 MSC</t>
        </r>
      </text>
    </comment>
    <comment ref="X14" authorId="0" shapeId="0">
      <text>
        <r>
          <rPr>
            <b/>
            <sz val="9"/>
            <color indexed="81"/>
            <rFont val="Tahoma"/>
            <family val="2"/>
          </rPr>
          <t>Owen Esperas:</t>
        </r>
        <r>
          <rPr>
            <sz val="9"/>
            <color indexed="81"/>
            <rFont val="Tahoma"/>
            <family val="2"/>
          </rPr>
          <t xml:space="preserve">
10 MSC</t>
        </r>
      </text>
    </comment>
    <comment ref="N16" authorId="0" shapeId="0">
      <text>
        <r>
          <rPr>
            <b/>
            <sz val="9"/>
            <color indexed="81"/>
            <rFont val="Tahoma"/>
            <family val="2"/>
          </rPr>
          <t>Owen Esperas:</t>
        </r>
        <r>
          <rPr>
            <sz val="9"/>
            <color indexed="81"/>
            <rFont val="Tahoma"/>
            <family val="2"/>
          </rPr>
          <t xml:space="preserve">
The system shows 106… Something to keep in mind is that when the 15th hit, all MSC clients who were active but had no meal services marked on their calendars became inactive due to the system update ZM’s did that allowed us to proceed further with scheduling. Taking that into acct and removing said MSC clients, it would appear that the number drops to: 50. 7 of these clients passed away. ☹ Many people ended up in the hospital as well. June was rough!</t>
        </r>
      </text>
    </comment>
  </commentList>
</comments>
</file>

<file path=xl/comments13.xml><?xml version="1.0" encoding="utf-8"?>
<comments xmlns="http://schemas.openxmlformats.org/spreadsheetml/2006/main">
  <authors>
    <author>Owen Esperas</author>
    <author>OwenE</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A11" authorId="1" shapeId="0">
      <text>
        <r>
          <rPr>
            <b/>
            <sz val="9"/>
            <color indexed="81"/>
            <rFont val="Tahoma"/>
            <family val="2"/>
          </rPr>
          <t>OwenE:</t>
        </r>
        <r>
          <rPr>
            <sz val="9"/>
            <color indexed="81"/>
            <rFont val="Tahoma"/>
            <family val="2"/>
          </rPr>
          <t xml:space="preserve">
New tracking matrix starting in Dec. 2020</t>
        </r>
      </text>
    </comment>
  </commentList>
</comments>
</file>

<file path=xl/comments14.xml><?xml version="1.0" encoding="utf-8"?>
<comments xmlns="http://schemas.openxmlformats.org/spreadsheetml/2006/main">
  <authors>
    <author>Owen Esperas</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D16" authorId="0" shapeId="0">
      <text>
        <r>
          <rPr>
            <b/>
            <sz val="9"/>
            <color indexed="81"/>
            <rFont val="Tahoma"/>
            <family val="2"/>
          </rPr>
          <t>Owen Esperas:</t>
        </r>
        <r>
          <rPr>
            <sz val="9"/>
            <color indexed="81"/>
            <rFont val="Tahoma"/>
            <family val="2"/>
          </rPr>
          <t xml:space="preserve">
We have seen a large amount of clients pass away or land in the hospital.  Most in 3 yrs.</t>
        </r>
      </text>
    </comment>
    <comment ref="N33" authorId="0" shapeId="0">
      <text>
        <r>
          <rPr>
            <b/>
            <sz val="9"/>
            <color indexed="81"/>
            <rFont val="Tahoma"/>
            <family val="2"/>
          </rPr>
          <t>Owen Esperas:</t>
        </r>
        <r>
          <rPr>
            <sz val="9"/>
            <color indexed="81"/>
            <rFont val="Tahoma"/>
            <family val="2"/>
          </rPr>
          <t xml:space="preserve">
5 not home
</t>
        </r>
      </text>
    </comment>
    <comment ref="Q33" authorId="0" shapeId="0">
      <text>
        <r>
          <rPr>
            <b/>
            <sz val="9"/>
            <color indexed="81"/>
            <rFont val="Tahoma"/>
            <family val="2"/>
          </rPr>
          <t>Owen Esperas:</t>
        </r>
        <r>
          <rPr>
            <sz val="9"/>
            <color indexed="81"/>
            <rFont val="Tahoma"/>
            <family val="2"/>
          </rPr>
          <t xml:space="preserve">
4 not home
</t>
        </r>
      </text>
    </comment>
    <comment ref="U33" authorId="0" shapeId="0">
      <text>
        <r>
          <rPr>
            <b/>
            <sz val="9"/>
            <color indexed="81"/>
            <rFont val="Tahoma"/>
            <family val="2"/>
          </rPr>
          <t>Owen Esperas:</t>
        </r>
        <r>
          <rPr>
            <sz val="9"/>
            <color indexed="81"/>
            <rFont val="Tahoma"/>
            <family val="2"/>
          </rPr>
          <t xml:space="preserve">
6 not home</t>
        </r>
      </text>
    </comment>
  </commentList>
</comments>
</file>

<file path=xl/comments15.xml><?xml version="1.0" encoding="utf-8"?>
<comments xmlns="http://schemas.openxmlformats.org/spreadsheetml/2006/main">
  <authors>
    <author>Owen Esperas</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List>
</comments>
</file>

<file path=xl/comments16.xml><?xml version="1.0" encoding="utf-8"?>
<comments xmlns="http://schemas.openxmlformats.org/spreadsheetml/2006/main">
  <authors>
    <author>Dorothy</author>
    <author>volunteer</author>
  </authors>
  <commentList>
    <comment ref="G4"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S4"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BK4" authorId="0" shapeId="0">
      <text>
        <r>
          <rPr>
            <b/>
            <sz val="8"/>
            <color indexed="81"/>
            <rFont val="Tahoma"/>
            <family val="2"/>
          </rPr>
          <t>Heidi:</t>
        </r>
        <r>
          <rPr>
            <sz val="8"/>
            <color indexed="81"/>
            <rFont val="Tahoma"/>
            <family val="2"/>
          </rPr>
          <t xml:space="preserve">
Includes Frozen Packs</t>
        </r>
      </text>
    </comment>
    <comment ref="AA5" authorId="0" shapeId="0">
      <text>
        <r>
          <rPr>
            <b/>
            <sz val="8"/>
            <color indexed="81"/>
            <rFont val="Tahoma"/>
            <family val="2"/>
          </rPr>
          <t xml:space="preserve">Bobbi: not including the 13 recipients that receive 7-pack frozen meals
</t>
        </r>
        <r>
          <rPr>
            <sz val="8"/>
            <color indexed="81"/>
            <rFont val="Tahoma"/>
            <family val="2"/>
          </rPr>
          <t xml:space="preserve">
</t>
        </r>
      </text>
    </comment>
    <comment ref="AM5" authorId="0" shapeId="0">
      <text>
        <r>
          <rPr>
            <b/>
            <sz val="8"/>
            <color indexed="81"/>
            <rFont val="Tahoma"/>
            <family val="2"/>
          </rPr>
          <t>Bobbi: not including the 13 recipients that receive 7-pack frozen meals</t>
        </r>
        <r>
          <rPr>
            <sz val="8"/>
            <color indexed="81"/>
            <rFont val="Tahoma"/>
            <family val="2"/>
          </rPr>
          <t xml:space="preserve">
</t>
        </r>
      </text>
    </comment>
    <comment ref="AY5" authorId="0" shapeId="0">
      <text>
        <r>
          <rPr>
            <b/>
            <sz val="8"/>
            <color indexed="81"/>
            <rFont val="Tahoma"/>
            <family val="2"/>
          </rPr>
          <t xml:space="preserve">Bobbi: include the 12 recipients that receive a 7-pack =84 frozen
</t>
        </r>
        <r>
          <rPr>
            <sz val="8"/>
            <color indexed="81"/>
            <rFont val="Tahoma"/>
            <family val="2"/>
          </rPr>
          <t xml:space="preserve">
</t>
        </r>
      </text>
    </comment>
    <comment ref="O6" authorId="1" shapeId="0">
      <text>
        <r>
          <rPr>
            <b/>
            <sz val="8"/>
            <color indexed="81"/>
            <rFont val="Tahoma"/>
            <family val="2"/>
          </rPr>
          <t>Number does not include 8 recipients receiving 7-pack frozen meals.</t>
        </r>
        <r>
          <rPr>
            <sz val="8"/>
            <color indexed="81"/>
            <rFont val="Tahoma"/>
            <family val="2"/>
          </rPr>
          <t xml:space="preserve">
</t>
        </r>
      </text>
    </comment>
    <comment ref="BS6" authorId="0" shapeId="0">
      <text>
        <r>
          <rPr>
            <b/>
            <sz val="8"/>
            <color indexed="81"/>
            <rFont val="Tahoma"/>
            <family val="2"/>
          </rPr>
          <t xml:space="preserve">Heidi: This includes frozen 8 pack that are being sent out. </t>
        </r>
        <r>
          <rPr>
            <sz val="8"/>
            <color indexed="81"/>
            <rFont val="Tahoma"/>
            <family val="2"/>
          </rPr>
          <t xml:space="preserve">
</t>
        </r>
      </text>
    </comment>
    <comment ref="C7"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S7" authorId="0" shapeId="0">
      <text>
        <r>
          <rPr>
            <b/>
            <sz val="8"/>
            <color indexed="81"/>
            <rFont val="Tahoma"/>
            <family val="2"/>
          </rPr>
          <t>Bobbi: Frozen meals for this day were recorded, billed &amp; delivered 6/29</t>
        </r>
        <r>
          <rPr>
            <sz val="8"/>
            <color indexed="81"/>
            <rFont val="Tahoma"/>
            <family val="2"/>
          </rPr>
          <t xml:space="preserve">
</t>
        </r>
      </text>
    </comment>
    <comment ref="AI7" authorId="0" shapeId="0">
      <text>
        <r>
          <rPr>
            <b/>
            <sz val="8"/>
            <color indexed="81"/>
            <rFont val="Tahoma"/>
            <family val="2"/>
          </rPr>
          <t>Bobbi: not including the 12 recipients that receive 7-pack frozen meals</t>
        </r>
        <r>
          <rPr>
            <sz val="8"/>
            <color indexed="81"/>
            <rFont val="Tahoma"/>
            <family val="2"/>
          </rPr>
          <t xml:space="preserve">
</t>
        </r>
      </text>
    </comment>
    <comment ref="W8" authorId="0" shapeId="0">
      <text>
        <r>
          <rPr>
            <b/>
            <sz val="8"/>
            <color indexed="81"/>
            <rFont val="Tahoma"/>
            <family val="2"/>
          </rPr>
          <t>Bobbi: not including the 13 recipients that receive 7-pack frozen meals</t>
        </r>
        <r>
          <rPr>
            <sz val="8"/>
            <color indexed="81"/>
            <rFont val="Tahoma"/>
            <family val="2"/>
          </rPr>
          <t xml:space="preserve">
</t>
        </r>
      </text>
    </comment>
    <comment ref="K9"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AQ9" authorId="0" shapeId="0">
      <text>
        <r>
          <rPr>
            <b/>
            <sz val="8"/>
            <color indexed="81"/>
            <rFont val="Tahoma"/>
            <family val="2"/>
          </rPr>
          <t>Bobbi: value does not include the 12 recipients that receive a 7-pack =84 frozen</t>
        </r>
      </text>
    </comment>
    <comment ref="BO9" authorId="0" shapeId="0">
      <text>
        <r>
          <rPr>
            <b/>
            <sz val="8"/>
            <color indexed="81"/>
            <rFont val="Tahoma"/>
            <family val="2"/>
          </rPr>
          <t>Heidi:</t>
        </r>
        <r>
          <rPr>
            <sz val="8"/>
            <color indexed="81"/>
            <rFont val="Tahoma"/>
            <family val="2"/>
          </rPr>
          <t xml:space="preserve">
Thia includes Frozen Packs that are going out. </t>
        </r>
      </text>
    </comment>
    <comment ref="O10" authorId="1" shapeId="0">
      <text>
        <r>
          <rPr>
            <b/>
            <sz val="8"/>
            <color indexed="81"/>
            <rFont val="Tahoma"/>
            <family val="2"/>
          </rPr>
          <t>Does not include the one individual that receives 1 7-pack frozen</t>
        </r>
        <r>
          <rPr>
            <sz val="8"/>
            <color indexed="81"/>
            <rFont val="Tahoma"/>
            <family val="2"/>
          </rPr>
          <t xml:space="preserve">
</t>
        </r>
      </text>
    </comment>
    <comment ref="AE10" authorId="0" shapeId="0">
      <text>
        <r>
          <rPr>
            <b/>
            <sz val="8"/>
            <color indexed="81"/>
            <rFont val="Tahoma"/>
            <family val="2"/>
          </rPr>
          <t>Bobbi: not including the 13 recipients that receive 7-pack frozen meals</t>
        </r>
        <r>
          <rPr>
            <sz val="8"/>
            <color indexed="81"/>
            <rFont val="Tahoma"/>
            <family val="2"/>
          </rPr>
          <t xml:space="preserve">
</t>
        </r>
      </text>
    </comment>
    <comment ref="G11" authorId="0" shapeId="0">
      <text>
        <r>
          <rPr>
            <b/>
            <sz val="8"/>
            <color indexed="81"/>
            <rFont val="Tahoma"/>
            <family val="2"/>
          </rPr>
          <t>Bobbi:</t>
        </r>
        <r>
          <rPr>
            <sz val="8"/>
            <color indexed="81"/>
            <rFont val="Tahoma"/>
            <family val="2"/>
          </rPr>
          <t xml:space="preserve">
number does not include the 10 recipients that receive 7-pack frozen meals
</t>
        </r>
      </text>
    </comment>
    <comment ref="S11" authorId="0" shapeId="0">
      <text>
        <r>
          <rPr>
            <b/>
            <sz val="8"/>
            <color indexed="81"/>
            <rFont val="Tahoma"/>
            <family val="2"/>
          </rPr>
          <t>Bobbi: not including the 10 recipients that receive 7-pack frozen meals</t>
        </r>
        <r>
          <rPr>
            <sz val="8"/>
            <color indexed="81"/>
            <rFont val="Tahoma"/>
            <family val="2"/>
          </rPr>
          <t xml:space="preserve">
</t>
        </r>
      </text>
    </comment>
    <comment ref="BK11" authorId="0" shapeId="0">
      <text>
        <r>
          <rPr>
            <b/>
            <sz val="8"/>
            <color indexed="81"/>
            <rFont val="Tahoma"/>
            <family val="2"/>
          </rPr>
          <t>Heidi:</t>
        </r>
        <r>
          <rPr>
            <sz val="8"/>
            <color indexed="81"/>
            <rFont val="Tahoma"/>
            <family val="2"/>
          </rPr>
          <t xml:space="preserve">
Includes Frozen Packs </t>
        </r>
      </text>
    </comment>
    <comment ref="AA12" authorId="0" shapeId="0">
      <text>
        <r>
          <rPr>
            <b/>
            <sz val="8"/>
            <color indexed="81"/>
            <rFont val="Tahoma"/>
            <family val="2"/>
          </rPr>
          <t xml:space="preserve">Bobbi: not including the 12 recipients that receive 7-pack frozen meals
</t>
        </r>
        <r>
          <rPr>
            <sz val="8"/>
            <color indexed="81"/>
            <rFont val="Tahoma"/>
            <family val="2"/>
          </rPr>
          <t xml:space="preserve">
</t>
        </r>
      </text>
    </comment>
    <comment ref="AM12" authorId="0" shapeId="0">
      <text>
        <r>
          <rPr>
            <b/>
            <sz val="8"/>
            <color indexed="81"/>
            <rFont val="Tahoma"/>
            <family val="2"/>
          </rPr>
          <t>Bobbi: not including the 10 recipients that receive 7-pack frozen meals</t>
        </r>
        <r>
          <rPr>
            <sz val="8"/>
            <color indexed="81"/>
            <rFont val="Tahoma"/>
            <family val="2"/>
          </rPr>
          <t xml:space="preserve">
</t>
        </r>
      </text>
    </comment>
    <comment ref="O13" authorId="0" shapeId="0">
      <text>
        <r>
          <rPr>
            <b/>
            <sz val="8"/>
            <color indexed="81"/>
            <rFont val="Tahoma"/>
            <family val="2"/>
          </rPr>
          <t>Bobbi: this # does not include the 8- 7 pack frozen delivered</t>
        </r>
        <r>
          <rPr>
            <sz val="8"/>
            <color indexed="81"/>
            <rFont val="Tahoma"/>
            <family val="2"/>
          </rPr>
          <t xml:space="preserve">
</t>
        </r>
      </text>
    </comment>
    <comment ref="BS13" authorId="0" shapeId="0">
      <text>
        <r>
          <rPr>
            <b/>
            <sz val="8"/>
            <color indexed="81"/>
            <rFont val="Tahoma"/>
            <family val="2"/>
          </rPr>
          <t>Heidi:</t>
        </r>
        <r>
          <rPr>
            <sz val="8"/>
            <color indexed="81"/>
            <rFont val="Tahoma"/>
            <family val="2"/>
          </rPr>
          <t xml:space="preserve">
This also includes frozen 7 pack that will be going out. </t>
        </r>
      </text>
    </comment>
    <comment ref="C14"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S15" authorId="0" shapeId="0">
      <text>
        <r>
          <rPr>
            <b/>
            <sz val="8"/>
            <color indexed="81"/>
            <rFont val="Tahoma"/>
            <family val="2"/>
          </rPr>
          <t>Bobbi: plus one 7 pack frozen</t>
        </r>
        <r>
          <rPr>
            <sz val="8"/>
            <color indexed="81"/>
            <rFont val="Tahoma"/>
            <family val="2"/>
          </rPr>
          <t xml:space="preserve">
</t>
        </r>
      </text>
    </comment>
    <comment ref="W15" authorId="0" shapeId="0">
      <text>
        <r>
          <rPr>
            <b/>
            <sz val="8"/>
            <color indexed="81"/>
            <rFont val="Tahoma"/>
            <family val="2"/>
          </rPr>
          <t>Bobbi: not including the 12 recipients that receive 7-pack frozen meals</t>
        </r>
        <r>
          <rPr>
            <sz val="8"/>
            <color indexed="81"/>
            <rFont val="Tahoma"/>
            <family val="2"/>
          </rPr>
          <t xml:space="preserve">
</t>
        </r>
      </text>
    </comment>
    <comment ref="AQ16" authorId="0" shapeId="0">
      <text>
        <r>
          <rPr>
            <b/>
            <sz val="8"/>
            <color indexed="81"/>
            <rFont val="Tahoma"/>
            <family val="2"/>
          </rPr>
          <t>Bobbi: value does not include the 11 recipients that receive a 7-pack =77 frozen</t>
        </r>
        <r>
          <rPr>
            <sz val="8"/>
            <color indexed="81"/>
            <rFont val="Tahoma"/>
            <family val="2"/>
          </rPr>
          <t xml:space="preserve">
</t>
        </r>
      </text>
    </comment>
    <comment ref="BO16" authorId="0" shapeId="0">
      <text>
        <r>
          <rPr>
            <b/>
            <sz val="8"/>
            <color indexed="81"/>
            <rFont val="Tahoma"/>
            <family val="2"/>
          </rPr>
          <t>Heidi: This includes Frozen packs that are going out</t>
        </r>
        <r>
          <rPr>
            <sz val="8"/>
            <color indexed="81"/>
            <rFont val="Tahoma"/>
            <family val="2"/>
          </rPr>
          <t xml:space="preserve">
</t>
        </r>
      </text>
    </comment>
    <comment ref="O17" authorId="0" shapeId="0">
      <text>
        <r>
          <rPr>
            <b/>
            <sz val="8"/>
            <color indexed="81"/>
            <rFont val="Tahoma"/>
            <family val="2"/>
          </rPr>
          <t>Bobbi: 1 frozen 7 pack given</t>
        </r>
        <r>
          <rPr>
            <sz val="8"/>
            <color indexed="81"/>
            <rFont val="Tahoma"/>
            <family val="2"/>
          </rPr>
          <t xml:space="preserve">
</t>
        </r>
      </text>
    </comment>
    <comment ref="G18" authorId="0" shapeId="0">
      <text>
        <r>
          <rPr>
            <b/>
            <sz val="8"/>
            <color indexed="81"/>
            <rFont val="Tahoma"/>
            <family val="2"/>
          </rPr>
          <t>Bobbi:</t>
        </r>
        <r>
          <rPr>
            <sz val="8"/>
            <color indexed="81"/>
            <rFont val="Tahoma"/>
            <family val="2"/>
          </rPr>
          <t xml:space="preserve">
number does not include the 11 recipients that receive 7-pack frozen meals
</t>
        </r>
      </text>
    </comment>
    <comment ref="S18" authorId="0" shapeId="0">
      <text>
        <r>
          <rPr>
            <b/>
            <sz val="8"/>
            <color indexed="81"/>
            <rFont val="Tahoma"/>
            <family val="2"/>
          </rPr>
          <t>Bobbi: not including the 09 recipients that receive 7-pack frozen meals</t>
        </r>
        <r>
          <rPr>
            <sz val="8"/>
            <color indexed="81"/>
            <rFont val="Tahoma"/>
            <family val="2"/>
          </rPr>
          <t xml:space="preserve">
</t>
        </r>
      </text>
    </comment>
    <comment ref="BK18" authorId="0" shapeId="0">
      <text>
        <r>
          <rPr>
            <b/>
            <sz val="8"/>
            <color indexed="81"/>
            <rFont val="Tahoma"/>
            <family val="2"/>
          </rPr>
          <t>Heidi:</t>
        </r>
        <r>
          <rPr>
            <sz val="8"/>
            <color indexed="81"/>
            <rFont val="Tahoma"/>
            <family val="2"/>
          </rPr>
          <t xml:space="preserve">
Includes Frozen Packs</t>
        </r>
      </text>
    </comment>
    <comment ref="AA19" authorId="0" shapeId="0">
      <text>
        <r>
          <rPr>
            <b/>
            <sz val="8"/>
            <color indexed="81"/>
            <rFont val="Tahoma"/>
            <family val="2"/>
          </rPr>
          <t>Bobbi: not including the 12 recipients that receive 7-pack frozen meals</t>
        </r>
        <r>
          <rPr>
            <sz val="8"/>
            <color indexed="81"/>
            <rFont val="Tahoma"/>
            <family val="2"/>
          </rPr>
          <t xml:space="preserve">
</t>
        </r>
      </text>
    </comment>
    <comment ref="O20" authorId="0" shapeId="0">
      <text>
        <r>
          <rPr>
            <b/>
            <sz val="8"/>
            <color indexed="81"/>
            <rFont val="Tahoma"/>
            <family val="2"/>
          </rPr>
          <t>Bobbi: this # does not include 8-7 packs delivered plus 4 frozen individual meals</t>
        </r>
        <r>
          <rPr>
            <sz val="8"/>
            <color indexed="81"/>
            <rFont val="Tahoma"/>
            <family val="2"/>
          </rPr>
          <t xml:space="preserve">
</t>
        </r>
      </text>
    </comment>
    <comment ref="BS20" authorId="0" shapeId="0">
      <text>
        <r>
          <rPr>
            <b/>
            <sz val="8"/>
            <color indexed="81"/>
            <rFont val="Tahoma"/>
            <family val="2"/>
          </rPr>
          <t xml:space="preserve">Heidi: This includes frozen meals going out. </t>
        </r>
        <r>
          <rPr>
            <sz val="8"/>
            <color indexed="81"/>
            <rFont val="Tahoma"/>
            <family val="2"/>
          </rPr>
          <t xml:space="preserve">
</t>
        </r>
      </text>
    </comment>
    <comment ref="C21"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AI21" authorId="0" shapeId="0">
      <text>
        <r>
          <rPr>
            <b/>
            <sz val="8"/>
            <color indexed="81"/>
            <rFont val="Tahoma"/>
            <family val="2"/>
          </rPr>
          <t>Bobbi: number does not include 13 -7 packs</t>
        </r>
        <r>
          <rPr>
            <sz val="8"/>
            <color indexed="81"/>
            <rFont val="Tahoma"/>
            <family val="2"/>
          </rPr>
          <t xml:space="preserve">
</t>
        </r>
      </text>
    </comment>
    <comment ref="W22" authorId="0" shapeId="0">
      <text>
        <r>
          <rPr>
            <b/>
            <sz val="8"/>
            <color indexed="81"/>
            <rFont val="Tahoma"/>
            <family val="2"/>
          </rPr>
          <t>Bobbi: not including the 13 recipients that receive 7-pack frozen meals</t>
        </r>
        <r>
          <rPr>
            <sz val="8"/>
            <color indexed="81"/>
            <rFont val="Tahoma"/>
            <family val="2"/>
          </rPr>
          <t xml:space="preserve">
</t>
        </r>
      </text>
    </comment>
    <comment ref="K23" authorId="0" shapeId="0">
      <text>
        <r>
          <rPr>
            <b/>
            <sz val="8"/>
            <color indexed="81"/>
            <rFont val="Tahoma"/>
            <family val="2"/>
          </rPr>
          <t>Bobbi: number does not include the 8 recipients that receive 7-pack frozen meals</t>
        </r>
        <r>
          <rPr>
            <sz val="8"/>
            <color indexed="81"/>
            <rFont val="Tahoma"/>
            <family val="2"/>
          </rPr>
          <t xml:space="preserve">
</t>
        </r>
      </text>
    </comment>
    <comment ref="AQ23" authorId="0" shapeId="0">
      <text>
        <r>
          <rPr>
            <b/>
            <sz val="8"/>
            <color indexed="81"/>
            <rFont val="Tahoma"/>
            <family val="2"/>
          </rPr>
          <t>Bobbi: include the 10 recipients that receive a 7-pack =70 frozen</t>
        </r>
        <r>
          <rPr>
            <sz val="8"/>
            <color indexed="81"/>
            <rFont val="Tahoma"/>
            <family val="2"/>
          </rPr>
          <t xml:space="preserve">
</t>
        </r>
      </text>
    </comment>
    <comment ref="AE24" authorId="0" shapeId="0">
      <text>
        <r>
          <rPr>
            <b/>
            <sz val="8"/>
            <color indexed="81"/>
            <rFont val="Tahoma"/>
            <family val="2"/>
          </rPr>
          <t>Bobbi: not including the 13 recipients that receive 7-pack frozen meals</t>
        </r>
        <r>
          <rPr>
            <sz val="8"/>
            <color indexed="81"/>
            <rFont val="Tahoma"/>
            <family val="2"/>
          </rPr>
          <t xml:space="preserve">
</t>
        </r>
      </text>
    </comment>
    <comment ref="G25" authorId="0" shapeId="0">
      <text>
        <r>
          <rPr>
            <b/>
            <sz val="8"/>
            <color indexed="81"/>
            <rFont val="Tahoma"/>
            <family val="2"/>
          </rPr>
          <t>Bobbi:</t>
        </r>
        <r>
          <rPr>
            <sz val="8"/>
            <color indexed="81"/>
            <rFont val="Tahoma"/>
            <family val="2"/>
          </rPr>
          <t xml:space="preserve">
number does not include the 11 recipients that receive 7-pack frozen meals.
</t>
        </r>
      </text>
    </comment>
    <comment ref="S25" authorId="0" shapeId="0">
      <text>
        <r>
          <rPr>
            <b/>
            <sz val="8"/>
            <color indexed="81"/>
            <rFont val="Tahoma"/>
            <family val="2"/>
          </rPr>
          <t>Bobbi: not including the 09 recipients that receive 7-pack frozen meals</t>
        </r>
        <r>
          <rPr>
            <sz val="8"/>
            <color indexed="81"/>
            <rFont val="Tahoma"/>
            <family val="2"/>
          </rPr>
          <t xml:space="preserve">
</t>
        </r>
      </text>
    </comment>
    <comment ref="BK25" authorId="0" shapeId="0">
      <text>
        <r>
          <rPr>
            <b/>
            <sz val="8"/>
            <color indexed="81"/>
            <rFont val="Tahoma"/>
            <family val="2"/>
          </rPr>
          <t>Heidi: Includes Frozen packs</t>
        </r>
        <r>
          <rPr>
            <sz val="8"/>
            <color indexed="81"/>
            <rFont val="Tahoma"/>
            <family val="2"/>
          </rPr>
          <t xml:space="preserve">
</t>
        </r>
      </text>
    </comment>
    <comment ref="AA26" authorId="0" shapeId="0">
      <text>
        <r>
          <rPr>
            <b/>
            <sz val="8"/>
            <color indexed="81"/>
            <rFont val="Tahoma"/>
            <family val="2"/>
          </rPr>
          <t>Bobbi: not including the 14 recipients that receive 7-pack frozen meals</t>
        </r>
        <r>
          <rPr>
            <sz val="8"/>
            <color indexed="81"/>
            <rFont val="Tahoma"/>
            <family val="2"/>
          </rPr>
          <t xml:space="preserve">
</t>
        </r>
      </text>
    </comment>
    <comment ref="O27" authorId="0" shapeId="0">
      <text>
        <r>
          <rPr>
            <b/>
            <sz val="8"/>
            <color indexed="81"/>
            <rFont val="Tahoma"/>
            <family val="2"/>
          </rPr>
          <t>Bobbi: this # does not include the 11- 7 pack frozen delivered</t>
        </r>
        <r>
          <rPr>
            <sz val="8"/>
            <color indexed="81"/>
            <rFont val="Tahoma"/>
            <family val="2"/>
          </rPr>
          <t xml:space="preserve">
</t>
        </r>
      </text>
    </comment>
    <comment ref="AU27" authorId="0" shapeId="0">
      <text/>
    </comment>
    <comment ref="C28"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W30" authorId="0" shapeId="0">
      <text>
        <r>
          <rPr>
            <b/>
            <sz val="8"/>
            <color indexed="81"/>
            <rFont val="Tahoma"/>
            <family val="2"/>
          </rPr>
          <t>Bobbi: not including the 14 recipients that receive 7-pack frozen meals</t>
        </r>
        <r>
          <rPr>
            <sz val="8"/>
            <color indexed="81"/>
            <rFont val="Tahoma"/>
            <family val="2"/>
          </rPr>
          <t xml:space="preserve">
</t>
        </r>
      </text>
    </comment>
    <comment ref="AQ30" authorId="0" shapeId="0">
      <text>
        <r>
          <rPr>
            <b/>
            <sz val="8"/>
            <color indexed="81"/>
            <rFont val="Tahoma"/>
            <family val="2"/>
          </rPr>
          <t xml:space="preserve">Bobbi: include the 9 recipients that receive a 7-pack =63 frozen
</t>
        </r>
      </text>
    </comment>
    <comment ref="BO30" authorId="0" shapeId="0">
      <text>
        <r>
          <rPr>
            <b/>
            <sz val="8"/>
            <color indexed="81"/>
            <rFont val="Tahoma"/>
            <family val="2"/>
          </rPr>
          <t xml:space="preserve">Heidi: 
Includes frozen packs </t>
        </r>
        <r>
          <rPr>
            <sz val="8"/>
            <color indexed="81"/>
            <rFont val="Tahoma"/>
            <family val="2"/>
          </rPr>
          <t xml:space="preserve">
</t>
        </r>
      </text>
    </comment>
    <comment ref="BW31" authorId="0" shapeId="0">
      <text>
        <r>
          <rPr>
            <sz val="8"/>
            <color indexed="81"/>
            <rFont val="Tahoma"/>
            <family val="2"/>
          </rPr>
          <t xml:space="preserve">Heidi:
This includes 9 7 frozen packs
</t>
        </r>
      </text>
    </comment>
    <comment ref="G32" authorId="0" shapeId="0">
      <text>
        <r>
          <rPr>
            <b/>
            <sz val="8"/>
            <color indexed="81"/>
            <rFont val="Tahoma"/>
            <family val="2"/>
          </rPr>
          <t>Bobbi:</t>
        </r>
        <r>
          <rPr>
            <sz val="8"/>
            <color indexed="81"/>
            <rFont val="Tahoma"/>
            <family val="2"/>
          </rPr>
          <t xml:space="preserve">
number does not include the 10 recipients that receive 7-pack frozen meals
</t>
        </r>
      </text>
    </comment>
    <comment ref="S32" authorId="0" shapeId="0">
      <text>
        <r>
          <rPr>
            <b/>
            <sz val="8"/>
            <color indexed="81"/>
            <rFont val="Tahoma"/>
            <family val="2"/>
          </rPr>
          <t xml:space="preserve">Bobbi: not including the 10 recipients that receive 7-pack frozen meals
</t>
        </r>
        <r>
          <rPr>
            <sz val="8"/>
            <color indexed="81"/>
            <rFont val="Tahoma"/>
            <family val="2"/>
          </rPr>
          <t xml:space="preserve">
</t>
        </r>
      </text>
    </comment>
    <comment ref="K33" authorId="0" shapeId="0">
      <text>
        <r>
          <rPr>
            <b/>
            <sz val="8"/>
            <color indexed="81"/>
            <rFont val="Tahoma"/>
            <family val="2"/>
          </rPr>
          <t>Bobbi: Frozen meals for this day were recorded, billed &amp; delivered 5/25</t>
        </r>
        <r>
          <rPr>
            <sz val="8"/>
            <color indexed="81"/>
            <rFont val="Tahoma"/>
            <family val="2"/>
          </rPr>
          <t xml:space="preserve">
</t>
        </r>
      </text>
    </comment>
    <comment ref="K34" authorId="1" shapeId="0">
      <text>
        <r>
          <rPr>
            <b/>
            <sz val="8"/>
            <color indexed="81"/>
            <rFont val="Tahoma"/>
            <family val="2"/>
          </rPr>
          <t>Number does not include 1 recipient that received a 7-pack frozen meals.</t>
        </r>
        <r>
          <rPr>
            <sz val="8"/>
            <color indexed="81"/>
            <rFont val="Tahoma"/>
            <family val="2"/>
          </rPr>
          <t xml:space="preserve">
</t>
        </r>
      </text>
    </comment>
    <comment ref="W34" authorId="0" shapeId="0">
      <text>
        <r>
          <rPr>
            <b/>
            <sz val="8"/>
            <color indexed="81"/>
            <rFont val="Tahoma"/>
            <family val="2"/>
          </rPr>
          <t>Bobbi: not including the 196 frozen meals that were delivered for Labor day Monday</t>
        </r>
      </text>
    </comment>
    <comment ref="BS34" authorId="0" shapeId="0">
      <text>
        <r>
          <rPr>
            <b/>
            <sz val="8"/>
            <color indexed="81"/>
            <rFont val="Tahoma"/>
            <family val="2"/>
          </rPr>
          <t>Heidi:</t>
        </r>
        <r>
          <rPr>
            <sz val="8"/>
            <color indexed="81"/>
            <rFont val="Tahoma"/>
            <family val="2"/>
          </rPr>
          <t xml:space="preserve">
Includes Frozen meals. </t>
        </r>
      </text>
    </comment>
  </commentList>
</comments>
</file>

<file path=xl/comments2.xml><?xml version="1.0" encoding="utf-8"?>
<comments xmlns="http://schemas.openxmlformats.org/spreadsheetml/2006/main">
  <authors>
    <author>volunteer</author>
  </authors>
  <commentList>
    <comment ref="B47" authorId="0" shapeId="0">
      <text>
        <r>
          <rPr>
            <sz val="8"/>
            <color indexed="81"/>
            <rFont val="Tahoma"/>
            <family val="2"/>
          </rPr>
          <t xml:space="preserve">Walk-Ins: 24
Delivered: 79
</t>
        </r>
      </text>
    </comment>
    <comment ref="C47" authorId="0" shapeId="0">
      <text>
        <r>
          <rPr>
            <sz val="8"/>
            <color indexed="81"/>
            <rFont val="Tahoma"/>
            <family val="2"/>
          </rPr>
          <t>Walk-in: 21
Home-Delivered:79</t>
        </r>
      </text>
    </comment>
    <comment ref="D47" authorId="0" shapeId="0">
      <text>
        <r>
          <rPr>
            <sz val="8"/>
            <color indexed="81"/>
            <rFont val="Tahoma"/>
            <family val="2"/>
          </rPr>
          <t xml:space="preserve">Walk-In: 27
Home-Delivered: 74
</t>
        </r>
      </text>
    </comment>
    <comment ref="F47" authorId="0" shapeId="0">
      <text>
        <r>
          <rPr>
            <b/>
            <sz val="8"/>
            <color indexed="81"/>
            <rFont val="Tahoma"/>
            <family val="2"/>
          </rPr>
          <t>Walk-in: 27
Home-Delivered: 74</t>
        </r>
        <r>
          <rPr>
            <sz val="8"/>
            <color indexed="81"/>
            <rFont val="Tahoma"/>
            <family val="2"/>
          </rPr>
          <t xml:space="preserve">
</t>
        </r>
      </text>
    </comment>
    <comment ref="G47" authorId="0" shapeId="0">
      <text>
        <r>
          <rPr>
            <b/>
            <sz val="8"/>
            <color indexed="81"/>
            <rFont val="Tahoma"/>
            <family val="2"/>
          </rPr>
          <t>Walk-in: 23
Home-Delivered:64</t>
        </r>
        <r>
          <rPr>
            <sz val="8"/>
            <color indexed="81"/>
            <rFont val="Tahoma"/>
            <family val="2"/>
          </rPr>
          <t xml:space="preserve">
</t>
        </r>
      </text>
    </comment>
    <comment ref="H47" authorId="0" shapeId="0">
      <text>
        <r>
          <rPr>
            <b/>
            <sz val="8"/>
            <color indexed="81"/>
            <rFont val="Tahoma"/>
            <family val="2"/>
          </rPr>
          <t>Walk-in: 20
Home-Delivered: 63</t>
        </r>
        <r>
          <rPr>
            <sz val="8"/>
            <color indexed="81"/>
            <rFont val="Tahoma"/>
            <family val="2"/>
          </rPr>
          <t xml:space="preserve">
</t>
        </r>
      </text>
    </comment>
    <comment ref="J47" authorId="0" shapeId="0">
      <text>
        <r>
          <rPr>
            <b/>
            <sz val="8"/>
            <color indexed="81"/>
            <rFont val="Tahoma"/>
            <family val="2"/>
          </rPr>
          <t>Walk-In: 20
Home-Delivered: 62</t>
        </r>
        <r>
          <rPr>
            <sz val="8"/>
            <color indexed="81"/>
            <rFont val="Tahoma"/>
            <family val="2"/>
          </rPr>
          <t xml:space="preserve">
</t>
        </r>
      </text>
    </comment>
    <comment ref="K47" authorId="0" shapeId="0">
      <text>
        <r>
          <rPr>
            <b/>
            <sz val="8"/>
            <color indexed="81"/>
            <rFont val="Tahoma"/>
            <family val="2"/>
          </rPr>
          <t>Walk-in: 16
Home-Delivered: 68</t>
        </r>
        <r>
          <rPr>
            <sz val="8"/>
            <color indexed="81"/>
            <rFont val="Tahoma"/>
            <family val="2"/>
          </rPr>
          <t xml:space="preserve">
</t>
        </r>
      </text>
    </comment>
    <comment ref="L47" authorId="0" shapeId="0">
      <text>
        <r>
          <rPr>
            <b/>
            <sz val="8"/>
            <color indexed="81"/>
            <rFont val="Tahoma"/>
            <family val="2"/>
          </rPr>
          <t>Walk-In: 21
Home-Delivered: 71</t>
        </r>
        <r>
          <rPr>
            <sz val="8"/>
            <color indexed="81"/>
            <rFont val="Tahoma"/>
            <family val="2"/>
          </rPr>
          <t xml:space="preserve">
</t>
        </r>
      </text>
    </comment>
    <comment ref="N47" authorId="0" shapeId="0">
      <text>
        <r>
          <rPr>
            <b/>
            <sz val="8"/>
            <color indexed="81"/>
            <rFont val="Tahoma"/>
            <family val="2"/>
          </rPr>
          <t>Walk-In: 22
Home-Delivered: 69</t>
        </r>
        <r>
          <rPr>
            <sz val="8"/>
            <color indexed="81"/>
            <rFont val="Tahoma"/>
            <family val="2"/>
          </rPr>
          <t xml:space="preserve">
</t>
        </r>
      </text>
    </comment>
    <comment ref="O47" authorId="0" shapeId="0">
      <text>
        <r>
          <rPr>
            <sz val="8"/>
            <color indexed="81"/>
            <rFont val="Tahoma"/>
            <family val="2"/>
          </rPr>
          <t xml:space="preserve">Walk-In: 21
Home-Delivered: 67
</t>
        </r>
      </text>
    </comment>
    <comment ref="P47" authorId="0" shapeId="0">
      <text>
        <r>
          <rPr>
            <b/>
            <sz val="8"/>
            <color indexed="81"/>
            <rFont val="Tahoma"/>
            <family val="2"/>
          </rPr>
          <t>Walk-In: 22
Home-Delivered: 66.5</t>
        </r>
        <r>
          <rPr>
            <sz val="8"/>
            <color indexed="81"/>
            <rFont val="Tahoma"/>
            <family val="2"/>
          </rPr>
          <t xml:space="preserve">
</t>
        </r>
      </text>
    </comment>
    <comment ref="B48" authorId="0" shapeId="0">
      <text>
        <r>
          <rPr>
            <sz val="8"/>
            <color indexed="81"/>
            <rFont val="Tahoma"/>
            <family val="2"/>
          </rPr>
          <t xml:space="preserve">CATS:
Walk-In: 29
Delivered: 101
Total: 130
DOGS:
Walk-In: 18
Delivered: 75
Total: 93
</t>
        </r>
      </text>
    </comment>
    <comment ref="C48" authorId="0" shapeId="0">
      <text>
        <r>
          <rPr>
            <sz val="8"/>
            <color indexed="81"/>
            <rFont val="Tahoma"/>
            <family val="2"/>
          </rPr>
          <t xml:space="preserve">CATS:
Walk-in:25
Home-Delivered:95
Total:120
DOGS:
Walk-in:11
Home-Delivered:72
Total:83
</t>
        </r>
      </text>
    </comment>
    <comment ref="D48" authorId="0" shapeId="0">
      <text>
        <r>
          <rPr>
            <sz val="8"/>
            <color indexed="81"/>
            <rFont val="Tahoma"/>
            <family val="2"/>
          </rPr>
          <t xml:space="preserve">CATS
Walk-In: 27
Home-Delivered: 91
Total: 118
DOGS
Walk-In: 16
Home-Delivered: 68
Total: 84
</t>
        </r>
      </text>
    </comment>
    <comment ref="F48" authorId="0" shapeId="0">
      <text>
        <r>
          <rPr>
            <sz val="8"/>
            <color indexed="81"/>
            <rFont val="Tahoma"/>
            <family val="2"/>
          </rPr>
          <t xml:space="preserve">CATS
Walk-in: 27
Home Delivered: 96
Total: 123
DOGS
Walk-in:16
Home delivered: 66 
TOTAL:82 
</t>
        </r>
      </text>
    </comment>
    <comment ref="G48" authorId="0" shapeId="0">
      <text>
        <r>
          <rPr>
            <sz val="8"/>
            <color indexed="81"/>
            <rFont val="Tahoma"/>
            <family val="2"/>
          </rPr>
          <t xml:space="preserve">CATS
Walk-In: 28
Home-Delivered:82
Total:110
DOGS:
Walk-In:14
Home-Delivered:56
Total:70
</t>
        </r>
      </text>
    </comment>
    <comment ref="H48" authorId="0" shapeId="0">
      <text>
        <r>
          <rPr>
            <b/>
            <sz val="8"/>
            <color indexed="81"/>
            <rFont val="Tahoma"/>
            <family val="2"/>
          </rPr>
          <t>CATS
Walk-In: 27
Home-Delivered: 79
Total: 106
DOGS:
Walk-In: 14
Home-Delivered: 59
Total: 73</t>
        </r>
        <r>
          <rPr>
            <sz val="8"/>
            <color indexed="81"/>
            <rFont val="Tahoma"/>
            <family val="2"/>
          </rPr>
          <t xml:space="preserve">
</t>
        </r>
      </text>
    </comment>
    <comment ref="J48" authorId="0" shapeId="0">
      <text>
        <r>
          <rPr>
            <b/>
            <sz val="8"/>
            <color indexed="81"/>
            <rFont val="Tahoma"/>
            <family val="2"/>
          </rPr>
          <t>CATS
Walk-in: 27
Home-delivered:75
Total:102
DOGS
Walk-In: 9
Home-delivered: 59
Total: 68</t>
        </r>
        <r>
          <rPr>
            <sz val="8"/>
            <color indexed="81"/>
            <rFont val="Tahoma"/>
            <family val="2"/>
          </rPr>
          <t xml:space="preserve">
</t>
        </r>
      </text>
    </comment>
    <comment ref="K48" authorId="0" shapeId="0">
      <text>
        <r>
          <rPr>
            <b/>
            <sz val="8"/>
            <color indexed="81"/>
            <rFont val="Tahoma"/>
            <family val="2"/>
          </rPr>
          <t>CATS
Walk-in: 16
Home-delivered: 84
Total: 100
DOGS
Walk-in: 6.5
Home-delivered: 61
Total: 66.5</t>
        </r>
        <r>
          <rPr>
            <sz val="8"/>
            <color indexed="81"/>
            <rFont val="Tahoma"/>
            <family val="2"/>
          </rPr>
          <t xml:space="preserve">
</t>
        </r>
      </text>
    </comment>
    <comment ref="L48" authorId="0" shapeId="0">
      <text>
        <r>
          <rPr>
            <b/>
            <sz val="8"/>
            <color indexed="81"/>
            <rFont val="Tahoma"/>
            <family val="2"/>
          </rPr>
          <t>CATS
Walk-In: 27
Home-Delivered: 86
Total: 113
DOGS
Walk-In: 12
Home-Delivered: 56
Total: 68</t>
        </r>
        <r>
          <rPr>
            <sz val="8"/>
            <color indexed="81"/>
            <rFont val="Tahoma"/>
            <family val="2"/>
          </rPr>
          <t xml:space="preserve">
</t>
        </r>
      </text>
    </comment>
    <comment ref="N48" authorId="0" shapeId="0">
      <text>
        <r>
          <rPr>
            <b/>
            <sz val="8"/>
            <color indexed="81"/>
            <rFont val="Tahoma"/>
            <family val="2"/>
          </rPr>
          <t>CATS
Walk-In: 32
Home-Delivered:85
Total: 117
DOGS
Walk-In: 11
Home-Delivered: 56
Total: 67</t>
        </r>
        <r>
          <rPr>
            <sz val="8"/>
            <color indexed="81"/>
            <rFont val="Tahoma"/>
            <family val="2"/>
          </rPr>
          <t xml:space="preserve">
</t>
        </r>
      </text>
    </comment>
    <comment ref="O48" authorId="0" shapeId="0">
      <text>
        <r>
          <rPr>
            <b/>
            <sz val="8"/>
            <color indexed="81"/>
            <rFont val="Tahoma"/>
            <family val="2"/>
          </rPr>
          <t>CATS:
Walk-in: 34
Home-delivered: 87.5
TOTAL: 121.5
DOGS
Walk-in:11
Home-delivered: 53.5
TOTAL:64.5</t>
        </r>
        <r>
          <rPr>
            <sz val="8"/>
            <color indexed="81"/>
            <rFont val="Tahoma"/>
            <family val="2"/>
          </rPr>
          <t xml:space="preserve">
</t>
        </r>
      </text>
    </comment>
    <comment ref="P48" authorId="0" shapeId="0">
      <text>
        <r>
          <rPr>
            <b/>
            <sz val="8"/>
            <color indexed="81"/>
            <rFont val="Tahoma"/>
            <family val="2"/>
          </rPr>
          <t>CATS:
Walk-in: 29
Home-Delivered: 80
TOTAL: 109
DOGS:
Walk-In: 11
Home-Delivered: 56
TOTAL: 67</t>
        </r>
        <r>
          <rPr>
            <sz val="8"/>
            <color indexed="81"/>
            <rFont val="Tahoma"/>
            <family val="2"/>
          </rPr>
          <t xml:space="preserve">
</t>
        </r>
      </text>
    </comment>
  </commentList>
</comments>
</file>

<file path=xl/comments3.xml><?xml version="1.0" encoding="utf-8"?>
<comments xmlns="http://schemas.openxmlformats.org/spreadsheetml/2006/main">
  <authors>
    <author>volunteer</author>
  </authors>
  <commentList>
    <comment ref="B47" authorId="0" shapeId="0">
      <text>
        <r>
          <rPr>
            <b/>
            <sz val="8"/>
            <color indexed="81"/>
            <rFont val="Tahoma"/>
            <family val="2"/>
          </rPr>
          <t xml:space="preserve">Home-Delivered: 70
Walk-in: 21
</t>
        </r>
        <r>
          <rPr>
            <sz val="8"/>
            <color indexed="81"/>
            <rFont val="Tahoma"/>
            <family val="2"/>
          </rPr>
          <t xml:space="preserve">
</t>
        </r>
      </text>
    </comment>
    <comment ref="C47" authorId="0" shapeId="0">
      <text>
        <r>
          <rPr>
            <b/>
            <sz val="8"/>
            <color indexed="81"/>
            <rFont val="Tahoma"/>
            <family val="2"/>
          </rPr>
          <t xml:space="preserve">Home-Delivered: </t>
        </r>
        <r>
          <rPr>
            <sz val="8"/>
            <color indexed="81"/>
            <rFont val="Tahoma"/>
            <family val="2"/>
          </rPr>
          <t>63.5</t>
        </r>
        <r>
          <rPr>
            <b/>
            <sz val="8"/>
            <color indexed="81"/>
            <rFont val="Tahoma"/>
            <family val="2"/>
          </rPr>
          <t xml:space="preserve">
Walk-in: </t>
        </r>
        <r>
          <rPr>
            <sz val="8"/>
            <color indexed="81"/>
            <rFont val="Tahoma"/>
            <family val="2"/>
          </rPr>
          <t>19</t>
        </r>
        <r>
          <rPr>
            <b/>
            <sz val="8"/>
            <color indexed="81"/>
            <rFont val="Tahoma"/>
            <family val="2"/>
          </rPr>
          <t xml:space="preserve">
</t>
        </r>
        <r>
          <rPr>
            <sz val="8"/>
            <color indexed="81"/>
            <rFont val="Tahoma"/>
            <family val="2"/>
          </rPr>
          <t xml:space="preserve">
</t>
        </r>
      </text>
    </comment>
    <comment ref="D47" authorId="0" shapeId="0">
      <text>
        <r>
          <rPr>
            <b/>
            <sz val="8"/>
            <color indexed="81"/>
            <rFont val="Tahoma"/>
            <family val="2"/>
          </rPr>
          <t xml:space="preserve">Home-Delivered: 
</t>
        </r>
        <r>
          <rPr>
            <sz val="8"/>
            <color indexed="81"/>
            <rFont val="Tahoma"/>
            <family val="2"/>
          </rPr>
          <t>62</t>
        </r>
        <r>
          <rPr>
            <b/>
            <sz val="8"/>
            <color indexed="81"/>
            <rFont val="Tahoma"/>
            <family val="2"/>
          </rPr>
          <t xml:space="preserve">
Walk-in:
</t>
        </r>
        <r>
          <rPr>
            <sz val="8"/>
            <color indexed="81"/>
            <rFont val="Tahoma"/>
            <family val="2"/>
          </rPr>
          <t xml:space="preserve">21
</t>
        </r>
      </text>
    </comment>
    <comment ref="F47" authorId="0" shapeId="0">
      <text>
        <r>
          <rPr>
            <b/>
            <sz val="8"/>
            <color indexed="81"/>
            <rFont val="Tahoma"/>
            <family val="2"/>
          </rPr>
          <t xml:space="preserve">Home-Delivered: 
</t>
        </r>
        <r>
          <rPr>
            <sz val="8"/>
            <color indexed="81"/>
            <rFont val="Tahoma"/>
            <family val="2"/>
          </rPr>
          <t>59.5</t>
        </r>
        <r>
          <rPr>
            <b/>
            <sz val="8"/>
            <color indexed="81"/>
            <rFont val="Tahoma"/>
            <family val="2"/>
          </rPr>
          <t xml:space="preserve">
Walk-in:
</t>
        </r>
        <r>
          <rPr>
            <sz val="8"/>
            <color indexed="81"/>
            <rFont val="Tahoma"/>
            <family val="2"/>
          </rPr>
          <t xml:space="preserve">19
</t>
        </r>
      </text>
    </comment>
    <comment ref="G47" authorId="0" shapeId="0">
      <text>
        <r>
          <rPr>
            <b/>
            <sz val="8"/>
            <color indexed="81"/>
            <rFont val="Tahoma"/>
            <family val="2"/>
          </rPr>
          <t xml:space="preserve">Home-Delivered: 
59
Walk-in:
</t>
        </r>
        <r>
          <rPr>
            <sz val="8"/>
            <color indexed="81"/>
            <rFont val="Tahoma"/>
            <family val="2"/>
          </rPr>
          <t>20</t>
        </r>
      </text>
    </comment>
    <comment ref="H47" authorId="0" shapeId="0">
      <text>
        <r>
          <rPr>
            <b/>
            <sz val="8"/>
            <color indexed="81"/>
            <rFont val="Tahoma"/>
            <family val="2"/>
          </rPr>
          <t>Home-Delivered: 
54
Walk-in:
14</t>
        </r>
        <r>
          <rPr>
            <sz val="8"/>
            <color indexed="81"/>
            <rFont val="Tahoma"/>
            <family val="2"/>
          </rPr>
          <t xml:space="preserve">
</t>
        </r>
      </text>
    </comment>
    <comment ref="J47" authorId="0" shapeId="0">
      <text>
        <r>
          <rPr>
            <b/>
            <sz val="8"/>
            <color indexed="81"/>
            <rFont val="Tahoma"/>
            <family val="2"/>
          </rPr>
          <t>Home-Delivered: 
59
Walk-in:
18</t>
        </r>
        <r>
          <rPr>
            <sz val="8"/>
            <color indexed="81"/>
            <rFont val="Tahoma"/>
            <family val="2"/>
          </rPr>
          <t xml:space="preserve">
</t>
        </r>
      </text>
    </comment>
    <comment ref="K47" authorId="0" shapeId="0">
      <text>
        <r>
          <rPr>
            <b/>
            <sz val="8"/>
            <color indexed="81"/>
            <rFont val="Tahoma"/>
            <family val="2"/>
          </rPr>
          <t xml:space="preserve">Home-Delivered: 
</t>
        </r>
        <r>
          <rPr>
            <sz val="8"/>
            <color indexed="81"/>
            <rFont val="Tahoma"/>
            <family val="2"/>
          </rPr>
          <t>57.5</t>
        </r>
        <r>
          <rPr>
            <b/>
            <sz val="8"/>
            <color indexed="81"/>
            <rFont val="Tahoma"/>
            <family val="2"/>
          </rPr>
          <t xml:space="preserve">
Walk-in:
</t>
        </r>
        <r>
          <rPr>
            <sz val="8"/>
            <color indexed="81"/>
            <rFont val="Tahoma"/>
            <family val="2"/>
          </rPr>
          <t xml:space="preserve">14
</t>
        </r>
      </text>
    </comment>
    <comment ref="L47" authorId="0" shapeId="0">
      <text>
        <r>
          <rPr>
            <b/>
            <sz val="8"/>
            <color indexed="81"/>
            <rFont val="Tahoma"/>
            <family val="2"/>
          </rPr>
          <t xml:space="preserve">Home-Delivered: </t>
        </r>
        <r>
          <rPr>
            <sz val="8"/>
            <color indexed="81"/>
            <rFont val="Tahoma"/>
            <family val="2"/>
          </rPr>
          <t>61.5</t>
        </r>
        <r>
          <rPr>
            <b/>
            <sz val="8"/>
            <color indexed="81"/>
            <rFont val="Tahoma"/>
            <family val="2"/>
          </rPr>
          <t xml:space="preserve">
Walk-in:
</t>
        </r>
        <r>
          <rPr>
            <sz val="8"/>
            <color indexed="81"/>
            <rFont val="Tahoma"/>
            <family val="2"/>
          </rPr>
          <t xml:space="preserve">17
</t>
        </r>
      </text>
    </comment>
    <comment ref="N47" authorId="0" shapeId="0">
      <text>
        <r>
          <rPr>
            <b/>
            <sz val="8"/>
            <color indexed="81"/>
            <rFont val="Tahoma"/>
            <family val="2"/>
          </rPr>
          <t xml:space="preserve">Home-Delivered: 
</t>
        </r>
        <r>
          <rPr>
            <sz val="8"/>
            <color indexed="81"/>
            <rFont val="Tahoma"/>
            <family val="2"/>
          </rPr>
          <t>62.5</t>
        </r>
        <r>
          <rPr>
            <b/>
            <sz val="8"/>
            <color indexed="81"/>
            <rFont val="Tahoma"/>
            <family val="2"/>
          </rPr>
          <t xml:space="preserve">
Walk-in:
</t>
        </r>
        <r>
          <rPr>
            <sz val="8"/>
            <color indexed="81"/>
            <rFont val="Tahoma"/>
            <family val="2"/>
          </rPr>
          <t xml:space="preserve">13
</t>
        </r>
      </text>
    </comment>
    <comment ref="O47" authorId="0" shapeId="0">
      <text>
        <r>
          <rPr>
            <b/>
            <sz val="8"/>
            <color indexed="81"/>
            <rFont val="Tahoma"/>
            <family val="2"/>
          </rPr>
          <t xml:space="preserve">Home-Delivered: 
</t>
        </r>
        <r>
          <rPr>
            <sz val="8"/>
            <color indexed="81"/>
            <rFont val="Tahoma"/>
            <family val="2"/>
          </rPr>
          <t>59.5</t>
        </r>
        <r>
          <rPr>
            <b/>
            <sz val="8"/>
            <color indexed="81"/>
            <rFont val="Tahoma"/>
            <family val="2"/>
          </rPr>
          <t xml:space="preserve">
Walk-in:
</t>
        </r>
        <r>
          <rPr>
            <sz val="8"/>
            <color indexed="81"/>
            <rFont val="Tahoma"/>
            <family val="2"/>
          </rPr>
          <t>15</t>
        </r>
      </text>
    </comment>
    <comment ref="P47" authorId="0" shapeId="0">
      <text>
        <r>
          <rPr>
            <b/>
            <sz val="8"/>
            <color indexed="81"/>
            <rFont val="Tahoma"/>
            <family val="2"/>
          </rPr>
          <t xml:space="preserve">Home-Delivered: 
</t>
        </r>
        <r>
          <rPr>
            <sz val="8"/>
            <color indexed="81"/>
            <rFont val="Tahoma"/>
            <family val="2"/>
          </rPr>
          <t>54</t>
        </r>
        <r>
          <rPr>
            <b/>
            <sz val="8"/>
            <color indexed="81"/>
            <rFont val="Tahoma"/>
            <family val="2"/>
          </rPr>
          <t xml:space="preserve">
Walk-in:
</t>
        </r>
        <r>
          <rPr>
            <sz val="8"/>
            <color indexed="81"/>
            <rFont val="Tahoma"/>
            <family val="2"/>
          </rPr>
          <t xml:space="preserve">11
</t>
        </r>
      </text>
    </comment>
    <comment ref="B48" authorId="0" shapeId="0">
      <text>
        <r>
          <rPr>
            <b/>
            <sz val="8"/>
            <color indexed="81"/>
            <rFont val="Tahoma"/>
            <family val="2"/>
          </rPr>
          <t xml:space="preserve">CATS:
</t>
        </r>
        <r>
          <rPr>
            <sz val="8"/>
            <color indexed="81"/>
            <rFont val="Tahoma"/>
            <family val="2"/>
          </rPr>
          <t>Home-delivered: 74
Walk-in: 27
Total:101</t>
        </r>
        <r>
          <rPr>
            <b/>
            <sz val="8"/>
            <color indexed="81"/>
            <rFont val="Tahoma"/>
            <family val="2"/>
          </rPr>
          <t xml:space="preserve">
DOGS:
</t>
        </r>
        <r>
          <rPr>
            <sz val="8"/>
            <color indexed="81"/>
            <rFont val="Tahoma"/>
            <family val="2"/>
          </rPr>
          <t xml:space="preserve">Home-Delivered: 39.5
Walk-in:7
Total: 46.5
</t>
        </r>
      </text>
    </comment>
    <comment ref="C48" authorId="0" shapeId="0">
      <text>
        <r>
          <rPr>
            <b/>
            <sz val="8"/>
            <color indexed="81"/>
            <rFont val="Tahoma"/>
            <family val="2"/>
          </rPr>
          <t xml:space="preserve">CATS:
</t>
        </r>
        <r>
          <rPr>
            <sz val="8"/>
            <color indexed="81"/>
            <rFont val="Tahoma"/>
            <family val="2"/>
          </rPr>
          <t>Home-delivered:  77.5
Walk-in: 19
Total:  96.5</t>
        </r>
        <r>
          <rPr>
            <b/>
            <sz val="8"/>
            <color indexed="81"/>
            <rFont val="Tahoma"/>
            <family val="2"/>
          </rPr>
          <t xml:space="preserve">
DOGS:
</t>
        </r>
        <r>
          <rPr>
            <sz val="8"/>
            <color indexed="81"/>
            <rFont val="Tahoma"/>
            <family val="2"/>
          </rPr>
          <t xml:space="preserve">Home-Delivered: 56
Walk-in: 8
Total: 64
</t>
        </r>
      </text>
    </comment>
    <comment ref="D48" authorId="0" shapeId="0">
      <text>
        <r>
          <rPr>
            <b/>
            <sz val="8"/>
            <color indexed="81"/>
            <rFont val="Tahoma"/>
            <family val="2"/>
          </rPr>
          <t xml:space="preserve">CATS:
</t>
        </r>
        <r>
          <rPr>
            <sz val="8"/>
            <color indexed="81"/>
            <rFont val="Tahoma"/>
            <family val="2"/>
          </rPr>
          <t>Home-delivered:  77
Walk-in: 24
Total: 102</t>
        </r>
        <r>
          <rPr>
            <b/>
            <sz val="8"/>
            <color indexed="81"/>
            <rFont val="Tahoma"/>
            <family val="2"/>
          </rPr>
          <t xml:space="preserve">
DOGS:
</t>
        </r>
        <r>
          <rPr>
            <sz val="8"/>
            <color indexed="81"/>
            <rFont val="Tahoma"/>
            <family val="2"/>
          </rPr>
          <t xml:space="preserve">Home-Delivered:  53.5
Walk-in: 12
Total:55.5
</t>
        </r>
      </text>
    </comment>
    <comment ref="F48" authorId="0" shapeId="0">
      <text>
        <r>
          <rPr>
            <b/>
            <sz val="8"/>
            <color indexed="81"/>
            <rFont val="Tahoma"/>
            <family val="2"/>
          </rPr>
          <t xml:space="preserve">CATS:
</t>
        </r>
        <r>
          <rPr>
            <sz val="8"/>
            <color indexed="81"/>
            <rFont val="Tahoma"/>
            <family val="2"/>
          </rPr>
          <t>Home-delivered: 73
Walk-in: 25
Total: 98</t>
        </r>
        <r>
          <rPr>
            <b/>
            <sz val="8"/>
            <color indexed="81"/>
            <rFont val="Tahoma"/>
            <family val="2"/>
          </rPr>
          <t xml:space="preserve">
DOGS:
</t>
        </r>
        <r>
          <rPr>
            <sz val="8"/>
            <color indexed="81"/>
            <rFont val="Tahoma"/>
            <family val="2"/>
          </rPr>
          <t xml:space="preserve">Home-Delivered: 49.5
Walk-in: 9
Total: 58.5
</t>
        </r>
      </text>
    </comment>
    <comment ref="G48" authorId="0" shapeId="0">
      <text>
        <r>
          <rPr>
            <b/>
            <sz val="8"/>
            <color indexed="81"/>
            <rFont val="Tahoma"/>
            <family val="2"/>
          </rPr>
          <t xml:space="preserve">CATS:
</t>
        </r>
        <r>
          <rPr>
            <sz val="8"/>
            <color indexed="81"/>
            <rFont val="Tahoma"/>
            <family val="2"/>
          </rPr>
          <t>Home-delivered: 72
Walk-in: 17
Total: 89</t>
        </r>
        <r>
          <rPr>
            <b/>
            <sz val="8"/>
            <color indexed="81"/>
            <rFont val="Tahoma"/>
            <family val="2"/>
          </rPr>
          <t xml:space="preserve">
DOGS:
</t>
        </r>
        <r>
          <rPr>
            <sz val="8"/>
            <color indexed="81"/>
            <rFont val="Tahoma"/>
            <family val="2"/>
          </rPr>
          <t xml:space="preserve">Home-Delivered: 44.5
Walk-in: 9
Total: 53.5
</t>
        </r>
      </text>
    </comment>
    <comment ref="H48" authorId="0" shapeId="0">
      <text>
        <r>
          <rPr>
            <b/>
            <sz val="8"/>
            <color indexed="81"/>
            <rFont val="Tahoma"/>
            <family val="2"/>
          </rPr>
          <t xml:space="preserve">CATS:
</t>
        </r>
        <r>
          <rPr>
            <sz val="8"/>
            <color indexed="81"/>
            <rFont val="Tahoma"/>
            <family val="2"/>
          </rPr>
          <t>Home-delivered: 69.5
Walk-in: 21
Total:81.5</t>
        </r>
        <r>
          <rPr>
            <b/>
            <sz val="8"/>
            <color indexed="81"/>
            <rFont val="Tahoma"/>
            <family val="2"/>
          </rPr>
          <t xml:space="preserve">
DOGS:
</t>
        </r>
        <r>
          <rPr>
            <sz val="8"/>
            <color indexed="81"/>
            <rFont val="Tahoma"/>
            <family val="2"/>
          </rPr>
          <t xml:space="preserve">Home-Delivered: 41.5
Walk-in: 6
Total: 47.5
</t>
        </r>
      </text>
    </comment>
    <comment ref="J48" authorId="0" shapeId="0">
      <text>
        <r>
          <rPr>
            <b/>
            <sz val="8"/>
            <color indexed="81"/>
            <rFont val="Tahoma"/>
            <family val="2"/>
          </rPr>
          <t xml:space="preserve">CATS:
</t>
        </r>
        <r>
          <rPr>
            <sz val="8"/>
            <color indexed="81"/>
            <rFont val="Tahoma"/>
            <family val="2"/>
          </rPr>
          <t>Home-delivered: 84.5
Walk-in: 16
Total: 100.5</t>
        </r>
        <r>
          <rPr>
            <b/>
            <sz val="8"/>
            <color indexed="81"/>
            <rFont val="Tahoma"/>
            <family val="2"/>
          </rPr>
          <t xml:space="preserve">
DOGS:
</t>
        </r>
        <r>
          <rPr>
            <sz val="8"/>
            <color indexed="81"/>
            <rFont val="Tahoma"/>
            <family val="2"/>
          </rPr>
          <t xml:space="preserve">Home-Delivered:  44.5
Walk-in: 8 
Total: 52.5
</t>
        </r>
      </text>
    </comment>
    <comment ref="K48" authorId="0" shapeId="0">
      <text>
        <r>
          <rPr>
            <b/>
            <sz val="8"/>
            <color indexed="81"/>
            <rFont val="Tahoma"/>
            <family val="2"/>
          </rPr>
          <t xml:space="preserve">CATS:
</t>
        </r>
        <r>
          <rPr>
            <sz val="8"/>
            <color indexed="81"/>
            <rFont val="Tahoma"/>
            <family val="2"/>
          </rPr>
          <t>Home-delivered:  81.5
Walk-in: 21
Total: 103.5</t>
        </r>
        <r>
          <rPr>
            <b/>
            <sz val="8"/>
            <color indexed="81"/>
            <rFont val="Tahoma"/>
            <family val="2"/>
          </rPr>
          <t xml:space="preserve">
DOGS:
</t>
        </r>
        <r>
          <rPr>
            <sz val="8"/>
            <color indexed="81"/>
            <rFont val="Tahoma"/>
            <family val="2"/>
          </rPr>
          <t xml:space="preserve">Home-Delivered: 40.5
Walk-in: 6
Total: 46.5
</t>
        </r>
      </text>
    </comment>
    <comment ref="L48" authorId="0" shapeId="0">
      <text>
        <r>
          <rPr>
            <b/>
            <sz val="8"/>
            <color indexed="81"/>
            <rFont val="Tahoma"/>
            <family val="2"/>
          </rPr>
          <t xml:space="preserve">CATS:
</t>
        </r>
        <r>
          <rPr>
            <sz val="8"/>
            <color indexed="81"/>
            <rFont val="Tahoma"/>
            <family val="2"/>
          </rPr>
          <t>Home-delivered:  89
Walk-in: 23
Total:  112</t>
        </r>
        <r>
          <rPr>
            <b/>
            <sz val="8"/>
            <color indexed="81"/>
            <rFont val="Tahoma"/>
            <family val="2"/>
          </rPr>
          <t xml:space="preserve">
DOGS:
</t>
        </r>
        <r>
          <rPr>
            <sz val="8"/>
            <color indexed="81"/>
            <rFont val="Tahoma"/>
            <family val="2"/>
          </rPr>
          <t xml:space="preserve">Home-Delivered:  43
Walk-in: 8
Total: 51
</t>
        </r>
      </text>
    </comment>
    <comment ref="N48" authorId="0" shapeId="0">
      <text>
        <r>
          <rPr>
            <b/>
            <sz val="8"/>
            <color indexed="81"/>
            <rFont val="Tahoma"/>
            <family val="2"/>
          </rPr>
          <t xml:space="preserve">CATS:
</t>
        </r>
        <r>
          <rPr>
            <sz val="8"/>
            <color indexed="81"/>
            <rFont val="Tahoma"/>
            <family val="2"/>
          </rPr>
          <t>Home-delivered: 83.5
Walk-in:10
Total: 93.5</t>
        </r>
        <r>
          <rPr>
            <b/>
            <sz val="8"/>
            <color indexed="81"/>
            <rFont val="Tahoma"/>
            <family val="2"/>
          </rPr>
          <t xml:space="preserve">
DOGS:
</t>
        </r>
        <r>
          <rPr>
            <sz val="8"/>
            <color indexed="81"/>
            <rFont val="Tahoma"/>
            <family val="2"/>
          </rPr>
          <t xml:space="preserve">Home-Delivered: 46.5
Walk-in: 5
Total: 51.5
</t>
        </r>
      </text>
    </comment>
    <comment ref="O48" authorId="0" shapeId="0">
      <text>
        <r>
          <rPr>
            <b/>
            <sz val="8"/>
            <color indexed="81"/>
            <rFont val="Tahoma"/>
            <family val="2"/>
          </rPr>
          <t xml:space="preserve">CATS:
</t>
        </r>
        <r>
          <rPr>
            <sz val="8"/>
            <color indexed="81"/>
            <rFont val="Tahoma"/>
            <family val="2"/>
          </rPr>
          <t>Home-delivered: 80
Walk-in: 23
Total: 103</t>
        </r>
        <r>
          <rPr>
            <b/>
            <sz val="8"/>
            <color indexed="81"/>
            <rFont val="Tahoma"/>
            <family val="2"/>
          </rPr>
          <t xml:space="preserve">
DOGS:
</t>
        </r>
        <r>
          <rPr>
            <sz val="8"/>
            <color indexed="81"/>
            <rFont val="Tahoma"/>
            <family val="2"/>
          </rPr>
          <t xml:space="preserve">Home-Delivered: 47
Walk-in: 8
Total: 54
</t>
        </r>
      </text>
    </comment>
    <comment ref="P48" authorId="0" shapeId="0">
      <text>
        <r>
          <rPr>
            <b/>
            <sz val="8"/>
            <color indexed="81"/>
            <rFont val="Tahoma"/>
            <family val="2"/>
          </rPr>
          <t xml:space="preserve">CATS:
</t>
        </r>
        <r>
          <rPr>
            <sz val="8"/>
            <color indexed="81"/>
            <rFont val="Tahoma"/>
            <family val="2"/>
          </rPr>
          <t>Home-delivered: 66.5
Walk-in: 10
Total: 76.5</t>
        </r>
        <r>
          <rPr>
            <b/>
            <sz val="8"/>
            <color indexed="81"/>
            <rFont val="Tahoma"/>
            <family val="2"/>
          </rPr>
          <t xml:space="preserve">
DOGS:
</t>
        </r>
        <r>
          <rPr>
            <sz val="8"/>
            <color indexed="81"/>
            <rFont val="Tahoma"/>
            <family val="2"/>
          </rPr>
          <t xml:space="preserve">Home-Delivered: 42
Walk-in: 4
Total: 46
</t>
        </r>
      </text>
    </comment>
  </commentList>
</comments>
</file>

<file path=xl/comments4.xml><?xml version="1.0" encoding="utf-8"?>
<comments xmlns="http://schemas.openxmlformats.org/spreadsheetml/2006/main">
  <authors>
    <author>volunteer</author>
  </authors>
  <commentList>
    <comment ref="B67" authorId="0" shapeId="0">
      <text>
        <r>
          <rPr>
            <b/>
            <sz val="8"/>
            <color indexed="81"/>
            <rFont val="Tahoma"/>
            <family val="2"/>
          </rPr>
          <t xml:space="preserve">Home-Delivered: 
</t>
        </r>
        <r>
          <rPr>
            <sz val="8"/>
            <color indexed="81"/>
            <rFont val="Tahoma"/>
            <family val="2"/>
          </rPr>
          <t>52</t>
        </r>
        <r>
          <rPr>
            <b/>
            <sz val="8"/>
            <color indexed="81"/>
            <rFont val="Tahoma"/>
            <family val="2"/>
          </rPr>
          <t xml:space="preserve">
Walk-in: 
</t>
        </r>
        <r>
          <rPr>
            <sz val="8"/>
            <color indexed="81"/>
            <rFont val="Tahoma"/>
            <family val="2"/>
          </rPr>
          <t xml:space="preserve">9
</t>
        </r>
      </text>
    </comment>
    <comment ref="C67" authorId="0" shapeId="0">
      <text>
        <r>
          <rPr>
            <b/>
            <sz val="8"/>
            <color indexed="81"/>
            <rFont val="Tahoma"/>
            <family val="2"/>
          </rPr>
          <t xml:space="preserve">Home-Delivered: 
</t>
        </r>
        <r>
          <rPr>
            <sz val="8"/>
            <color indexed="81"/>
            <rFont val="Tahoma"/>
            <family val="2"/>
          </rPr>
          <t>42</t>
        </r>
        <r>
          <rPr>
            <b/>
            <sz val="8"/>
            <color indexed="81"/>
            <rFont val="Tahoma"/>
            <family val="2"/>
          </rPr>
          <t xml:space="preserve">
Walk-in: 
</t>
        </r>
        <r>
          <rPr>
            <sz val="8"/>
            <color indexed="81"/>
            <rFont val="Tahoma"/>
            <family val="2"/>
          </rPr>
          <t>10</t>
        </r>
        <r>
          <rPr>
            <b/>
            <sz val="8"/>
            <color indexed="81"/>
            <rFont val="Tahoma"/>
            <family val="2"/>
          </rPr>
          <t xml:space="preserve">
</t>
        </r>
        <r>
          <rPr>
            <sz val="8"/>
            <color indexed="81"/>
            <rFont val="Tahoma"/>
            <family val="2"/>
          </rPr>
          <t xml:space="preserve">
</t>
        </r>
      </text>
    </comment>
    <comment ref="D67" authorId="0" shapeId="0">
      <text>
        <r>
          <rPr>
            <b/>
            <sz val="8"/>
            <color indexed="81"/>
            <rFont val="Tahoma"/>
            <family val="2"/>
          </rPr>
          <t xml:space="preserve">Home-Delivered: 
</t>
        </r>
        <r>
          <rPr>
            <sz val="8"/>
            <color indexed="81"/>
            <rFont val="Tahoma"/>
            <family val="2"/>
          </rPr>
          <t>43</t>
        </r>
        <r>
          <rPr>
            <b/>
            <sz val="8"/>
            <color indexed="81"/>
            <rFont val="Tahoma"/>
            <family val="2"/>
          </rPr>
          <t xml:space="preserve">
Walk-in:
</t>
        </r>
        <r>
          <rPr>
            <sz val="8"/>
            <color indexed="81"/>
            <rFont val="Tahoma"/>
            <family val="2"/>
          </rPr>
          <t xml:space="preserve">13
</t>
        </r>
      </text>
    </comment>
    <comment ref="F67" authorId="0" shapeId="0">
      <text>
        <r>
          <rPr>
            <b/>
            <sz val="8"/>
            <color indexed="81"/>
            <rFont val="Tahoma"/>
            <family val="2"/>
          </rPr>
          <t xml:space="preserve">Home-Delivered: 
</t>
        </r>
        <r>
          <rPr>
            <sz val="8"/>
            <color indexed="81"/>
            <rFont val="Tahoma"/>
            <family val="2"/>
          </rPr>
          <t>43</t>
        </r>
        <r>
          <rPr>
            <b/>
            <sz val="8"/>
            <color indexed="81"/>
            <rFont val="Tahoma"/>
            <family val="2"/>
          </rPr>
          <t xml:space="preserve">
Walk-in:
</t>
        </r>
        <r>
          <rPr>
            <sz val="8"/>
            <color indexed="81"/>
            <rFont val="Tahoma"/>
            <family val="2"/>
          </rPr>
          <t xml:space="preserve">10
</t>
        </r>
      </text>
    </comment>
    <comment ref="G67" authorId="0" shapeId="0">
      <text>
        <r>
          <rPr>
            <b/>
            <sz val="8"/>
            <color indexed="81"/>
            <rFont val="Tahoma"/>
            <family val="2"/>
          </rPr>
          <t xml:space="preserve">Home-Delivered: 
</t>
        </r>
        <r>
          <rPr>
            <sz val="8"/>
            <color indexed="81"/>
            <rFont val="Tahoma"/>
            <family val="2"/>
          </rPr>
          <t>42.5</t>
        </r>
        <r>
          <rPr>
            <b/>
            <sz val="8"/>
            <color indexed="81"/>
            <rFont val="Tahoma"/>
            <family val="2"/>
          </rPr>
          <t xml:space="preserve">
Walk-in:
</t>
        </r>
        <r>
          <rPr>
            <sz val="8"/>
            <color indexed="81"/>
            <rFont val="Tahoma"/>
            <family val="2"/>
          </rPr>
          <t>8</t>
        </r>
      </text>
    </comment>
    <comment ref="H67" authorId="0" shapeId="0">
      <text>
        <r>
          <rPr>
            <b/>
            <sz val="8"/>
            <color indexed="81"/>
            <rFont val="Tahoma"/>
            <family val="2"/>
          </rPr>
          <t xml:space="preserve">Home-Delivered: 
</t>
        </r>
        <r>
          <rPr>
            <sz val="8"/>
            <color indexed="81"/>
            <rFont val="Tahoma"/>
            <family val="2"/>
          </rPr>
          <t>42</t>
        </r>
        <r>
          <rPr>
            <b/>
            <sz val="8"/>
            <color indexed="81"/>
            <rFont val="Tahoma"/>
            <family val="2"/>
          </rPr>
          <t xml:space="preserve">
Walk-in:
</t>
        </r>
        <r>
          <rPr>
            <sz val="8"/>
            <color indexed="81"/>
            <rFont val="Tahoma"/>
            <family val="2"/>
          </rPr>
          <t xml:space="preserve">10
</t>
        </r>
      </text>
    </comment>
    <comment ref="J67" authorId="0" shapeId="0">
      <text>
        <r>
          <rPr>
            <b/>
            <sz val="8"/>
            <color indexed="81"/>
            <rFont val="Tahoma"/>
            <family val="2"/>
          </rPr>
          <t xml:space="preserve">Home-Delivered: 
</t>
        </r>
        <r>
          <rPr>
            <sz val="8"/>
            <color indexed="81"/>
            <rFont val="Tahoma"/>
            <family val="2"/>
          </rPr>
          <t>36</t>
        </r>
        <r>
          <rPr>
            <b/>
            <sz val="8"/>
            <color indexed="81"/>
            <rFont val="Tahoma"/>
            <family val="2"/>
          </rPr>
          <t xml:space="preserve">
Walk-in:
</t>
        </r>
        <r>
          <rPr>
            <sz val="8"/>
            <color indexed="81"/>
            <rFont val="Tahoma"/>
            <family val="2"/>
          </rPr>
          <t xml:space="preserve">7
</t>
        </r>
      </text>
    </comment>
    <comment ref="K67" authorId="0" shapeId="0">
      <text>
        <r>
          <rPr>
            <b/>
            <sz val="8"/>
            <color indexed="81"/>
            <rFont val="Tahoma"/>
            <family val="2"/>
          </rPr>
          <t xml:space="preserve">Home-Delivered: 
</t>
        </r>
        <r>
          <rPr>
            <sz val="8"/>
            <color indexed="81"/>
            <rFont val="Tahoma"/>
            <family val="2"/>
          </rPr>
          <t>36.5</t>
        </r>
        <r>
          <rPr>
            <b/>
            <sz val="8"/>
            <color indexed="81"/>
            <rFont val="Tahoma"/>
            <family val="2"/>
          </rPr>
          <t xml:space="preserve">
Walk-in:
</t>
        </r>
        <r>
          <rPr>
            <sz val="8"/>
            <color indexed="81"/>
            <rFont val="Tahoma"/>
            <family val="2"/>
          </rPr>
          <t xml:space="preserve">3
</t>
        </r>
      </text>
    </comment>
    <comment ref="L67" authorId="0" shapeId="0">
      <text>
        <r>
          <rPr>
            <b/>
            <sz val="8"/>
            <color indexed="81"/>
            <rFont val="Tahoma"/>
            <family val="2"/>
          </rPr>
          <t xml:space="preserve">Home-Delivered:
</t>
        </r>
        <r>
          <rPr>
            <sz val="8"/>
            <color indexed="81"/>
            <rFont val="Tahoma"/>
            <family val="2"/>
          </rPr>
          <t>37</t>
        </r>
        <r>
          <rPr>
            <b/>
            <sz val="8"/>
            <color indexed="81"/>
            <rFont val="Tahoma"/>
            <family val="2"/>
          </rPr>
          <t xml:space="preserve">
Walk-in:</t>
        </r>
        <r>
          <rPr>
            <sz val="8"/>
            <color indexed="81"/>
            <rFont val="Tahoma"/>
            <family val="2"/>
          </rPr>
          <t xml:space="preserve">
6</t>
        </r>
      </text>
    </comment>
    <comment ref="N67" authorId="0" shapeId="0">
      <text>
        <r>
          <rPr>
            <b/>
            <sz val="8"/>
            <color indexed="81"/>
            <rFont val="Tahoma"/>
            <family val="2"/>
          </rPr>
          <t xml:space="preserve">Home-Delivered: 
39
Walk-in:
</t>
        </r>
        <r>
          <rPr>
            <sz val="8"/>
            <color indexed="81"/>
            <rFont val="Tahoma"/>
            <family val="2"/>
          </rPr>
          <t xml:space="preserve">
4</t>
        </r>
      </text>
    </comment>
    <comment ref="O67" authorId="0" shapeId="0">
      <text>
        <r>
          <rPr>
            <b/>
            <sz val="8"/>
            <color indexed="81"/>
            <rFont val="Tahoma"/>
            <family val="2"/>
          </rPr>
          <t>Home-Delivered: 
41
Walk-in:
9</t>
        </r>
      </text>
    </comment>
    <comment ref="P67" authorId="0" shapeId="0">
      <text>
        <r>
          <rPr>
            <b/>
            <sz val="8"/>
            <color indexed="81"/>
            <rFont val="Tahoma"/>
            <family val="2"/>
          </rPr>
          <t xml:space="preserve">Home-Delivered: 
49
Walk-in:
</t>
        </r>
        <r>
          <rPr>
            <sz val="8"/>
            <color indexed="81"/>
            <rFont val="Tahoma"/>
            <family val="2"/>
          </rPr>
          <t xml:space="preserve">
9</t>
        </r>
      </text>
    </comment>
    <comment ref="B68" authorId="0" shapeId="0">
      <text>
        <r>
          <rPr>
            <b/>
            <sz val="8"/>
            <color indexed="81"/>
            <rFont val="Tahoma"/>
            <family val="2"/>
          </rPr>
          <t xml:space="preserve">CATS:
</t>
        </r>
        <r>
          <rPr>
            <sz val="8"/>
            <color indexed="81"/>
            <rFont val="Tahoma"/>
            <family val="2"/>
          </rPr>
          <t>Home-delivered:68.5 
Walk-in: 20
Total: 88.5</t>
        </r>
        <r>
          <rPr>
            <b/>
            <sz val="8"/>
            <color indexed="81"/>
            <rFont val="Tahoma"/>
            <family val="2"/>
          </rPr>
          <t xml:space="preserve">
DOGS:
</t>
        </r>
        <r>
          <rPr>
            <sz val="8"/>
            <color indexed="81"/>
            <rFont val="Tahoma"/>
            <family val="2"/>
          </rPr>
          <t xml:space="preserve">Home-Delivered: 42.5
Walk-in: 7
Total: 49.5
</t>
        </r>
      </text>
    </comment>
    <comment ref="C68" authorId="0" shapeId="0">
      <text>
        <r>
          <rPr>
            <b/>
            <sz val="8"/>
            <color indexed="81"/>
            <rFont val="Tahoma"/>
            <family val="2"/>
          </rPr>
          <t xml:space="preserve">CATS:
Home-delivered: </t>
        </r>
        <r>
          <rPr>
            <sz val="8"/>
            <color indexed="81"/>
            <rFont val="Tahoma"/>
            <family val="2"/>
          </rPr>
          <t>60</t>
        </r>
        <r>
          <rPr>
            <b/>
            <sz val="8"/>
            <color indexed="81"/>
            <rFont val="Tahoma"/>
            <family val="2"/>
          </rPr>
          <t xml:space="preserve">
Walk-in: </t>
        </r>
        <r>
          <rPr>
            <sz val="8"/>
            <color indexed="81"/>
            <rFont val="Tahoma"/>
            <family val="2"/>
          </rPr>
          <t>12</t>
        </r>
        <r>
          <rPr>
            <b/>
            <sz val="8"/>
            <color indexed="81"/>
            <rFont val="Tahoma"/>
            <family val="2"/>
          </rPr>
          <t xml:space="preserve">
Total: </t>
        </r>
        <r>
          <rPr>
            <sz val="8"/>
            <color indexed="81"/>
            <rFont val="Tahoma"/>
            <family val="2"/>
          </rPr>
          <t>72</t>
        </r>
        <r>
          <rPr>
            <b/>
            <sz val="8"/>
            <color indexed="81"/>
            <rFont val="Tahoma"/>
            <family val="2"/>
          </rPr>
          <t xml:space="preserve">
DOGS:
Home-Delivered: </t>
        </r>
        <r>
          <rPr>
            <sz val="8"/>
            <color indexed="81"/>
            <rFont val="Tahoma"/>
            <family val="2"/>
          </rPr>
          <t>40.5</t>
        </r>
        <r>
          <rPr>
            <b/>
            <sz val="8"/>
            <color indexed="81"/>
            <rFont val="Tahoma"/>
            <family val="2"/>
          </rPr>
          <t xml:space="preserve">
Walk-in: </t>
        </r>
        <r>
          <rPr>
            <sz val="8"/>
            <color indexed="81"/>
            <rFont val="Tahoma"/>
            <family val="2"/>
          </rPr>
          <t>3</t>
        </r>
        <r>
          <rPr>
            <b/>
            <sz val="8"/>
            <color indexed="81"/>
            <rFont val="Tahoma"/>
            <family val="2"/>
          </rPr>
          <t xml:space="preserve">
Total: </t>
        </r>
        <r>
          <rPr>
            <sz val="8"/>
            <color indexed="81"/>
            <rFont val="Tahoma"/>
            <family val="2"/>
          </rPr>
          <t>43.5</t>
        </r>
      </text>
    </comment>
    <comment ref="D68" authorId="0" shapeId="0">
      <text>
        <r>
          <rPr>
            <b/>
            <sz val="8"/>
            <color indexed="81"/>
            <rFont val="Tahoma"/>
            <family val="2"/>
          </rPr>
          <t xml:space="preserve">CATS:
Home-delivered: </t>
        </r>
        <r>
          <rPr>
            <sz val="8"/>
            <color indexed="81"/>
            <rFont val="Tahoma"/>
            <family val="2"/>
          </rPr>
          <t>53.5</t>
        </r>
        <r>
          <rPr>
            <b/>
            <sz val="8"/>
            <color indexed="81"/>
            <rFont val="Tahoma"/>
            <family val="2"/>
          </rPr>
          <t xml:space="preserve">
Walk-in: </t>
        </r>
        <r>
          <rPr>
            <sz val="8"/>
            <color indexed="81"/>
            <rFont val="Tahoma"/>
            <family val="2"/>
          </rPr>
          <t>20</t>
        </r>
        <r>
          <rPr>
            <b/>
            <sz val="8"/>
            <color indexed="81"/>
            <rFont val="Tahoma"/>
            <family val="2"/>
          </rPr>
          <t xml:space="preserve">
Total: </t>
        </r>
        <r>
          <rPr>
            <sz val="8"/>
            <color indexed="81"/>
            <rFont val="Tahoma"/>
            <family val="2"/>
          </rPr>
          <t>73.5</t>
        </r>
        <r>
          <rPr>
            <b/>
            <sz val="8"/>
            <color indexed="81"/>
            <rFont val="Tahoma"/>
            <family val="2"/>
          </rPr>
          <t xml:space="preserve">
DOGS:
Home-Delivered: </t>
        </r>
        <r>
          <rPr>
            <sz val="8"/>
            <color indexed="81"/>
            <rFont val="Tahoma"/>
            <family val="2"/>
          </rPr>
          <t>36</t>
        </r>
        <r>
          <rPr>
            <b/>
            <sz val="8"/>
            <color indexed="81"/>
            <rFont val="Tahoma"/>
            <family val="2"/>
          </rPr>
          <t xml:space="preserve">
Walk-in: </t>
        </r>
        <r>
          <rPr>
            <sz val="8"/>
            <color indexed="81"/>
            <rFont val="Tahoma"/>
            <family val="2"/>
          </rPr>
          <t>7</t>
        </r>
        <r>
          <rPr>
            <b/>
            <sz val="8"/>
            <color indexed="81"/>
            <rFont val="Tahoma"/>
            <family val="2"/>
          </rPr>
          <t xml:space="preserve">
Total: </t>
        </r>
        <r>
          <rPr>
            <sz val="8"/>
            <color indexed="81"/>
            <rFont val="Tahoma"/>
            <family val="2"/>
          </rPr>
          <t xml:space="preserve">43
</t>
        </r>
      </text>
    </comment>
    <comment ref="F68" authorId="0" shapeId="0">
      <text>
        <r>
          <rPr>
            <b/>
            <sz val="8"/>
            <color indexed="81"/>
            <rFont val="Tahoma"/>
            <family val="2"/>
          </rPr>
          <t xml:space="preserve">CATS:
Home-delivered: </t>
        </r>
        <r>
          <rPr>
            <sz val="8"/>
            <color indexed="81"/>
            <rFont val="Tahoma"/>
            <family val="2"/>
          </rPr>
          <t>55</t>
        </r>
        <r>
          <rPr>
            <b/>
            <sz val="8"/>
            <color indexed="81"/>
            <rFont val="Tahoma"/>
            <family val="2"/>
          </rPr>
          <t xml:space="preserve">
Walk-in: </t>
        </r>
        <r>
          <rPr>
            <sz val="8"/>
            <color indexed="81"/>
            <rFont val="Tahoma"/>
            <family val="2"/>
          </rPr>
          <t>10</t>
        </r>
        <r>
          <rPr>
            <b/>
            <sz val="8"/>
            <color indexed="81"/>
            <rFont val="Tahoma"/>
            <family val="2"/>
          </rPr>
          <t xml:space="preserve">
Total:</t>
        </r>
        <r>
          <rPr>
            <sz val="8"/>
            <color indexed="81"/>
            <rFont val="Tahoma"/>
            <family val="2"/>
          </rPr>
          <t xml:space="preserve"> 65</t>
        </r>
        <r>
          <rPr>
            <b/>
            <sz val="8"/>
            <color indexed="81"/>
            <rFont val="Tahoma"/>
            <family val="2"/>
          </rPr>
          <t xml:space="preserve">
DOGS:
Home-Delivered: </t>
        </r>
        <r>
          <rPr>
            <sz val="8"/>
            <color indexed="81"/>
            <rFont val="Tahoma"/>
            <family val="2"/>
          </rPr>
          <t>36.5</t>
        </r>
        <r>
          <rPr>
            <b/>
            <sz val="8"/>
            <color indexed="81"/>
            <rFont val="Tahoma"/>
            <family val="2"/>
          </rPr>
          <t xml:space="preserve">
Walk-in: </t>
        </r>
        <r>
          <rPr>
            <sz val="8"/>
            <color indexed="81"/>
            <rFont val="Tahoma"/>
            <family val="2"/>
          </rPr>
          <t>4</t>
        </r>
        <r>
          <rPr>
            <b/>
            <sz val="8"/>
            <color indexed="81"/>
            <rFont val="Tahoma"/>
            <family val="2"/>
          </rPr>
          <t xml:space="preserve">
Total: </t>
        </r>
        <r>
          <rPr>
            <sz val="8"/>
            <color indexed="81"/>
            <rFont val="Tahoma"/>
            <family val="2"/>
          </rPr>
          <t xml:space="preserve">40.5
</t>
        </r>
      </text>
    </comment>
    <comment ref="G68" authorId="0" shapeId="0">
      <text>
        <r>
          <rPr>
            <b/>
            <sz val="8"/>
            <color indexed="81"/>
            <rFont val="Tahoma"/>
            <family val="2"/>
          </rPr>
          <t xml:space="preserve">CATS:
Home-delivered: </t>
        </r>
        <r>
          <rPr>
            <sz val="8"/>
            <color indexed="81"/>
            <rFont val="Tahoma"/>
            <family val="2"/>
          </rPr>
          <t>53</t>
        </r>
        <r>
          <rPr>
            <b/>
            <sz val="8"/>
            <color indexed="81"/>
            <rFont val="Tahoma"/>
            <family val="2"/>
          </rPr>
          <t xml:space="preserve">
Walk-in: </t>
        </r>
        <r>
          <rPr>
            <sz val="8"/>
            <color indexed="81"/>
            <rFont val="Tahoma"/>
            <family val="2"/>
          </rPr>
          <t>8</t>
        </r>
        <r>
          <rPr>
            <b/>
            <sz val="8"/>
            <color indexed="81"/>
            <rFont val="Tahoma"/>
            <family val="2"/>
          </rPr>
          <t xml:space="preserve">
Total: 61
DOGS:
Home-Delivered: </t>
        </r>
        <r>
          <rPr>
            <sz val="8"/>
            <color indexed="81"/>
            <rFont val="Tahoma"/>
            <family val="2"/>
          </rPr>
          <t>39.5</t>
        </r>
        <r>
          <rPr>
            <b/>
            <sz val="8"/>
            <color indexed="81"/>
            <rFont val="Tahoma"/>
            <family val="2"/>
          </rPr>
          <t xml:space="preserve">
Walk-in: </t>
        </r>
        <r>
          <rPr>
            <sz val="8"/>
            <color indexed="81"/>
            <rFont val="Tahoma"/>
            <family val="2"/>
          </rPr>
          <t>4</t>
        </r>
        <r>
          <rPr>
            <b/>
            <sz val="8"/>
            <color indexed="81"/>
            <rFont val="Tahoma"/>
            <family val="2"/>
          </rPr>
          <t xml:space="preserve">
Total: 43.5</t>
        </r>
        <r>
          <rPr>
            <sz val="8"/>
            <color indexed="81"/>
            <rFont val="Tahoma"/>
            <family val="2"/>
          </rPr>
          <t xml:space="preserve">
</t>
        </r>
      </text>
    </comment>
    <comment ref="H68" authorId="0" shapeId="0">
      <text>
        <r>
          <rPr>
            <b/>
            <sz val="8"/>
            <color indexed="81"/>
            <rFont val="Tahoma"/>
            <family val="2"/>
          </rPr>
          <t xml:space="preserve">CATS:
Home-delivered: </t>
        </r>
        <r>
          <rPr>
            <sz val="8"/>
            <color indexed="81"/>
            <rFont val="Tahoma"/>
            <family val="2"/>
          </rPr>
          <t>53</t>
        </r>
        <r>
          <rPr>
            <b/>
            <sz val="8"/>
            <color indexed="81"/>
            <rFont val="Tahoma"/>
            <family val="2"/>
          </rPr>
          <t xml:space="preserve">
Walk-in: </t>
        </r>
        <r>
          <rPr>
            <sz val="8"/>
            <color indexed="81"/>
            <rFont val="Tahoma"/>
            <family val="2"/>
          </rPr>
          <t>8</t>
        </r>
        <r>
          <rPr>
            <b/>
            <sz val="8"/>
            <color indexed="81"/>
            <rFont val="Tahoma"/>
            <family val="2"/>
          </rPr>
          <t xml:space="preserve">
Total: 61
DOGS:
Home-Delivered:</t>
        </r>
        <r>
          <rPr>
            <sz val="8"/>
            <color indexed="81"/>
            <rFont val="Tahoma"/>
            <family val="2"/>
          </rPr>
          <t xml:space="preserve"> 36.5</t>
        </r>
        <r>
          <rPr>
            <b/>
            <sz val="8"/>
            <color indexed="81"/>
            <rFont val="Tahoma"/>
            <family val="2"/>
          </rPr>
          <t xml:space="preserve">
Walk-in: </t>
        </r>
        <r>
          <rPr>
            <sz val="8"/>
            <color indexed="81"/>
            <rFont val="Tahoma"/>
            <family val="2"/>
          </rPr>
          <t>5</t>
        </r>
        <r>
          <rPr>
            <b/>
            <sz val="8"/>
            <color indexed="81"/>
            <rFont val="Tahoma"/>
            <family val="2"/>
          </rPr>
          <t xml:space="preserve">
Total: 41.5</t>
        </r>
        <r>
          <rPr>
            <sz val="8"/>
            <color indexed="81"/>
            <rFont val="Tahoma"/>
            <family val="2"/>
          </rPr>
          <t xml:space="preserve">
</t>
        </r>
      </text>
    </comment>
    <comment ref="J68" authorId="0" shapeId="0">
      <text>
        <r>
          <rPr>
            <b/>
            <sz val="8"/>
            <color indexed="81"/>
            <rFont val="Tahoma"/>
            <family val="2"/>
          </rPr>
          <t xml:space="preserve">CATS:
Home-delivered: </t>
        </r>
        <r>
          <rPr>
            <sz val="8"/>
            <color indexed="81"/>
            <rFont val="Tahoma"/>
            <family val="2"/>
          </rPr>
          <t>43</t>
        </r>
        <r>
          <rPr>
            <b/>
            <sz val="8"/>
            <color indexed="81"/>
            <rFont val="Tahoma"/>
            <family val="2"/>
          </rPr>
          <t xml:space="preserve">
Walk-in: </t>
        </r>
        <r>
          <rPr>
            <sz val="8"/>
            <color indexed="81"/>
            <rFont val="Tahoma"/>
            <family val="2"/>
          </rPr>
          <t>6</t>
        </r>
        <r>
          <rPr>
            <b/>
            <sz val="8"/>
            <color indexed="81"/>
            <rFont val="Tahoma"/>
            <family val="2"/>
          </rPr>
          <t xml:space="preserve">
Total: 49
DOGS:
Home-Delivered: </t>
        </r>
        <r>
          <rPr>
            <sz val="8"/>
            <color indexed="81"/>
            <rFont val="Tahoma"/>
            <family val="2"/>
          </rPr>
          <t>38</t>
        </r>
        <r>
          <rPr>
            <b/>
            <sz val="8"/>
            <color indexed="81"/>
            <rFont val="Tahoma"/>
            <family val="2"/>
          </rPr>
          <t xml:space="preserve">
Walk-in: </t>
        </r>
        <r>
          <rPr>
            <sz val="8"/>
            <color indexed="81"/>
            <rFont val="Tahoma"/>
            <family val="2"/>
          </rPr>
          <t>4</t>
        </r>
        <r>
          <rPr>
            <b/>
            <sz val="8"/>
            <color indexed="81"/>
            <rFont val="Tahoma"/>
            <family val="2"/>
          </rPr>
          <t xml:space="preserve">
Total: 42</t>
        </r>
        <r>
          <rPr>
            <sz val="8"/>
            <color indexed="81"/>
            <rFont val="Tahoma"/>
            <family val="2"/>
          </rPr>
          <t xml:space="preserve">
</t>
        </r>
      </text>
    </comment>
    <comment ref="K68" authorId="0" shapeId="0">
      <text>
        <r>
          <rPr>
            <b/>
            <sz val="8"/>
            <color indexed="81"/>
            <rFont val="Tahoma"/>
            <family val="2"/>
          </rPr>
          <t>CATS:
Home-delivered: 41.5
Walk-in: 4
Total: 45.5
DOGS:
Home-Delivered: 37
Walk-in: 1
Total: 38</t>
        </r>
        <r>
          <rPr>
            <sz val="8"/>
            <color indexed="81"/>
            <rFont val="Tahoma"/>
            <family val="2"/>
          </rPr>
          <t xml:space="preserve">
</t>
        </r>
      </text>
    </comment>
    <comment ref="L68" authorId="0" shapeId="0">
      <text>
        <r>
          <rPr>
            <b/>
            <sz val="8"/>
            <color indexed="81"/>
            <rFont val="Tahoma"/>
            <family val="2"/>
          </rPr>
          <t xml:space="preserve">CATS:
Home-delivered: 42
Walk-in: 5
Total: 47
DOGS:
Home-Delivered: 37.5
Walk-in: 2
Total: 39.5
</t>
        </r>
        <r>
          <rPr>
            <sz val="8"/>
            <color indexed="81"/>
            <rFont val="Tahoma"/>
            <family val="2"/>
          </rPr>
          <t xml:space="preserve">
</t>
        </r>
      </text>
    </comment>
    <comment ref="N68" authorId="0" shapeId="0">
      <text>
        <r>
          <rPr>
            <b/>
            <sz val="8"/>
            <color indexed="81"/>
            <rFont val="Tahoma"/>
            <family val="2"/>
          </rPr>
          <t>CATS:
Home-delivered: 46
Walk-in: 3
Total: 49
DOGS:
Home-Delivered: 40
Walk-in: 2
Total: 42</t>
        </r>
      </text>
    </comment>
    <comment ref="O68" authorId="0" shapeId="0">
      <text>
        <r>
          <rPr>
            <b/>
            <sz val="8"/>
            <color indexed="81"/>
            <rFont val="Tahoma"/>
            <family val="2"/>
          </rPr>
          <t>CATS:
Home-delivered: 48
Walk-in: 10
Total: 58
DOGS:
Home-Delivered: 46
Walk-in: 2
Total: 48</t>
        </r>
        <r>
          <rPr>
            <sz val="8"/>
            <color indexed="81"/>
            <rFont val="Tahoma"/>
            <family val="2"/>
          </rPr>
          <t xml:space="preserve">
</t>
        </r>
      </text>
    </comment>
    <comment ref="P68" authorId="0" shapeId="0">
      <text>
        <r>
          <rPr>
            <b/>
            <sz val="8"/>
            <color indexed="81"/>
            <rFont val="Tahoma"/>
            <family val="2"/>
          </rPr>
          <t xml:space="preserve">CATS:
</t>
        </r>
        <r>
          <rPr>
            <sz val="8"/>
            <color indexed="81"/>
            <rFont val="Tahoma"/>
            <family val="2"/>
          </rPr>
          <t>Home-delivered: 50
Walk-in: 8
Total: 58</t>
        </r>
        <r>
          <rPr>
            <b/>
            <sz val="8"/>
            <color indexed="81"/>
            <rFont val="Tahoma"/>
            <family val="2"/>
          </rPr>
          <t xml:space="preserve">
DOGS:
</t>
        </r>
        <r>
          <rPr>
            <sz val="8"/>
            <color indexed="81"/>
            <rFont val="Tahoma"/>
            <family val="2"/>
          </rPr>
          <t xml:space="preserve">Home-Delivered: 40
Walk-in: 3
Total: 43
</t>
        </r>
      </text>
    </comment>
  </commentList>
</comments>
</file>

<file path=xl/comments5.xml><?xml version="1.0" encoding="utf-8"?>
<comments xmlns="http://schemas.openxmlformats.org/spreadsheetml/2006/main">
  <authors>
    <author>volunteer</author>
    <author>MOW Volunteer</author>
  </authors>
  <commentList>
    <comment ref="B42" authorId="0" shapeId="0">
      <text>
        <r>
          <rPr>
            <b/>
            <sz val="8"/>
            <color indexed="81"/>
            <rFont val="Tahoma"/>
            <family val="2"/>
          </rPr>
          <t xml:space="preserve">Home-Delivered: 41
Walk-in: </t>
        </r>
        <r>
          <rPr>
            <sz val="8"/>
            <color indexed="81"/>
            <rFont val="Tahoma"/>
            <family val="2"/>
          </rPr>
          <t xml:space="preserve">
4</t>
        </r>
      </text>
    </comment>
    <comment ref="C42" authorId="0" shapeId="0">
      <text>
        <r>
          <rPr>
            <b/>
            <sz val="8"/>
            <color indexed="81"/>
            <rFont val="Tahoma"/>
            <family val="2"/>
          </rPr>
          <t xml:space="preserve">Home-Delivered: 
44
Walk-in: 
5
</t>
        </r>
        <r>
          <rPr>
            <sz val="8"/>
            <color indexed="81"/>
            <rFont val="Tahoma"/>
            <family val="2"/>
          </rPr>
          <t xml:space="preserve">
</t>
        </r>
      </text>
    </comment>
    <comment ref="D42" authorId="0" shapeId="0">
      <text>
        <r>
          <rPr>
            <b/>
            <sz val="8"/>
            <color indexed="81"/>
            <rFont val="Tahoma"/>
            <family val="2"/>
          </rPr>
          <t>Home-Delivered: 
45
Walk-in:
4</t>
        </r>
        <r>
          <rPr>
            <sz val="8"/>
            <color indexed="81"/>
            <rFont val="Tahoma"/>
            <family val="2"/>
          </rPr>
          <t xml:space="preserve">
</t>
        </r>
      </text>
    </comment>
    <comment ref="F42" authorId="0" shapeId="0">
      <text>
        <r>
          <rPr>
            <b/>
            <sz val="8"/>
            <color indexed="81"/>
            <rFont val="Tahoma"/>
            <family val="2"/>
          </rPr>
          <t xml:space="preserve">Home-Delivered: 
43
Walk-in:
5
</t>
        </r>
      </text>
    </comment>
    <comment ref="G42" authorId="1" shapeId="0">
      <text>
        <r>
          <rPr>
            <b/>
            <sz val="9"/>
            <color indexed="81"/>
            <rFont val="Tahoma"/>
            <family val="2"/>
          </rPr>
          <t>MOW Volunteer:</t>
        </r>
        <r>
          <rPr>
            <sz val="9"/>
            <color indexed="81"/>
            <rFont val="Tahoma"/>
            <family val="2"/>
          </rPr>
          <t xml:space="preserve">
46 Home Delivered
3   Walk in </t>
        </r>
      </text>
    </comment>
    <comment ref="H42" authorId="1" shapeId="0">
      <text>
        <r>
          <rPr>
            <b/>
            <sz val="9"/>
            <color indexed="81"/>
            <rFont val="Tahoma"/>
            <family val="2"/>
          </rPr>
          <t>Home Delivered 45
walk in                 6</t>
        </r>
      </text>
    </comment>
    <comment ref="J42" authorId="1" shapeId="0">
      <text>
        <r>
          <rPr>
            <b/>
            <sz val="9"/>
            <color indexed="81"/>
            <rFont val="Tahoma"/>
            <family val="2"/>
          </rPr>
          <t>MOW Volunteer:</t>
        </r>
        <r>
          <rPr>
            <sz val="9"/>
            <color indexed="81"/>
            <rFont val="Tahoma"/>
            <family val="2"/>
          </rPr>
          <t xml:space="preserve">
Home Delivered 49 
Walk in              4</t>
        </r>
      </text>
    </comment>
    <comment ref="K42" authorId="1" shapeId="0">
      <text>
        <r>
          <rPr>
            <b/>
            <sz val="9"/>
            <color indexed="81"/>
            <rFont val="Tahoma"/>
            <family val="2"/>
          </rPr>
          <t>MOW Volunteer:</t>
        </r>
        <r>
          <rPr>
            <sz val="9"/>
            <color indexed="81"/>
            <rFont val="Tahoma"/>
            <family val="2"/>
          </rPr>
          <t xml:space="preserve">
Home Delivered 52 
Walk in               3</t>
        </r>
      </text>
    </comment>
    <comment ref="L42" authorId="1" shapeId="0">
      <text>
        <r>
          <rPr>
            <b/>
            <sz val="9"/>
            <color indexed="81"/>
            <rFont val="Tahoma"/>
            <family val="2"/>
          </rPr>
          <t>MOW Volunteer:
Home Delivered 54 
Walk-in                2</t>
        </r>
      </text>
    </comment>
    <comment ref="N42" authorId="1" shapeId="0">
      <text>
        <r>
          <rPr>
            <b/>
            <sz val="9"/>
            <color indexed="81"/>
            <rFont val="Tahoma"/>
            <family val="2"/>
          </rPr>
          <t>MOW Volunteer:</t>
        </r>
        <r>
          <rPr>
            <sz val="9"/>
            <color indexed="81"/>
            <rFont val="Tahoma"/>
            <family val="2"/>
          </rPr>
          <t xml:space="preserve">
Home Delivered 54
Walk in 4</t>
        </r>
      </text>
    </comment>
    <comment ref="O42" authorId="1" shapeId="0">
      <text>
        <r>
          <rPr>
            <b/>
            <sz val="9"/>
            <color indexed="81"/>
            <rFont val="Tahoma"/>
            <family val="2"/>
          </rPr>
          <t>MOW Volunteer:</t>
        </r>
        <r>
          <rPr>
            <sz val="9"/>
            <color indexed="81"/>
            <rFont val="Tahoma"/>
            <family val="2"/>
          </rPr>
          <t xml:space="preserve">
Walk in 4  
Home Delivered 57</t>
        </r>
      </text>
    </comment>
    <comment ref="P42" authorId="1" shapeId="0">
      <text>
        <r>
          <rPr>
            <b/>
            <sz val="9"/>
            <color indexed="81"/>
            <rFont val="Tahoma"/>
            <family val="2"/>
          </rPr>
          <t>MOW Volunteer:</t>
        </r>
        <r>
          <rPr>
            <sz val="9"/>
            <color indexed="81"/>
            <rFont val="Tahoma"/>
            <family val="2"/>
          </rPr>
          <t xml:space="preserve">
walk in 4 
Home Delivered 58</t>
        </r>
      </text>
    </comment>
    <comment ref="B43" authorId="0" shapeId="0">
      <text>
        <r>
          <rPr>
            <b/>
            <sz val="8"/>
            <color indexed="81"/>
            <rFont val="Tahoma"/>
            <family val="2"/>
          </rPr>
          <t xml:space="preserve">CATS:
</t>
        </r>
        <r>
          <rPr>
            <sz val="8"/>
            <color indexed="81"/>
            <rFont val="Tahoma"/>
            <family val="2"/>
          </rPr>
          <t>Home-delivered:50
Walk-in: 8
Total:58</t>
        </r>
        <r>
          <rPr>
            <b/>
            <sz val="8"/>
            <color indexed="81"/>
            <rFont val="Tahoma"/>
            <family val="2"/>
          </rPr>
          <t xml:space="preserve">
DOGS:
</t>
        </r>
        <r>
          <rPr>
            <sz val="8"/>
            <color indexed="81"/>
            <rFont val="Tahoma"/>
            <family val="2"/>
          </rPr>
          <t xml:space="preserve">Home-Delivered: 40
Walk-in:2
Total: 42
</t>
        </r>
      </text>
    </comment>
    <comment ref="C43" authorId="0" shapeId="0">
      <text>
        <r>
          <rPr>
            <b/>
            <sz val="8"/>
            <color indexed="81"/>
            <rFont val="Tahoma"/>
            <family val="2"/>
          </rPr>
          <t>CATS:
Home-delivered: 52
Walk-in: 4
Total:56 
DOGS:
Home-Delivered: 41
Walk-in:3
Total: 44</t>
        </r>
      </text>
    </comment>
    <comment ref="D43" authorId="0" shapeId="0">
      <text>
        <r>
          <rPr>
            <b/>
            <sz val="8"/>
            <color indexed="81"/>
            <rFont val="Tahoma"/>
            <family val="2"/>
          </rPr>
          <t>CATS:
Home-delivered:50
Walk-in:2
Total: 52
DOGS:
Home-Delivered:41
Walk-in:3 
Total:44</t>
        </r>
        <r>
          <rPr>
            <sz val="8"/>
            <color indexed="81"/>
            <rFont val="Tahoma"/>
            <family val="2"/>
          </rPr>
          <t xml:space="preserve">
</t>
        </r>
      </text>
    </comment>
    <comment ref="F43" authorId="0" shapeId="0">
      <text>
        <r>
          <rPr>
            <b/>
            <sz val="8"/>
            <color indexed="81"/>
            <rFont val="Tahoma"/>
            <family val="2"/>
          </rPr>
          <t>CATS:
Home-delivered:54
Walk-in:4
Total: 58</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Home-Delivered: 41
Walk-in: 3
Total: 44</t>
        </r>
      </text>
    </comment>
    <comment ref="G43" authorId="1" shapeId="0">
      <text>
        <r>
          <rPr>
            <b/>
            <sz val="9"/>
            <color indexed="81"/>
            <rFont val="Tahoma"/>
            <family val="2"/>
          </rPr>
          <t>MOW Volunteer:</t>
        </r>
        <r>
          <rPr>
            <sz val="9"/>
            <color indexed="81"/>
            <rFont val="Tahoma"/>
            <family val="2"/>
          </rPr>
          <t xml:space="preserve">
Cats 
Home Delivered 51 
Walk in              4
Dogs 
Home Delivered  42
Walk in                3</t>
        </r>
      </text>
    </comment>
    <comment ref="H43" authorId="1" shapeId="0">
      <text>
        <r>
          <rPr>
            <b/>
            <sz val="9"/>
            <color indexed="81"/>
            <rFont val="Tahoma"/>
            <family val="2"/>
          </rPr>
          <t>MOW Volunteer:</t>
        </r>
        <r>
          <rPr>
            <sz val="9"/>
            <color indexed="81"/>
            <rFont val="Tahoma"/>
            <family val="2"/>
          </rPr>
          <t xml:space="preserve">
Cats 
Home Delivered 55
Walk in              3 
Dogs 
Home Delivered  42</t>
        </r>
      </text>
    </comment>
    <comment ref="J43" authorId="1" shapeId="0">
      <text>
        <r>
          <rPr>
            <b/>
            <sz val="9"/>
            <color indexed="81"/>
            <rFont val="Tahoma"/>
            <family val="2"/>
          </rPr>
          <t>MOW Volunteer:</t>
        </r>
        <r>
          <rPr>
            <sz val="9"/>
            <color indexed="81"/>
            <rFont val="Tahoma"/>
            <family val="2"/>
          </rPr>
          <t xml:space="preserve">
Cats  
Home Delivered 55
Walk in              3 
Dogs       
Home Delivered  43
Walk in                2</t>
        </r>
      </text>
    </comment>
    <comment ref="K43" authorId="1" shapeId="0">
      <text>
        <r>
          <rPr>
            <b/>
            <sz val="9"/>
            <color indexed="81"/>
            <rFont val="Tahoma"/>
            <family val="2"/>
          </rPr>
          <t>MOW Volunteer:</t>
        </r>
        <r>
          <rPr>
            <sz val="9"/>
            <color indexed="81"/>
            <rFont val="Tahoma"/>
            <family val="2"/>
          </rPr>
          <t xml:space="preserve">
Cats 
Home Delivered 56 
Walk in               4 
Dogs  
Home Delivered  42
walk in                 2</t>
        </r>
      </text>
    </comment>
    <comment ref="L43" authorId="1" shapeId="0">
      <text>
        <r>
          <rPr>
            <b/>
            <sz val="9"/>
            <color indexed="81"/>
            <rFont val="Tahoma"/>
            <family val="2"/>
          </rPr>
          <t>MOW Volunteer:</t>
        </r>
        <r>
          <rPr>
            <sz val="9"/>
            <color indexed="81"/>
            <rFont val="Tahoma"/>
            <family val="2"/>
          </rPr>
          <t xml:space="preserve">
cats 
walk in 2 
home delivered 52
Dogs 
walk in 4 
home delivered 45</t>
        </r>
      </text>
    </comment>
    <comment ref="N43" authorId="1" shapeId="0">
      <text>
        <r>
          <rPr>
            <b/>
            <sz val="9"/>
            <color indexed="81"/>
            <rFont val="Tahoma"/>
            <family val="2"/>
          </rPr>
          <t>MOW Volunteer:</t>
        </r>
        <r>
          <rPr>
            <sz val="9"/>
            <color indexed="81"/>
            <rFont val="Tahoma"/>
            <family val="2"/>
          </rPr>
          <t xml:space="preserve">
Cats walk in 3 
Home Delivered 43  
Dogs walk in 3 
Home Delivered 58</t>
        </r>
      </text>
    </comment>
    <comment ref="O43" authorId="1" shapeId="0">
      <text>
        <r>
          <rPr>
            <b/>
            <sz val="9"/>
            <color indexed="81"/>
            <rFont val="Tahoma"/>
            <family val="2"/>
          </rPr>
          <t>MOW Volunteer:</t>
        </r>
        <r>
          <rPr>
            <sz val="9"/>
            <color indexed="81"/>
            <rFont val="Tahoma"/>
            <family val="2"/>
          </rPr>
          <t xml:space="preserve">
Cats walk in 3 
Home Delivered 49 
Dogs walk in 3 
Home Delivered 58</t>
        </r>
      </text>
    </comment>
    <comment ref="P43" authorId="1" shapeId="0">
      <text>
        <r>
          <rPr>
            <b/>
            <sz val="9"/>
            <color indexed="81"/>
            <rFont val="Tahoma"/>
            <family val="2"/>
          </rPr>
          <t>MOW Volunteer:</t>
        </r>
        <r>
          <rPr>
            <sz val="9"/>
            <color indexed="81"/>
            <rFont val="Tahoma"/>
            <family val="2"/>
          </rPr>
          <t xml:space="preserve">
Cats walk iin 3 
Dogs walk in 4
Cats H/D 58 
Dogs h/D 49</t>
        </r>
      </text>
    </comment>
    <comment ref="F44" authorId="1" shapeId="0">
      <text>
        <r>
          <rPr>
            <b/>
            <sz val="9"/>
            <color indexed="81"/>
            <rFont val="Tahoma"/>
            <family val="2"/>
          </rPr>
          <t>MOW Volunteer:</t>
        </r>
        <r>
          <rPr>
            <sz val="9"/>
            <color indexed="81"/>
            <rFont val="Tahoma"/>
            <family val="2"/>
          </rPr>
          <t xml:space="preserve">
Boy scout troop delivered</t>
        </r>
      </text>
    </comment>
  </commentList>
</comments>
</file>

<file path=xl/comments6.xml><?xml version="1.0" encoding="utf-8"?>
<comments xmlns="http://schemas.openxmlformats.org/spreadsheetml/2006/main">
  <authors>
    <author>volunteer</author>
    <author>MOW Volunteer</author>
  </authors>
  <commentList>
    <comment ref="B42" authorId="0" shapeId="0">
      <text>
        <r>
          <rPr>
            <b/>
            <sz val="8"/>
            <color indexed="81"/>
            <rFont val="Tahoma"/>
            <family val="2"/>
          </rPr>
          <t xml:space="preserve">Home-Delivered: 
Cats 59 Dogs 60
Walk-in: </t>
        </r>
        <r>
          <rPr>
            <sz val="8"/>
            <color indexed="81"/>
            <rFont val="Tahoma"/>
            <family val="2"/>
          </rPr>
          <t xml:space="preserve">
Cats 4 Dogs 2 </t>
        </r>
      </text>
    </comment>
    <comment ref="C42" authorId="0" shapeId="0">
      <text>
        <r>
          <rPr>
            <b/>
            <sz val="8"/>
            <color indexed="81"/>
            <rFont val="Tahoma"/>
            <family val="2"/>
          </rPr>
          <t xml:space="preserve">Home-Delivered: 
Cats 55 Dogs 60
Walk-in: 
Cats 4 Dogs 4
</t>
        </r>
        <r>
          <rPr>
            <sz val="8"/>
            <color indexed="81"/>
            <rFont val="Tahoma"/>
            <family val="2"/>
          </rPr>
          <t xml:space="preserve">
</t>
        </r>
      </text>
    </comment>
    <comment ref="D42" authorId="0" shapeId="0">
      <text>
        <r>
          <rPr>
            <b/>
            <sz val="8"/>
            <color indexed="81"/>
            <rFont val="Tahoma"/>
            <family val="2"/>
          </rPr>
          <t>Home-Delivered: 
Cats 49 Dogs 60
Walk-in:
Cats 4 Dogs 4</t>
        </r>
        <r>
          <rPr>
            <sz val="8"/>
            <color indexed="81"/>
            <rFont val="Tahoma"/>
            <family val="2"/>
          </rPr>
          <t xml:space="preserve">
</t>
        </r>
      </text>
    </comment>
    <comment ref="F42" authorId="0" shapeId="0">
      <text>
        <r>
          <rPr>
            <b/>
            <sz val="8"/>
            <color indexed="81"/>
            <rFont val="Tahoma"/>
            <family val="2"/>
          </rPr>
          <t xml:space="preserve">Home-Delivered: 
Cats 49 Dogs 67 
Walk-in:
Cats 4 Dogs 4
</t>
        </r>
      </text>
    </comment>
    <comment ref="G42" authorId="1" shapeId="0">
      <text>
        <r>
          <rPr>
            <b/>
            <sz val="9"/>
            <color indexed="81"/>
            <rFont val="Tahoma"/>
            <family val="2"/>
          </rPr>
          <t>MOW Volunteer:</t>
        </r>
        <r>
          <rPr>
            <sz val="9"/>
            <color indexed="81"/>
            <rFont val="Tahoma"/>
            <family val="2"/>
          </rPr>
          <t xml:space="preserve">
Home Delivered 
Cats 49 Dogs 70
Walk in 
Cats 4 Dogs 3</t>
        </r>
      </text>
    </comment>
    <comment ref="H42" authorId="1" shapeId="0">
      <text>
        <r>
          <rPr>
            <b/>
            <sz val="9"/>
            <color indexed="81"/>
            <rFont val="Tahoma"/>
            <family val="2"/>
          </rPr>
          <t xml:space="preserve">Home Delivered 
walk in                 </t>
        </r>
      </text>
    </comment>
    <comment ref="J42" authorId="1" shapeId="0">
      <text>
        <r>
          <rPr>
            <b/>
            <sz val="9"/>
            <color indexed="81"/>
            <rFont val="Tahoma"/>
            <family val="2"/>
          </rPr>
          <t>MOW Volunteer:</t>
        </r>
        <r>
          <rPr>
            <sz val="9"/>
            <color indexed="81"/>
            <rFont val="Tahoma"/>
            <family val="2"/>
          </rPr>
          <t xml:space="preserve">
Home Delivered  
Walk in              </t>
        </r>
      </text>
    </comment>
    <comment ref="K42" authorId="1" shapeId="0">
      <text>
        <r>
          <rPr>
            <b/>
            <sz val="9"/>
            <color indexed="81"/>
            <rFont val="Tahoma"/>
            <family val="2"/>
          </rPr>
          <t>MOW Volunteer:</t>
        </r>
        <r>
          <rPr>
            <sz val="9"/>
            <color indexed="81"/>
            <rFont val="Tahoma"/>
            <family val="2"/>
          </rPr>
          <t xml:space="preserve">
Home Delivered  
Walk in               </t>
        </r>
      </text>
    </comment>
    <comment ref="L42" authorId="1" shapeId="0">
      <text>
        <r>
          <rPr>
            <b/>
            <sz val="9"/>
            <color indexed="81"/>
            <rFont val="Tahoma"/>
            <family val="2"/>
          </rPr>
          <t xml:space="preserve">MOW Volunteer:
Home Delivered 
Walk-in                </t>
        </r>
      </text>
    </comment>
    <comment ref="N42" authorId="1" shapeId="0">
      <text>
        <r>
          <rPr>
            <b/>
            <sz val="9"/>
            <color indexed="81"/>
            <rFont val="Tahoma"/>
            <family val="2"/>
          </rPr>
          <t>MOW Volunteer:</t>
        </r>
        <r>
          <rPr>
            <sz val="9"/>
            <color indexed="81"/>
            <rFont val="Tahoma"/>
            <family val="2"/>
          </rPr>
          <t xml:space="preserve">
Home Delivered 
Walk in </t>
        </r>
      </text>
    </comment>
    <comment ref="O42" authorId="1" shapeId="0">
      <text>
        <r>
          <rPr>
            <b/>
            <sz val="9"/>
            <color indexed="81"/>
            <rFont val="Tahoma"/>
            <family val="2"/>
          </rPr>
          <t>MOW Volunteer:</t>
        </r>
        <r>
          <rPr>
            <sz val="9"/>
            <color indexed="81"/>
            <rFont val="Tahoma"/>
            <family val="2"/>
          </rPr>
          <t xml:space="preserve">
Walk in  
Home Delivered </t>
        </r>
      </text>
    </comment>
    <comment ref="P42" authorId="1" shapeId="0">
      <text>
        <r>
          <rPr>
            <b/>
            <sz val="9"/>
            <color indexed="81"/>
            <rFont val="Tahoma"/>
            <family val="2"/>
          </rPr>
          <t>MOW Volunteer:</t>
        </r>
        <r>
          <rPr>
            <sz val="9"/>
            <color indexed="81"/>
            <rFont val="Tahoma"/>
            <family val="2"/>
          </rPr>
          <t xml:space="preserve">
walk in 
Home Delivered </t>
        </r>
      </text>
    </comment>
    <comment ref="B43"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43" authorId="0" shapeId="0">
      <text>
        <r>
          <rPr>
            <b/>
            <sz val="8"/>
            <color indexed="81"/>
            <rFont val="Tahoma"/>
            <family val="2"/>
          </rPr>
          <t xml:space="preserve">CATS:
Home-delivered: 
Walk-in: 
Total:
DOGS:
Home-Delivered: 
Walk-in:
Total: </t>
        </r>
      </text>
    </comment>
    <comment ref="D43" authorId="0" shapeId="0">
      <text>
        <r>
          <rPr>
            <b/>
            <sz val="8"/>
            <color indexed="81"/>
            <rFont val="Tahoma"/>
            <family val="2"/>
          </rPr>
          <t>CATS:
Home-delivered:
Walk-in
Total: 
DOGS:
Home-Delivered:
Walk-in:
Total:</t>
        </r>
        <r>
          <rPr>
            <sz val="8"/>
            <color indexed="81"/>
            <rFont val="Tahoma"/>
            <family val="2"/>
          </rPr>
          <t xml:space="preserve">
</t>
        </r>
      </text>
    </comment>
    <comment ref="F43"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G43" authorId="1" shapeId="0">
      <text>
        <r>
          <rPr>
            <b/>
            <sz val="9"/>
            <color indexed="81"/>
            <rFont val="Tahoma"/>
            <family val="2"/>
          </rPr>
          <t>MOW Volunteer:</t>
        </r>
        <r>
          <rPr>
            <sz val="9"/>
            <color indexed="81"/>
            <rFont val="Tahoma"/>
            <family val="2"/>
          </rPr>
          <t xml:space="preserve">
Cats 
Home Delivered  
Walk in              
Dogs 
Home Delivered  
Walk in                </t>
        </r>
      </text>
    </comment>
    <comment ref="H43" authorId="1" shapeId="0">
      <text>
        <r>
          <rPr>
            <b/>
            <sz val="9"/>
            <color indexed="81"/>
            <rFont val="Tahoma"/>
            <family val="2"/>
          </rPr>
          <t>MOW Volunteer:</t>
        </r>
        <r>
          <rPr>
            <sz val="9"/>
            <color indexed="81"/>
            <rFont val="Tahoma"/>
            <family val="2"/>
          </rPr>
          <t xml:space="preserve">
Cats 
Home Delivered 
Walk in              
Dogs 
Home Delivered  </t>
        </r>
      </text>
    </comment>
    <comment ref="J43" authorId="1" shapeId="0">
      <text>
        <r>
          <rPr>
            <b/>
            <sz val="9"/>
            <color indexed="81"/>
            <rFont val="Tahoma"/>
            <family val="2"/>
          </rPr>
          <t>MOW Volunteer:</t>
        </r>
        <r>
          <rPr>
            <sz val="9"/>
            <color indexed="81"/>
            <rFont val="Tahoma"/>
            <family val="2"/>
          </rPr>
          <t xml:space="preserve">
Cats  
Home Delivered 
Walk in              
Dogs       
Home Delivered  
Walk in                </t>
        </r>
      </text>
    </comment>
    <comment ref="K43" authorId="1" shapeId="0">
      <text>
        <r>
          <rPr>
            <b/>
            <sz val="9"/>
            <color indexed="81"/>
            <rFont val="Tahoma"/>
            <family val="2"/>
          </rPr>
          <t>MOW Volunteer:</t>
        </r>
        <r>
          <rPr>
            <sz val="9"/>
            <color indexed="81"/>
            <rFont val="Tahoma"/>
            <family val="2"/>
          </rPr>
          <t xml:space="preserve">
Cats 
Home Delivered 
Walk in               
Dogs  
Home Delivered  
walk in                </t>
        </r>
      </text>
    </comment>
    <comment ref="L43" authorId="1" shapeId="0">
      <text>
        <r>
          <rPr>
            <b/>
            <sz val="9"/>
            <color indexed="81"/>
            <rFont val="Tahoma"/>
            <family val="2"/>
          </rPr>
          <t>MOW Volunteer:</t>
        </r>
        <r>
          <rPr>
            <sz val="9"/>
            <color indexed="81"/>
            <rFont val="Tahoma"/>
            <family val="2"/>
          </rPr>
          <t xml:space="preserve">
cats 
walk in 
home delivered 
Dogs
walk in 
home delivered </t>
        </r>
      </text>
    </comment>
    <comment ref="N43" authorId="1" shapeId="0">
      <text>
        <r>
          <rPr>
            <b/>
            <sz val="9"/>
            <color indexed="81"/>
            <rFont val="Tahoma"/>
            <family val="2"/>
          </rPr>
          <t>MOW Volunteer:</t>
        </r>
        <r>
          <rPr>
            <sz val="9"/>
            <color indexed="81"/>
            <rFont val="Tahoma"/>
            <family val="2"/>
          </rPr>
          <t xml:space="preserve">
Cats walk in 
Home Delivered 
Dogs walk in 
Home Delivered </t>
        </r>
      </text>
    </comment>
    <comment ref="O43" authorId="1" shapeId="0">
      <text>
        <r>
          <rPr>
            <b/>
            <sz val="9"/>
            <color indexed="81"/>
            <rFont val="Tahoma"/>
            <family val="2"/>
          </rPr>
          <t>MOW Volunteer:</t>
        </r>
        <r>
          <rPr>
            <sz val="9"/>
            <color indexed="81"/>
            <rFont val="Tahoma"/>
            <family val="2"/>
          </rPr>
          <t xml:space="preserve">
Cats walk in 
Home Delivered 
Dogs walk in 
Home Delivered </t>
        </r>
      </text>
    </comment>
    <comment ref="P43" authorId="1" shapeId="0">
      <text>
        <r>
          <rPr>
            <b/>
            <sz val="9"/>
            <color indexed="81"/>
            <rFont val="Tahoma"/>
            <family val="2"/>
          </rPr>
          <t>MOW Volunteer:</t>
        </r>
        <r>
          <rPr>
            <sz val="9"/>
            <color indexed="81"/>
            <rFont val="Tahoma"/>
            <family val="2"/>
          </rPr>
          <t xml:space="preserve">
Cats walk iin 
Dogs walk in
Cats H/D  
Dogs h/D </t>
        </r>
      </text>
    </comment>
    <comment ref="F44" authorId="1" shapeId="0">
      <text>
        <r>
          <rPr>
            <b/>
            <sz val="9"/>
            <color indexed="81"/>
            <rFont val="Tahoma"/>
            <family val="2"/>
          </rPr>
          <t>MOW Volunteer:</t>
        </r>
        <r>
          <rPr>
            <sz val="9"/>
            <color indexed="81"/>
            <rFont val="Tahoma"/>
            <family val="2"/>
          </rPr>
          <t xml:space="preserve">
</t>
        </r>
      </text>
    </comment>
  </commentList>
</comments>
</file>

<file path=xl/comments7.xml><?xml version="1.0" encoding="utf-8"?>
<comments xmlns="http://schemas.openxmlformats.org/spreadsheetml/2006/main">
  <authors>
    <author>volunteer</author>
    <author>MOW Volunteer</author>
  </authors>
  <commentList>
    <comment ref="B33" authorId="0" shapeId="0">
      <text>
        <r>
          <rPr>
            <b/>
            <sz val="8"/>
            <color indexed="81"/>
            <rFont val="Tahoma"/>
            <family val="2"/>
          </rPr>
          <t xml:space="preserve">Home-Delivered: 
Cats 59 Dogs 60
Walk-in: </t>
        </r>
        <r>
          <rPr>
            <sz val="8"/>
            <color indexed="81"/>
            <rFont val="Tahoma"/>
            <family val="2"/>
          </rPr>
          <t xml:space="preserve">
Cats 4 Dogs 2 </t>
        </r>
      </text>
    </comment>
    <comment ref="C33" authorId="0" shapeId="0">
      <text>
        <r>
          <rPr>
            <b/>
            <sz val="8"/>
            <color indexed="81"/>
            <rFont val="Tahoma"/>
            <family val="2"/>
          </rPr>
          <t xml:space="preserve">Home-Delivered: 
Cats 55 Dogs 60
Walk-in: 
Cats 4 Dogs 4
</t>
        </r>
        <r>
          <rPr>
            <sz val="8"/>
            <color indexed="81"/>
            <rFont val="Tahoma"/>
            <family val="2"/>
          </rPr>
          <t xml:space="preserve">
</t>
        </r>
      </text>
    </comment>
    <comment ref="D33" authorId="0" shapeId="0">
      <text>
        <r>
          <rPr>
            <b/>
            <sz val="8"/>
            <color indexed="81"/>
            <rFont val="Tahoma"/>
            <family val="2"/>
          </rPr>
          <t>Home-Delivered: 
Cats 49 Dogs 60
Walk-in:
Cats 4 Dogs 4</t>
        </r>
        <r>
          <rPr>
            <sz val="8"/>
            <color indexed="81"/>
            <rFont val="Tahoma"/>
            <family val="2"/>
          </rPr>
          <t xml:space="preserve">
</t>
        </r>
      </text>
    </comment>
    <comment ref="F33" authorId="0" shapeId="0">
      <text>
        <r>
          <rPr>
            <b/>
            <sz val="8"/>
            <color indexed="81"/>
            <rFont val="Tahoma"/>
            <family val="2"/>
          </rPr>
          <t xml:space="preserve">Home-Delivered: 
Cats 49 Dogs 67 
Walk-in:
Cats 4 Dogs 4
</t>
        </r>
      </text>
    </comment>
    <comment ref="G33" authorId="1" shapeId="0">
      <text>
        <r>
          <rPr>
            <b/>
            <sz val="9"/>
            <color indexed="81"/>
            <rFont val="Tahoma"/>
            <family val="2"/>
          </rPr>
          <t>MOW Volunteer:</t>
        </r>
        <r>
          <rPr>
            <sz val="9"/>
            <color indexed="81"/>
            <rFont val="Tahoma"/>
            <family val="2"/>
          </rPr>
          <t xml:space="preserve">
Home Delivered 
Cats 49 Dogs 70
Walk in 
Cats 4 Dogs 3</t>
        </r>
      </text>
    </comment>
    <comment ref="H33" authorId="1" shapeId="0">
      <text>
        <r>
          <rPr>
            <b/>
            <sz val="9"/>
            <color indexed="81"/>
            <rFont val="Tahoma"/>
            <family val="2"/>
          </rPr>
          <t xml:space="preserve">Home Delivered 
walk in                 </t>
        </r>
      </text>
    </comment>
    <comment ref="J33" authorId="1" shapeId="0">
      <text>
        <r>
          <rPr>
            <b/>
            <sz val="9"/>
            <color indexed="81"/>
            <rFont val="Tahoma"/>
            <family val="2"/>
          </rPr>
          <t>MOW Volunteer:</t>
        </r>
        <r>
          <rPr>
            <sz val="9"/>
            <color indexed="81"/>
            <rFont val="Tahoma"/>
            <family val="2"/>
          </rPr>
          <t xml:space="preserve">
Home Delivered  
Walk in              </t>
        </r>
      </text>
    </comment>
    <comment ref="K33" authorId="1" shapeId="0">
      <text>
        <r>
          <rPr>
            <b/>
            <sz val="9"/>
            <color indexed="81"/>
            <rFont val="Tahoma"/>
            <family val="2"/>
          </rPr>
          <t>MOW Volunteer:</t>
        </r>
        <r>
          <rPr>
            <sz val="9"/>
            <color indexed="81"/>
            <rFont val="Tahoma"/>
            <family val="2"/>
          </rPr>
          <t xml:space="preserve">
Home Delivered  
Walk in               </t>
        </r>
      </text>
    </comment>
    <comment ref="L33" authorId="1" shapeId="0">
      <text>
        <r>
          <rPr>
            <b/>
            <sz val="9"/>
            <color indexed="81"/>
            <rFont val="Tahoma"/>
            <family val="2"/>
          </rPr>
          <t xml:space="preserve">MOW Volunteer:
Home Delivered 
Walk-in                </t>
        </r>
      </text>
    </comment>
    <comment ref="N33" authorId="1" shapeId="0">
      <text>
        <r>
          <rPr>
            <b/>
            <sz val="9"/>
            <color indexed="81"/>
            <rFont val="Tahoma"/>
            <family val="2"/>
          </rPr>
          <t>MOW Volunteer:</t>
        </r>
        <r>
          <rPr>
            <sz val="9"/>
            <color indexed="81"/>
            <rFont val="Tahoma"/>
            <family val="2"/>
          </rPr>
          <t xml:space="preserve">
Home Delivered 
Walk in </t>
        </r>
      </text>
    </comment>
    <comment ref="O33" authorId="1" shapeId="0">
      <text>
        <r>
          <rPr>
            <b/>
            <sz val="9"/>
            <color indexed="81"/>
            <rFont val="Tahoma"/>
            <family val="2"/>
          </rPr>
          <t>MOW Volunteer:</t>
        </r>
        <r>
          <rPr>
            <sz val="9"/>
            <color indexed="81"/>
            <rFont val="Tahoma"/>
            <family val="2"/>
          </rPr>
          <t xml:space="preserve">
Walk in  
Home Delivered </t>
        </r>
      </text>
    </comment>
    <comment ref="P33" authorId="1" shapeId="0">
      <text>
        <r>
          <rPr>
            <b/>
            <sz val="9"/>
            <color indexed="81"/>
            <rFont val="Tahoma"/>
            <family val="2"/>
          </rPr>
          <t>MOW Volunteer:</t>
        </r>
        <r>
          <rPr>
            <sz val="9"/>
            <color indexed="81"/>
            <rFont val="Tahoma"/>
            <family val="2"/>
          </rPr>
          <t xml:space="preserve">
walk in 
Home Delivered </t>
        </r>
      </text>
    </comment>
    <comment ref="B34"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4" authorId="0" shapeId="0">
      <text>
        <r>
          <rPr>
            <b/>
            <sz val="8"/>
            <color indexed="81"/>
            <rFont val="Tahoma"/>
            <family val="2"/>
          </rPr>
          <t xml:space="preserve">CATS:
Home-delivered: 
Walk-in: 
Total:
DOGS:
Home-Delivered: 
Walk-in:
Total: </t>
        </r>
      </text>
    </comment>
    <comment ref="D34" authorId="0" shapeId="0">
      <text>
        <r>
          <rPr>
            <b/>
            <sz val="8"/>
            <color indexed="81"/>
            <rFont val="Tahoma"/>
            <family val="2"/>
          </rPr>
          <t>CATS:
Home-delivered:
Walk-in
Total: 
DOGS:
Home-Delivered:
Walk-in:
Total:</t>
        </r>
        <r>
          <rPr>
            <sz val="8"/>
            <color indexed="81"/>
            <rFont val="Tahoma"/>
            <family val="2"/>
          </rPr>
          <t xml:space="preserve">
</t>
        </r>
      </text>
    </comment>
    <comment ref="F34"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G34" authorId="1" shapeId="0">
      <text>
        <r>
          <rPr>
            <b/>
            <sz val="9"/>
            <color indexed="81"/>
            <rFont val="Tahoma"/>
            <family val="2"/>
          </rPr>
          <t>MOW Volunteer:</t>
        </r>
        <r>
          <rPr>
            <sz val="9"/>
            <color indexed="81"/>
            <rFont val="Tahoma"/>
            <family val="2"/>
          </rPr>
          <t xml:space="preserve">
Cats 
Home Delivered  
Walk in              
Dogs 
Home Delivered  
Walk in                </t>
        </r>
      </text>
    </comment>
    <comment ref="H34" authorId="1" shapeId="0">
      <text>
        <r>
          <rPr>
            <b/>
            <sz val="9"/>
            <color indexed="81"/>
            <rFont val="Tahoma"/>
            <family val="2"/>
          </rPr>
          <t>MOW Volunteer:</t>
        </r>
        <r>
          <rPr>
            <sz val="9"/>
            <color indexed="81"/>
            <rFont val="Tahoma"/>
            <family val="2"/>
          </rPr>
          <t xml:space="preserve">
Cats 
Home Delivered 
Walk in              
Dogs 
Home Delivered  </t>
        </r>
      </text>
    </comment>
    <comment ref="J34" authorId="1" shapeId="0">
      <text>
        <r>
          <rPr>
            <b/>
            <sz val="9"/>
            <color indexed="81"/>
            <rFont val="Tahoma"/>
            <family val="2"/>
          </rPr>
          <t>MOW Volunteer:</t>
        </r>
        <r>
          <rPr>
            <sz val="9"/>
            <color indexed="81"/>
            <rFont val="Tahoma"/>
            <family val="2"/>
          </rPr>
          <t xml:space="preserve">
Cats  
Home Delivered 
Walk in              
Dogs       
Home Delivered  
Walk in                </t>
        </r>
      </text>
    </comment>
    <comment ref="K34" authorId="1" shapeId="0">
      <text>
        <r>
          <rPr>
            <b/>
            <sz val="9"/>
            <color indexed="81"/>
            <rFont val="Tahoma"/>
            <family val="2"/>
          </rPr>
          <t>MOW Volunteer:</t>
        </r>
        <r>
          <rPr>
            <sz val="9"/>
            <color indexed="81"/>
            <rFont val="Tahoma"/>
            <family val="2"/>
          </rPr>
          <t xml:space="preserve">
Cats 
Home Delivered 
Walk in               
Dogs  
Home Delivered  
walk in                </t>
        </r>
      </text>
    </comment>
    <comment ref="L34" authorId="1" shapeId="0">
      <text>
        <r>
          <rPr>
            <b/>
            <sz val="9"/>
            <color indexed="81"/>
            <rFont val="Tahoma"/>
            <family val="2"/>
          </rPr>
          <t>MOW Volunteer:</t>
        </r>
        <r>
          <rPr>
            <sz val="9"/>
            <color indexed="81"/>
            <rFont val="Tahoma"/>
            <family val="2"/>
          </rPr>
          <t xml:space="preserve">
cats 
walk in 
home delivered 
Dogs
walk in 
home delivered </t>
        </r>
      </text>
    </comment>
    <comment ref="N34" authorId="1" shapeId="0">
      <text>
        <r>
          <rPr>
            <b/>
            <sz val="9"/>
            <color indexed="81"/>
            <rFont val="Tahoma"/>
            <family val="2"/>
          </rPr>
          <t>MOW Volunteer:</t>
        </r>
        <r>
          <rPr>
            <sz val="9"/>
            <color indexed="81"/>
            <rFont val="Tahoma"/>
            <family val="2"/>
          </rPr>
          <t xml:space="preserve">
Cats walk in 
Home Delivered 
Dogs walk in 
Home Delivered </t>
        </r>
      </text>
    </comment>
    <comment ref="O34" authorId="1" shapeId="0">
      <text>
        <r>
          <rPr>
            <b/>
            <sz val="9"/>
            <color indexed="81"/>
            <rFont val="Tahoma"/>
            <family val="2"/>
          </rPr>
          <t>MOW Volunteer:</t>
        </r>
        <r>
          <rPr>
            <sz val="9"/>
            <color indexed="81"/>
            <rFont val="Tahoma"/>
            <family val="2"/>
          </rPr>
          <t xml:space="preserve">
Cats walk in 
Home Delivered 
Dogs walk in 
Home Delivered </t>
        </r>
      </text>
    </comment>
    <comment ref="P34" authorId="1" shapeId="0">
      <text>
        <r>
          <rPr>
            <b/>
            <sz val="9"/>
            <color indexed="81"/>
            <rFont val="Tahoma"/>
            <family val="2"/>
          </rPr>
          <t>MOW Volunteer:</t>
        </r>
        <r>
          <rPr>
            <sz val="9"/>
            <color indexed="81"/>
            <rFont val="Tahoma"/>
            <family val="2"/>
          </rPr>
          <t xml:space="preserve">
Cats walk iin 
Dogs walk in
Cats H/D  
Dogs h/D </t>
        </r>
      </text>
    </comment>
    <comment ref="F35" authorId="1" shapeId="0">
      <text>
        <r>
          <rPr>
            <b/>
            <sz val="9"/>
            <color indexed="81"/>
            <rFont val="Tahoma"/>
            <family val="2"/>
          </rPr>
          <t>MOW Volunteer:</t>
        </r>
        <r>
          <rPr>
            <sz val="9"/>
            <color indexed="81"/>
            <rFont val="Tahoma"/>
            <family val="2"/>
          </rPr>
          <t xml:space="preserve">
</t>
        </r>
      </text>
    </comment>
  </commentList>
</comments>
</file>

<file path=xl/comments8.xml><?xml version="1.0" encoding="utf-8"?>
<comments xmlns="http://schemas.openxmlformats.org/spreadsheetml/2006/main">
  <authors>
    <author>volunteer</author>
    <author>MOW Volunteer</author>
  </authors>
  <commentList>
    <comment ref="B34" authorId="0" shapeId="0">
      <text>
        <r>
          <rPr>
            <b/>
            <sz val="8"/>
            <color indexed="81"/>
            <rFont val="Tahoma"/>
            <family val="2"/>
          </rPr>
          <t xml:space="preserve">Home-Delivered: 
Cats 59 Dogs 60
Walk-in: </t>
        </r>
        <r>
          <rPr>
            <sz val="8"/>
            <color indexed="81"/>
            <rFont val="Tahoma"/>
            <family val="2"/>
          </rPr>
          <t xml:space="preserve">
Cats 4 Dogs 2 </t>
        </r>
      </text>
    </comment>
    <comment ref="C34" authorId="0" shapeId="0">
      <text>
        <r>
          <rPr>
            <b/>
            <sz val="8"/>
            <color indexed="81"/>
            <rFont val="Tahoma"/>
            <family val="2"/>
          </rPr>
          <t xml:space="preserve">Home-Delivered: 
Cats 55 Dogs 60
Walk-in: 
Cats 4 Dogs 4
</t>
        </r>
        <r>
          <rPr>
            <sz val="8"/>
            <color indexed="81"/>
            <rFont val="Tahoma"/>
            <family val="2"/>
          </rPr>
          <t xml:space="preserve">
</t>
        </r>
      </text>
    </comment>
    <comment ref="D34" authorId="0" shapeId="0">
      <text>
        <r>
          <rPr>
            <b/>
            <sz val="8"/>
            <color indexed="81"/>
            <rFont val="Tahoma"/>
            <family val="2"/>
          </rPr>
          <t>Home-Delivered: 
Cats 49 Dogs 60
Walk-in:
Cats 4 Dogs 4</t>
        </r>
        <r>
          <rPr>
            <sz val="8"/>
            <color indexed="81"/>
            <rFont val="Tahoma"/>
            <family val="2"/>
          </rPr>
          <t xml:space="preserve">
</t>
        </r>
      </text>
    </comment>
    <comment ref="G34" authorId="0" shapeId="0">
      <text>
        <r>
          <rPr>
            <b/>
            <sz val="8"/>
            <color indexed="81"/>
            <rFont val="Tahoma"/>
            <family val="2"/>
          </rPr>
          <t xml:space="preserve">Home-Delivered: 
Cats 49 Dogs 67 
Walk-in:
Cats 4 Dogs 4
</t>
        </r>
      </text>
    </comment>
    <comment ref="H34" authorId="1" shapeId="0">
      <text>
        <r>
          <rPr>
            <b/>
            <sz val="9"/>
            <color indexed="81"/>
            <rFont val="Tahoma"/>
            <family val="2"/>
          </rPr>
          <t xml:space="preserve">Home Delivered 
walk in                 </t>
        </r>
      </text>
    </comment>
    <comment ref="J34" authorId="1" shapeId="0">
      <text>
        <r>
          <rPr>
            <b/>
            <sz val="9"/>
            <color indexed="81"/>
            <rFont val="Tahoma"/>
            <family val="2"/>
          </rPr>
          <t>MOW Volunteer:</t>
        </r>
        <r>
          <rPr>
            <sz val="9"/>
            <color indexed="81"/>
            <rFont val="Tahoma"/>
            <family val="2"/>
          </rPr>
          <t xml:space="preserve">
Home Delivered  
Walk in              </t>
        </r>
      </text>
    </comment>
    <comment ref="K34" authorId="1" shapeId="0">
      <text>
        <r>
          <rPr>
            <b/>
            <sz val="9"/>
            <color indexed="81"/>
            <rFont val="Tahoma"/>
            <family val="2"/>
          </rPr>
          <t>MOW Volunteer:</t>
        </r>
        <r>
          <rPr>
            <sz val="9"/>
            <color indexed="81"/>
            <rFont val="Tahoma"/>
            <family val="2"/>
          </rPr>
          <t xml:space="preserve">
Home Delivered  
Walk in               </t>
        </r>
      </text>
    </comment>
    <comment ref="L34" authorId="1" shapeId="0">
      <text>
        <r>
          <rPr>
            <b/>
            <sz val="9"/>
            <color indexed="81"/>
            <rFont val="Tahoma"/>
            <family val="2"/>
          </rPr>
          <t xml:space="preserve">MOW Volunteer:
Home Delivered 
Walk-in                </t>
        </r>
      </text>
    </comment>
    <comment ref="N34" authorId="1" shapeId="0">
      <text>
        <r>
          <rPr>
            <b/>
            <sz val="9"/>
            <color indexed="81"/>
            <rFont val="Tahoma"/>
            <family val="2"/>
          </rPr>
          <t>MOW Volunteer:</t>
        </r>
        <r>
          <rPr>
            <sz val="9"/>
            <color indexed="81"/>
            <rFont val="Tahoma"/>
            <family val="2"/>
          </rPr>
          <t xml:space="preserve">
Home Delivered 
Walk in </t>
        </r>
      </text>
    </comment>
    <comment ref="O34" authorId="1" shapeId="0">
      <text>
        <r>
          <rPr>
            <b/>
            <sz val="9"/>
            <color indexed="81"/>
            <rFont val="Tahoma"/>
            <family val="2"/>
          </rPr>
          <t>MOW Volunteer:</t>
        </r>
        <r>
          <rPr>
            <sz val="9"/>
            <color indexed="81"/>
            <rFont val="Tahoma"/>
            <family val="2"/>
          </rPr>
          <t xml:space="preserve">
Walk in  
Home Delivered </t>
        </r>
      </text>
    </comment>
    <comment ref="P34" authorId="1" shapeId="0">
      <text>
        <r>
          <rPr>
            <b/>
            <sz val="9"/>
            <color indexed="81"/>
            <rFont val="Tahoma"/>
            <family val="2"/>
          </rPr>
          <t>MOW Volunteer:</t>
        </r>
        <r>
          <rPr>
            <sz val="9"/>
            <color indexed="81"/>
            <rFont val="Tahoma"/>
            <family val="2"/>
          </rPr>
          <t xml:space="preserve">
walk in 
Home Delivered </t>
        </r>
      </text>
    </comment>
    <comment ref="B35"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5" authorId="0" shapeId="0">
      <text>
        <r>
          <rPr>
            <b/>
            <sz val="8"/>
            <color indexed="81"/>
            <rFont val="Tahoma"/>
            <family val="2"/>
          </rPr>
          <t xml:space="preserve">CATS:
Home-delivered: 
Walk-in: 
Total:
DOGS:
Home-Delivered: 
Walk-in:
Total: </t>
        </r>
      </text>
    </comment>
    <comment ref="D35" authorId="0" shapeId="0">
      <text>
        <r>
          <rPr>
            <b/>
            <sz val="8"/>
            <color indexed="81"/>
            <rFont val="Tahoma"/>
            <family val="2"/>
          </rPr>
          <t>CATS:
Home-delivered:
Walk-in
Total: 
DOGS:
Home-Delivered:
Walk-in:
Total:</t>
        </r>
        <r>
          <rPr>
            <sz val="8"/>
            <color indexed="81"/>
            <rFont val="Tahoma"/>
            <family val="2"/>
          </rPr>
          <t xml:space="preserve">
</t>
        </r>
      </text>
    </comment>
    <comment ref="G35"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35" authorId="1" shapeId="0">
      <text>
        <r>
          <rPr>
            <b/>
            <sz val="9"/>
            <color indexed="81"/>
            <rFont val="Tahoma"/>
            <family val="2"/>
          </rPr>
          <t>MOW Volunteer:</t>
        </r>
        <r>
          <rPr>
            <sz val="9"/>
            <color indexed="81"/>
            <rFont val="Tahoma"/>
            <family val="2"/>
          </rPr>
          <t xml:space="preserve">
Cats 
Home Delivered 
Walk in              
Dogs 
Home Delivered  </t>
        </r>
      </text>
    </comment>
    <comment ref="J35" authorId="1" shapeId="0">
      <text>
        <r>
          <rPr>
            <b/>
            <sz val="9"/>
            <color indexed="81"/>
            <rFont val="Tahoma"/>
            <family val="2"/>
          </rPr>
          <t>MOW Volunteer:</t>
        </r>
        <r>
          <rPr>
            <sz val="9"/>
            <color indexed="81"/>
            <rFont val="Tahoma"/>
            <family val="2"/>
          </rPr>
          <t xml:space="preserve">
Cats  
Home Delivered 
Walk in              
Dogs       
Home Delivered  
Walk in                </t>
        </r>
      </text>
    </comment>
    <comment ref="K35" authorId="1" shapeId="0">
      <text>
        <r>
          <rPr>
            <b/>
            <sz val="9"/>
            <color indexed="81"/>
            <rFont val="Tahoma"/>
            <family val="2"/>
          </rPr>
          <t>MOW Volunteer:</t>
        </r>
        <r>
          <rPr>
            <sz val="9"/>
            <color indexed="81"/>
            <rFont val="Tahoma"/>
            <family val="2"/>
          </rPr>
          <t xml:space="preserve">
Cats 
Home Delivered 
Walk in               
Dogs  
Home Delivered  
walk in                </t>
        </r>
      </text>
    </comment>
    <comment ref="L35" authorId="1" shapeId="0">
      <text>
        <r>
          <rPr>
            <b/>
            <sz val="9"/>
            <color indexed="81"/>
            <rFont val="Tahoma"/>
            <family val="2"/>
          </rPr>
          <t>MOW Volunteer:</t>
        </r>
        <r>
          <rPr>
            <sz val="9"/>
            <color indexed="81"/>
            <rFont val="Tahoma"/>
            <family val="2"/>
          </rPr>
          <t xml:space="preserve">
cats 
walk in 
home delivered 
Dogs
walk in 
home delivered </t>
        </r>
      </text>
    </comment>
    <comment ref="N35" authorId="1" shapeId="0">
      <text>
        <r>
          <rPr>
            <b/>
            <sz val="9"/>
            <color indexed="81"/>
            <rFont val="Tahoma"/>
            <family val="2"/>
          </rPr>
          <t>MOW Volunteer:</t>
        </r>
        <r>
          <rPr>
            <sz val="9"/>
            <color indexed="81"/>
            <rFont val="Tahoma"/>
            <family val="2"/>
          </rPr>
          <t xml:space="preserve">
Cats walk in 
Home Delivered 
Dogs walk in 
Home Delivered </t>
        </r>
      </text>
    </comment>
    <comment ref="O35" authorId="1" shapeId="0">
      <text>
        <r>
          <rPr>
            <b/>
            <sz val="9"/>
            <color indexed="81"/>
            <rFont val="Tahoma"/>
            <family val="2"/>
          </rPr>
          <t>MOW Volunteer:</t>
        </r>
        <r>
          <rPr>
            <sz val="9"/>
            <color indexed="81"/>
            <rFont val="Tahoma"/>
            <family val="2"/>
          </rPr>
          <t xml:space="preserve">
Cats walk in 
Home Delivered 
Dogs walk in 
Home Delivered </t>
        </r>
      </text>
    </comment>
    <comment ref="P35" authorId="1" shapeId="0">
      <text>
        <r>
          <rPr>
            <b/>
            <sz val="9"/>
            <color indexed="81"/>
            <rFont val="Tahoma"/>
            <family val="2"/>
          </rPr>
          <t>MOW Volunteer:</t>
        </r>
        <r>
          <rPr>
            <sz val="9"/>
            <color indexed="81"/>
            <rFont val="Tahoma"/>
            <family val="2"/>
          </rPr>
          <t xml:space="preserve">
Cats walk iin 
Dogs walk in
Cats H/D  
Dogs h/D </t>
        </r>
      </text>
    </comment>
    <comment ref="G36" authorId="1" shapeId="0">
      <text>
        <r>
          <rPr>
            <b/>
            <sz val="9"/>
            <color indexed="81"/>
            <rFont val="Tahoma"/>
            <family val="2"/>
          </rPr>
          <t>MOW Volunteer:</t>
        </r>
        <r>
          <rPr>
            <sz val="9"/>
            <color indexed="81"/>
            <rFont val="Tahoma"/>
            <family val="2"/>
          </rPr>
          <t xml:space="preserve">
</t>
        </r>
      </text>
    </comment>
  </commentList>
</comments>
</file>

<file path=xl/comments9.xml><?xml version="1.0" encoding="utf-8"?>
<comments xmlns="http://schemas.openxmlformats.org/spreadsheetml/2006/main">
  <authors>
    <author>volunteer</author>
    <author>MOW Volunteer</author>
  </authors>
  <commentList>
    <comment ref="B37" authorId="0" shapeId="0">
      <text>
        <r>
          <rPr>
            <b/>
            <sz val="8"/>
            <color indexed="81"/>
            <rFont val="Tahoma"/>
            <family val="2"/>
          </rPr>
          <t xml:space="preserve">Home-Delivered: 
Cats 59 Dogs 60
Walk-in: </t>
        </r>
        <r>
          <rPr>
            <sz val="8"/>
            <color indexed="81"/>
            <rFont val="Tahoma"/>
            <family val="2"/>
          </rPr>
          <t xml:space="preserve">
Cats 4 Dogs 2 </t>
        </r>
      </text>
    </comment>
    <comment ref="C37" authorId="0" shapeId="0">
      <text>
        <r>
          <rPr>
            <b/>
            <sz val="8"/>
            <color indexed="81"/>
            <rFont val="Tahoma"/>
            <family val="2"/>
          </rPr>
          <t xml:space="preserve">Home-Delivered: 
Cats 55 Dogs 60
Walk-in: 
Cats 4 Dogs 4
</t>
        </r>
        <r>
          <rPr>
            <sz val="8"/>
            <color indexed="81"/>
            <rFont val="Tahoma"/>
            <family val="2"/>
          </rPr>
          <t xml:space="preserve">
</t>
        </r>
      </text>
    </comment>
    <comment ref="D37" authorId="0" shapeId="0">
      <text>
        <r>
          <rPr>
            <b/>
            <sz val="8"/>
            <color indexed="81"/>
            <rFont val="Tahoma"/>
            <family val="2"/>
          </rPr>
          <t>Home-Delivered: 
Cats 49 Dogs 60
Walk-in:
Cats 4 Dogs 4</t>
        </r>
        <r>
          <rPr>
            <sz val="8"/>
            <color indexed="81"/>
            <rFont val="Tahoma"/>
            <family val="2"/>
          </rPr>
          <t xml:space="preserve">
</t>
        </r>
      </text>
    </comment>
    <comment ref="G37" authorId="0" shapeId="0">
      <text>
        <r>
          <rPr>
            <b/>
            <sz val="8"/>
            <color indexed="81"/>
            <rFont val="Tahoma"/>
            <family val="2"/>
          </rPr>
          <t xml:space="preserve">Home-Delivered: 
Cats 49 Dogs 67 
Walk-in:
Cats 4 Dogs 4
</t>
        </r>
      </text>
    </comment>
    <comment ref="H37" authorId="1" shapeId="0">
      <text>
        <r>
          <rPr>
            <b/>
            <sz val="9"/>
            <color indexed="81"/>
            <rFont val="Tahoma"/>
            <family val="2"/>
          </rPr>
          <t xml:space="preserve">Home Delivered 
walk in                 </t>
        </r>
      </text>
    </comment>
    <comment ref="J37" authorId="1" shapeId="0">
      <text>
        <r>
          <rPr>
            <b/>
            <sz val="9"/>
            <color indexed="81"/>
            <rFont val="Tahoma"/>
            <family val="2"/>
          </rPr>
          <t>MOW Volunteer:</t>
        </r>
        <r>
          <rPr>
            <sz val="9"/>
            <color indexed="81"/>
            <rFont val="Tahoma"/>
            <family val="2"/>
          </rPr>
          <t xml:space="preserve">
Home Delivered  
Walk in              </t>
        </r>
      </text>
    </comment>
    <comment ref="K37" authorId="1" shapeId="0">
      <text>
        <r>
          <rPr>
            <b/>
            <sz val="9"/>
            <color indexed="81"/>
            <rFont val="Tahoma"/>
            <family val="2"/>
          </rPr>
          <t>MOW Volunteer:</t>
        </r>
        <r>
          <rPr>
            <sz val="9"/>
            <color indexed="81"/>
            <rFont val="Tahoma"/>
            <family val="2"/>
          </rPr>
          <t xml:space="preserve">
Home Delivered  
Walk in               </t>
        </r>
      </text>
    </comment>
    <comment ref="L37" authorId="1" shapeId="0">
      <text>
        <r>
          <rPr>
            <b/>
            <sz val="9"/>
            <color indexed="81"/>
            <rFont val="Tahoma"/>
            <family val="2"/>
          </rPr>
          <t xml:space="preserve">MOW Volunteer:
Home Delivered 
Walk-in                </t>
        </r>
      </text>
    </comment>
    <comment ref="N37" authorId="1" shapeId="0">
      <text>
        <r>
          <rPr>
            <b/>
            <sz val="9"/>
            <color indexed="81"/>
            <rFont val="Tahoma"/>
            <family val="2"/>
          </rPr>
          <t>MOW Volunteer:</t>
        </r>
        <r>
          <rPr>
            <sz val="9"/>
            <color indexed="81"/>
            <rFont val="Tahoma"/>
            <family val="2"/>
          </rPr>
          <t xml:space="preserve">
Home Delivered 
Walk in </t>
        </r>
      </text>
    </comment>
    <comment ref="O37" authorId="1" shapeId="0">
      <text>
        <r>
          <rPr>
            <b/>
            <sz val="9"/>
            <color indexed="81"/>
            <rFont val="Tahoma"/>
            <family val="2"/>
          </rPr>
          <t>MOW Volunteer:</t>
        </r>
        <r>
          <rPr>
            <sz val="9"/>
            <color indexed="81"/>
            <rFont val="Tahoma"/>
            <family val="2"/>
          </rPr>
          <t xml:space="preserve">
Home Delivered 
Walk in </t>
        </r>
      </text>
    </comment>
    <comment ref="P37" authorId="1" shapeId="0">
      <text>
        <r>
          <rPr>
            <b/>
            <sz val="9"/>
            <color indexed="81"/>
            <rFont val="Tahoma"/>
            <family val="2"/>
          </rPr>
          <t>MOW Volunteer:</t>
        </r>
        <r>
          <rPr>
            <sz val="9"/>
            <color indexed="81"/>
            <rFont val="Tahoma"/>
            <family val="2"/>
          </rPr>
          <t xml:space="preserve">
walk in 
Home Delivered </t>
        </r>
      </text>
    </comment>
    <comment ref="B38"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8" authorId="0" shapeId="0">
      <text>
        <r>
          <rPr>
            <b/>
            <sz val="8"/>
            <color indexed="81"/>
            <rFont val="Tahoma"/>
            <family val="2"/>
          </rPr>
          <t xml:space="preserve">CATS:
Home-delivered: 
Walk-in: 
Total:
DOGS:
Home-Delivered: 
Walk-in:
Total: </t>
        </r>
      </text>
    </comment>
    <comment ref="D38" authorId="0" shapeId="0">
      <text>
        <r>
          <rPr>
            <b/>
            <sz val="8"/>
            <color indexed="81"/>
            <rFont val="Tahoma"/>
            <family val="2"/>
          </rPr>
          <t>CATS:
Home-delivered:
Walk-in
Total: 
DOGS:
Home-Delivered:
Walk-in:
Total:</t>
        </r>
        <r>
          <rPr>
            <sz val="8"/>
            <color indexed="81"/>
            <rFont val="Tahoma"/>
            <family val="2"/>
          </rPr>
          <t xml:space="preserve">
</t>
        </r>
      </text>
    </comment>
    <comment ref="G38"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38" authorId="1" shapeId="0">
      <text>
        <r>
          <rPr>
            <b/>
            <sz val="9"/>
            <color indexed="81"/>
            <rFont val="Tahoma"/>
            <family val="2"/>
          </rPr>
          <t>MOW Volunteer:</t>
        </r>
        <r>
          <rPr>
            <sz val="9"/>
            <color indexed="81"/>
            <rFont val="Tahoma"/>
            <family val="2"/>
          </rPr>
          <t xml:space="preserve">
Cats 
Home Delivered 
Walk in              
Dogs 
Home Delivered  </t>
        </r>
      </text>
    </comment>
    <comment ref="J38" authorId="1" shapeId="0">
      <text>
        <r>
          <rPr>
            <b/>
            <sz val="9"/>
            <color indexed="81"/>
            <rFont val="Tahoma"/>
            <family val="2"/>
          </rPr>
          <t>MOW Volunteer:</t>
        </r>
        <r>
          <rPr>
            <sz val="9"/>
            <color indexed="81"/>
            <rFont val="Tahoma"/>
            <family val="2"/>
          </rPr>
          <t xml:space="preserve">
Home Delivered  
Walk in              </t>
        </r>
      </text>
    </comment>
    <comment ref="K38" authorId="1" shapeId="0">
      <text>
        <r>
          <rPr>
            <b/>
            <sz val="9"/>
            <color indexed="81"/>
            <rFont val="Tahoma"/>
            <family val="2"/>
          </rPr>
          <t>MOW Volunteer:</t>
        </r>
        <r>
          <rPr>
            <sz val="9"/>
            <color indexed="81"/>
            <rFont val="Tahoma"/>
            <family val="2"/>
          </rPr>
          <t xml:space="preserve">
Cats 
Home Delivered 
Walk in               
Dogs  
Home Delivered  
walk in                </t>
        </r>
      </text>
    </comment>
    <comment ref="L38" authorId="1" shapeId="0">
      <text>
        <r>
          <rPr>
            <b/>
            <sz val="9"/>
            <color indexed="81"/>
            <rFont val="Tahoma"/>
            <family val="2"/>
          </rPr>
          <t>MOW Volunteer:</t>
        </r>
        <r>
          <rPr>
            <sz val="9"/>
            <color indexed="81"/>
            <rFont val="Tahoma"/>
            <family val="2"/>
          </rPr>
          <t xml:space="preserve">
cats 
walk in 
home delivered 
Dogs
walk in 
home delivered </t>
        </r>
      </text>
    </comment>
    <comment ref="N38" authorId="1" shapeId="0">
      <text>
        <r>
          <rPr>
            <b/>
            <sz val="9"/>
            <color indexed="81"/>
            <rFont val="Tahoma"/>
            <family val="2"/>
          </rPr>
          <t>MOW Volunteer:</t>
        </r>
        <r>
          <rPr>
            <sz val="9"/>
            <color indexed="81"/>
            <rFont val="Tahoma"/>
            <family val="2"/>
          </rPr>
          <t xml:space="preserve">
Cats walk in 
Home Delivered 
Dogs walk in 
Home Delivered </t>
        </r>
      </text>
    </comment>
    <comment ref="O38" authorId="1" shapeId="0">
      <text>
        <r>
          <rPr>
            <b/>
            <sz val="9"/>
            <color indexed="81"/>
            <rFont val="Tahoma"/>
            <family val="2"/>
          </rPr>
          <t>MOW Volunteer:</t>
        </r>
        <r>
          <rPr>
            <sz val="9"/>
            <color indexed="81"/>
            <rFont val="Tahoma"/>
            <family val="2"/>
          </rPr>
          <t xml:space="preserve">
Cats walk in 
Home Delivered 
Dogs walk in 
Home Delivered </t>
        </r>
      </text>
    </comment>
    <comment ref="P38" authorId="1" shapeId="0">
      <text>
        <r>
          <rPr>
            <b/>
            <sz val="9"/>
            <color indexed="81"/>
            <rFont val="Tahoma"/>
            <family val="2"/>
          </rPr>
          <t>MOW Volunteer:</t>
        </r>
        <r>
          <rPr>
            <sz val="9"/>
            <color indexed="81"/>
            <rFont val="Tahoma"/>
            <family val="2"/>
          </rPr>
          <t xml:space="preserve">
Cats walk iin 
Dogs walk in
Cats H/D  
Dogs h/D </t>
        </r>
      </text>
    </comment>
    <comment ref="G39" authorId="1" shapeId="0">
      <text>
        <r>
          <rPr>
            <b/>
            <sz val="9"/>
            <color indexed="81"/>
            <rFont val="Tahoma"/>
            <family val="2"/>
          </rPr>
          <t>MOW Volunteer:</t>
        </r>
        <r>
          <rPr>
            <sz val="9"/>
            <color indexed="81"/>
            <rFont val="Tahoma"/>
            <family val="2"/>
          </rPr>
          <t xml:space="preserve">
</t>
        </r>
      </text>
    </comment>
  </commentList>
</comments>
</file>

<file path=xl/sharedStrings.xml><?xml version="1.0" encoding="utf-8"?>
<sst xmlns="http://schemas.openxmlformats.org/spreadsheetml/2006/main" count="4928" uniqueCount="465">
  <si>
    <t>January</t>
  </si>
  <si>
    <t>February</t>
  </si>
  <si>
    <t>March</t>
  </si>
  <si>
    <t>April</t>
  </si>
  <si>
    <t xml:space="preserve">May </t>
  </si>
  <si>
    <t xml:space="preserve">June </t>
  </si>
  <si>
    <t>July</t>
  </si>
  <si>
    <t>August</t>
  </si>
  <si>
    <t>September</t>
  </si>
  <si>
    <t>October</t>
  </si>
  <si>
    <t>November</t>
  </si>
  <si>
    <t>December</t>
  </si>
  <si>
    <t>Meals on Wheels</t>
  </si>
  <si>
    <t># of Meals</t>
  </si>
  <si>
    <t># of recipients</t>
  </si>
  <si>
    <t># of volunteers</t>
  </si>
  <si>
    <t>Senior Center</t>
  </si>
  <si>
    <t>Development</t>
  </si>
  <si>
    <t>George Gee</t>
  </si>
  <si>
    <t>Cinn-a-grams</t>
  </si>
  <si>
    <t>dc golf</t>
  </si>
  <si>
    <t>Thursday</t>
  </si>
  <si>
    <t>#seniors</t>
  </si>
  <si>
    <t>#people</t>
  </si>
  <si>
    <t>Easter</t>
  </si>
  <si>
    <t>#other</t>
  </si>
  <si>
    <t>#volunteers</t>
  </si>
  <si>
    <t>Hours</t>
  </si>
  <si>
    <t># of Pet Food Clients</t>
  </si>
  <si>
    <t>Care Management</t>
  </si>
  <si>
    <t>Home visits</t>
  </si>
  <si>
    <t>Referrals</t>
  </si>
  <si>
    <t>dc golf/ lcwings</t>
  </si>
  <si>
    <t>Other Holidays</t>
  </si>
  <si>
    <t>Veteran's Day</t>
  </si>
  <si>
    <t>Subtotal</t>
  </si>
  <si>
    <t>auction</t>
  </si>
  <si>
    <t>auction/dine in</t>
  </si>
  <si>
    <t>putt contest</t>
  </si>
  <si>
    <t>Thanksgiving</t>
  </si>
  <si>
    <t># donations IIIC</t>
  </si>
  <si>
    <t># donation private</t>
  </si>
  <si>
    <t>Christmas</t>
  </si>
  <si>
    <t>Produce</t>
  </si>
  <si>
    <t>?</t>
  </si>
  <si>
    <t>755 unduplicated</t>
  </si>
  <si>
    <t>503 unduplicated</t>
  </si>
  <si>
    <t>#of pets</t>
  </si>
  <si>
    <t>Cinn/ Golf</t>
  </si>
  <si>
    <t>Households</t>
  </si>
  <si>
    <t># COPES Meals</t>
  </si>
  <si>
    <t>TOTAL</t>
  </si>
  <si>
    <t>Parents Day</t>
  </si>
  <si>
    <t>seniors</t>
  </si>
  <si>
    <t># of people</t>
  </si>
  <si>
    <t>dine in</t>
  </si>
  <si>
    <t>Pet Food</t>
  </si>
  <si>
    <t>Benevolence</t>
  </si>
  <si>
    <t># of meals</t>
  </si>
  <si>
    <t>Donations</t>
  </si>
  <si>
    <t>Meals on Wheels Volunteers</t>
  </si>
  <si>
    <t>IIIC</t>
  </si>
  <si>
    <t>ARRA</t>
  </si>
  <si>
    <t>3C meals that can be delivered sept-Dec and be within budget</t>
  </si>
  <si>
    <t xml:space="preserve">100 total (including donors)  </t>
  </si>
  <si>
    <t>(400 meals total w/ deliveries)</t>
  </si>
  <si>
    <t>68 (in senior center)</t>
  </si>
  <si>
    <t>76 (in senior center)</t>
  </si>
  <si>
    <t>No Veteran's day meal in 2010</t>
  </si>
  <si>
    <t>Yokes Dinner</t>
  </si>
  <si>
    <t>18 hrs</t>
  </si>
  <si>
    <t xml:space="preserve">Christmas  Dinner </t>
  </si>
  <si>
    <t>70 (in center)</t>
  </si>
  <si>
    <t>130 (in center)</t>
  </si>
  <si>
    <t>100 total</t>
  </si>
  <si>
    <t>#of Pet Food Clients</t>
  </si>
  <si>
    <t>Total Meals</t>
  </si>
  <si>
    <t>3C- Donation based FROZEN</t>
  </si>
  <si>
    <t>Private Pay FROZEN</t>
  </si>
  <si>
    <t>3C Donation based LIQUID</t>
  </si>
  <si>
    <t>Private Pay LIQUID</t>
  </si>
  <si>
    <t>3C- Donation based HOT MEALS</t>
  </si>
  <si>
    <t>Private Pay HOT MEALS</t>
  </si>
  <si>
    <t>Grand Total</t>
  </si>
  <si>
    <t>cc golf</t>
  </si>
  <si>
    <t>cc golf/ dine in</t>
  </si>
  <si>
    <t>wine/ dine in</t>
  </si>
  <si>
    <t># of Meals-lunch</t>
  </si>
  <si>
    <t># of Meals-Breakfast</t>
  </si>
  <si>
    <t># Meals on Wheels UNDUPLICATED</t>
  </si>
  <si>
    <t># of recipients UNDUPLICATED</t>
  </si>
  <si>
    <t># new clients</t>
  </si>
  <si>
    <t># cancelled clients</t>
  </si>
  <si>
    <t># of volunteer hours</t>
  </si>
  <si>
    <t># of volunteers UNDUPLICATED</t>
  </si>
  <si>
    <t>Saturday</t>
  </si>
  <si>
    <t>Sunday</t>
  </si>
  <si>
    <t>Friday</t>
  </si>
  <si>
    <t>Wednesday</t>
  </si>
  <si>
    <t>Tuesday</t>
  </si>
  <si>
    <t>Monday</t>
  </si>
  <si>
    <t># of Meals-liquid</t>
  </si>
  <si>
    <t># hot lunch</t>
  </si>
  <si>
    <t># breakfast</t>
  </si>
  <si>
    <t># frozen meals</t>
  </si>
  <si>
    <t># liquid</t>
  </si>
  <si>
    <t>1st Quarter</t>
  </si>
  <si>
    <t>1st Q</t>
  </si>
  <si>
    <t>Total Meals Served</t>
  </si>
  <si>
    <t>March total</t>
  </si>
  <si>
    <t>April total</t>
  </si>
  <si>
    <t>May</t>
  </si>
  <si>
    <t>May total</t>
  </si>
  <si>
    <t>June</t>
  </si>
  <si>
    <t>#seniors (55+)</t>
  </si>
  <si>
    <t>#total</t>
  </si>
  <si>
    <t>#volunteer hours</t>
  </si>
  <si>
    <t>lbs of produce distributed:</t>
  </si>
  <si>
    <t>June Total</t>
  </si>
  <si>
    <t>EOM</t>
  </si>
  <si>
    <t>dif</t>
  </si>
  <si>
    <t>July Total</t>
  </si>
  <si>
    <t>2nd Quarter</t>
  </si>
  <si>
    <t>3rd Quarter</t>
  </si>
  <si>
    <t>Totals</t>
  </si>
  <si>
    <t>Jan</t>
  </si>
  <si>
    <t>Feb</t>
  </si>
  <si>
    <t>Mar</t>
  </si>
  <si>
    <t>Aug</t>
  </si>
  <si>
    <t>Sept</t>
  </si>
  <si>
    <t>Oct</t>
  </si>
  <si>
    <t>Nov</t>
  </si>
  <si>
    <t>Dec</t>
  </si>
  <si>
    <t>Holiday</t>
  </si>
  <si>
    <t>*</t>
  </si>
  <si>
    <t>20 hot meal delivery days</t>
  </si>
  <si>
    <t>22 hot meal delivery days</t>
  </si>
  <si>
    <t>21 hot meal delivery days</t>
  </si>
  <si>
    <t>23 hot meal delivery days</t>
  </si>
  <si>
    <t>August Total</t>
  </si>
  <si>
    <t>AVE</t>
  </si>
  <si>
    <r>
      <rPr>
        <b/>
        <sz val="10"/>
        <color indexed="18"/>
        <rFont val="Arial"/>
        <family val="2"/>
      </rPr>
      <t>AVE</t>
    </r>
    <r>
      <rPr>
        <sz val="10"/>
        <rFont val="Arial"/>
        <family val="2"/>
      </rPr>
      <t>=  AVERAGE MEALS DELIVERED PER MONTH</t>
    </r>
  </si>
  <si>
    <t>total unduplicated recip.</t>
  </si>
  <si>
    <t>holiday</t>
  </si>
  <si>
    <t>September Total</t>
  </si>
  <si>
    <t>October Total</t>
  </si>
  <si>
    <t xml:space="preserve">Volunteer Hours </t>
  </si>
  <si>
    <t>November Total</t>
  </si>
  <si>
    <t># other</t>
  </si>
  <si>
    <t xml:space="preserve"># Meals Delivered </t>
  </si>
  <si>
    <t>MEALS ON WHEELS SPOKANE</t>
  </si>
  <si>
    <t>MID CITY SENIOR CENTER</t>
  </si>
  <si>
    <t>Numbers reflect hot, frozen &amp; liquid meals delivered per month</t>
  </si>
  <si>
    <t>Volunteer hours</t>
  </si>
  <si>
    <t>December Total</t>
  </si>
  <si>
    <t>January Total</t>
  </si>
  <si>
    <t>February Total</t>
  </si>
  <si>
    <t>March Totals</t>
  </si>
  <si>
    <t xml:space="preserve">Cinn A Gram Volunteers </t>
  </si>
  <si>
    <t>Total</t>
  </si>
  <si>
    <t xml:space="preserve">April </t>
  </si>
  <si>
    <t xml:space="preserve">April Totals </t>
  </si>
  <si>
    <t>#meals delivred</t>
  </si>
  <si>
    <t xml:space="preserve">Easter Dinner </t>
  </si>
  <si>
    <t>#</t>
  </si>
  <si>
    <t xml:space="preserve">2nd Quarter </t>
  </si>
  <si>
    <t xml:space="preserve">3rd Quarter </t>
  </si>
  <si>
    <t>4th Quarter</t>
  </si>
  <si>
    <t xml:space="preserve">4th Quarter </t>
  </si>
  <si>
    <t>Total Private</t>
  </si>
  <si>
    <t>Total 3C</t>
  </si>
  <si>
    <t xml:space="preserve">Total Unduplicated Clients </t>
  </si>
  <si>
    <t># ARRA Meals</t>
  </si>
  <si>
    <t xml:space="preserve">Total Other Meals </t>
  </si>
  <si>
    <t xml:space="preserve">Total All Meals </t>
  </si>
  <si>
    <t>Total all Meals</t>
  </si>
  <si>
    <t># Benevolance people</t>
  </si>
  <si>
    <t># of Total recipients</t>
  </si>
  <si>
    <t xml:space="preserve">3C Donation based Frozen </t>
  </si>
  <si>
    <t>3C Donation based Hot</t>
  </si>
  <si>
    <t xml:space="preserve"># Benevolance  meals Only </t>
  </si>
  <si>
    <t># Private Pay/ Benevolance Meals</t>
  </si>
  <si>
    <t>#Clients</t>
  </si>
  <si>
    <t xml:space="preserve">Totals </t>
  </si>
  <si>
    <t xml:space="preserve">23 hot meal delivery days </t>
  </si>
  <si>
    <t xml:space="preserve">May Totals </t>
  </si>
  <si>
    <t>June Totals</t>
  </si>
  <si>
    <t xml:space="preserve">Friday </t>
  </si>
  <si>
    <r>
      <t xml:space="preserve">#seniors (55+) </t>
    </r>
    <r>
      <rPr>
        <b/>
        <sz val="10"/>
        <rFont val="Arial"/>
        <family val="2"/>
      </rPr>
      <t>BBQ</t>
    </r>
  </si>
  <si>
    <t xml:space="preserve">July </t>
  </si>
  <si>
    <t>21 Hot meal Delivery Days</t>
  </si>
  <si>
    <t>CLOSED</t>
  </si>
  <si>
    <t>July Totals</t>
  </si>
  <si>
    <t xml:space="preserve">August </t>
  </si>
  <si>
    <t>August Totals</t>
  </si>
  <si>
    <t xml:space="preserve">Wednesday </t>
  </si>
  <si>
    <t xml:space="preserve">23 Hot meal Delivery days. </t>
  </si>
  <si>
    <t>September Totals</t>
  </si>
  <si>
    <t xml:space="preserve">Hot Meal Delivery Days </t>
  </si>
  <si>
    <t xml:space="preserve">October </t>
  </si>
  <si>
    <t xml:space="preserve">Monday </t>
  </si>
  <si>
    <t xml:space="preserve">Tuesday </t>
  </si>
  <si>
    <t>October Roast Beef Dinner</t>
  </si>
  <si>
    <t xml:space="preserve">Thursday </t>
  </si>
  <si>
    <t>closed</t>
  </si>
  <si>
    <t>October Totals</t>
  </si>
  <si>
    <t>November Totals</t>
  </si>
  <si>
    <t>DecemberTotals</t>
  </si>
  <si>
    <t>Closed</t>
  </si>
  <si>
    <t>January Totals</t>
  </si>
  <si>
    <t>20 days</t>
  </si>
  <si>
    <t xml:space="preserve">23 Days </t>
  </si>
  <si>
    <t xml:space="preserve">21 Days </t>
  </si>
  <si>
    <t>21 days</t>
  </si>
  <si>
    <t xml:space="preserve">22 days </t>
  </si>
  <si>
    <t>22 Days</t>
  </si>
  <si>
    <t xml:space="preserve">22 Days </t>
  </si>
  <si>
    <t xml:space="preserve">20 days </t>
  </si>
  <si>
    <t xml:space="preserve">21 days </t>
  </si>
  <si>
    <t xml:space="preserve">23 days </t>
  </si>
  <si>
    <t xml:space="preserve">19 days </t>
  </si>
  <si>
    <t xml:space="preserve">#seniors (55+) </t>
  </si>
  <si>
    <t>Total all meals MOW</t>
  </si>
  <si>
    <t>total all meals MCSC</t>
  </si>
  <si>
    <t>February Totals</t>
  </si>
  <si>
    <t xml:space="preserve">March </t>
  </si>
  <si>
    <t xml:space="preserve">19 Days </t>
  </si>
  <si>
    <t>Guests</t>
  </si>
  <si>
    <t xml:space="preserve">Easter Total </t>
  </si>
  <si>
    <t xml:space="preserve">Saturday </t>
  </si>
  <si>
    <t xml:space="preserve">June Totals </t>
  </si>
  <si>
    <t xml:space="preserve">20 Days </t>
  </si>
  <si>
    <t>23 Days</t>
  </si>
  <si>
    <t xml:space="preserve">July Totals </t>
  </si>
  <si>
    <t>Other  Dinners</t>
  </si>
  <si>
    <t xml:space="preserve">August Totals </t>
  </si>
  <si>
    <t xml:space="preserve">September Totals </t>
  </si>
  <si>
    <t xml:space="preserve">October Totals  </t>
  </si>
  <si>
    <t xml:space="preserve">November Totals </t>
  </si>
  <si>
    <t>#Meals Delivered</t>
  </si>
  <si>
    <t xml:space="preserve">December Totals </t>
  </si>
  <si>
    <t xml:space="preserve">January </t>
  </si>
  <si>
    <t xml:space="preserve">Average Client Count Daily per month </t>
  </si>
  <si>
    <t xml:space="preserve">closed </t>
  </si>
  <si>
    <t>TOTAL ALL MEALS SERVED</t>
  </si>
  <si>
    <t>Total all meals served</t>
  </si>
  <si>
    <t xml:space="preserve"> Totals </t>
  </si>
  <si>
    <t>#of pets(Unduplicated pets served)</t>
  </si>
  <si>
    <t>#of Pet Food Clients (Unduplicated clients)</t>
  </si>
  <si>
    <t>22 days</t>
  </si>
  <si>
    <t xml:space="preserve"> </t>
  </si>
  <si>
    <t>Hot Meal Delivery Days</t>
  </si>
  <si>
    <t>Baord</t>
  </si>
  <si>
    <t>Millwood Daze</t>
  </si>
  <si>
    <t>21 Days</t>
  </si>
  <si>
    <t>Hot meal Delivery Days</t>
  </si>
  <si>
    <t>#people under 60</t>
  </si>
  <si>
    <t xml:space="preserve">18 days </t>
  </si>
  <si>
    <t>New Years Day Breakfast</t>
  </si>
  <si>
    <t>TOTAL ALL MEALS</t>
  </si>
  <si>
    <t>22 Hot Meal Delivery Days</t>
  </si>
  <si>
    <t>20 Hot Meal Delivery Days</t>
  </si>
  <si>
    <t>Valentines Dinner</t>
  </si>
  <si>
    <t xml:space="preserve">#volunteer </t>
  </si>
  <si>
    <t>#total other</t>
  </si>
  <si>
    <t>St. Patricks dinner</t>
  </si>
  <si>
    <t>21 Hot Meal Delivery Days</t>
  </si>
  <si>
    <t>23 Hot Meal Delivery Days</t>
  </si>
  <si>
    <t>Thursday (CLOSED)</t>
  </si>
  <si>
    <t>Friday (CLOSED)</t>
  </si>
  <si>
    <t>#delivered Turkey Bags</t>
  </si>
  <si>
    <t xml:space="preserve">100 Power Outage </t>
  </si>
  <si>
    <t>#Other</t>
  </si>
  <si>
    <t xml:space="preserve"> Volunteers</t>
  </si>
  <si>
    <t xml:space="preserve">Holiday Meals </t>
  </si>
  <si>
    <t>Board</t>
  </si>
  <si>
    <t>#volunteers (per Carl)</t>
  </si>
  <si>
    <t xml:space="preserve">Emergency Food Bags </t>
  </si>
  <si>
    <t>BBQ / May</t>
  </si>
  <si>
    <t>BBQ / June</t>
  </si>
  <si>
    <t>Monday (Closed)</t>
  </si>
  <si>
    <t>MOWtown</t>
  </si>
  <si>
    <t>Monday (closed)</t>
  </si>
  <si>
    <t>BBQ / July</t>
  </si>
  <si>
    <t xml:space="preserve">Net gain/loss </t>
  </si>
  <si>
    <t>Millwood Daze Hours</t>
  </si>
  <si>
    <t>BBQ/October</t>
  </si>
  <si>
    <t>Thursday (closed)</t>
  </si>
  <si>
    <t>Friday (closed)</t>
  </si>
  <si>
    <t xml:space="preserve">Instant </t>
  </si>
  <si>
    <t>#seniors (per Carl)</t>
  </si>
  <si>
    <t>#other (per Carl)</t>
  </si>
  <si>
    <t>#delivered Turkey Bags (per Carl)</t>
  </si>
  <si>
    <t xml:space="preserve">Ensure ordered </t>
  </si>
  <si>
    <t xml:space="preserve">Glucerna ordered </t>
  </si>
  <si>
    <t xml:space="preserve">Hot ordered </t>
  </si>
  <si>
    <t>Frozen (8 Box) ordered</t>
  </si>
  <si>
    <t xml:space="preserve">Frozen (7 Box) ordered </t>
  </si>
  <si>
    <t>Hot delivered</t>
  </si>
  <si>
    <t>Frozen weekly delivered</t>
  </si>
  <si>
    <t>Ensure delivered</t>
  </si>
  <si>
    <t>Glucerna delivered</t>
  </si>
  <si>
    <t>Jan.</t>
  </si>
  <si>
    <t xml:space="preserve">Feb. </t>
  </si>
  <si>
    <t xml:space="preserve">July  </t>
  </si>
  <si>
    <t xml:space="preserve">Instant ORDERED </t>
  </si>
  <si>
    <t>Increase of 24, 156</t>
  </si>
  <si>
    <t xml:space="preserve">22 %  MORE than 2015 </t>
  </si>
  <si>
    <t xml:space="preserve">22 Hot Delivery days </t>
  </si>
  <si>
    <t xml:space="preserve">Easter </t>
  </si>
  <si>
    <t xml:space="preserve">Frozen weekend 8 Box and extra, </t>
  </si>
  <si>
    <t>airline orders</t>
  </si>
  <si>
    <t xml:space="preserve">"O" Boxes </t>
  </si>
  <si>
    <t>Thusday</t>
  </si>
  <si>
    <t>St. Patrick's Day</t>
  </si>
  <si>
    <t xml:space="preserve">20 Hot Delivery days </t>
  </si>
  <si>
    <t xml:space="preserve">23 Hot Delivery days </t>
  </si>
  <si>
    <t xml:space="preserve">20 Hot Delivery day </t>
  </si>
  <si>
    <t xml:space="preserve">23 Hot Delivery day </t>
  </si>
  <si>
    <t xml:space="preserve">Hot Delivery days </t>
  </si>
  <si>
    <t>Thusrday</t>
  </si>
  <si>
    <t>Hot Delivery days</t>
  </si>
  <si>
    <t xml:space="preserve"># Fans </t>
  </si>
  <si>
    <t xml:space="preserve">Holiday Frozen </t>
  </si>
  <si>
    <t xml:space="preserve">Frozen Holiday Meal </t>
  </si>
  <si>
    <t>1 Holiday Frozen Meal</t>
  </si>
  <si>
    <t>23 Hot Delivery days</t>
  </si>
  <si>
    <t>19 Hot Delivery days</t>
  </si>
  <si>
    <t># volunteers</t>
  </si>
  <si>
    <t># seniors</t>
  </si>
  <si>
    <t>1 Frozen Holiday Meal</t>
  </si>
  <si>
    <t>22 Hot Delivery days</t>
  </si>
  <si>
    <t>BBQ / August</t>
  </si>
  <si>
    <t>20 Hot Delivery Days</t>
  </si>
  <si>
    <t>1 Frozen Holiday Meals</t>
  </si>
  <si>
    <t>23 Hot Delivery Days</t>
  </si>
  <si>
    <t>( INCLUDING HOLIDAYS)</t>
  </si>
  <si>
    <t xml:space="preserve"># Christmas Gifts </t>
  </si>
  <si>
    <t>increase total 10354</t>
  </si>
  <si>
    <t xml:space="preserve">9.7 % increase </t>
  </si>
  <si>
    <t>Valentine's Day</t>
  </si>
  <si>
    <t xml:space="preserve">Holiday Meals &amp; Special </t>
  </si>
  <si>
    <t># Friend to Friend added</t>
  </si>
  <si>
    <t>22 Hot Delivery Days</t>
  </si>
  <si>
    <t>21 Hot Delivery Days</t>
  </si>
  <si>
    <t xml:space="preserve"># Air conditioners </t>
  </si>
  <si>
    <t xml:space="preserve"># of Above Meals Valley </t>
  </si>
  <si>
    <t>HOLIDAY</t>
  </si>
  <si>
    <t>1 Holiday</t>
  </si>
  <si>
    <t xml:space="preserve">BBQ / July 7th </t>
  </si>
  <si>
    <t>#of Food bags(Unduplicated clients served)</t>
  </si>
  <si>
    <t xml:space="preserve">BBQ / July 28th </t>
  </si>
  <si>
    <t>2 Holidays</t>
  </si>
  <si>
    <t>Cancel</t>
  </si>
  <si>
    <t xml:space="preserve">Including Holidays </t>
  </si>
  <si>
    <t xml:space="preserve">19.7 % increase </t>
  </si>
  <si>
    <t>19 Hot Delivery Days</t>
  </si>
  <si>
    <t>20 Hot delivery days</t>
  </si>
  <si>
    <t>21 Hot delivery days</t>
  </si>
  <si>
    <t>22 Hot delivery days</t>
  </si>
  <si>
    <t>for Year</t>
  </si>
  <si>
    <t># MOW Meals UNDUPLICATED</t>
  </si>
  <si>
    <t>frozen</t>
  </si>
  <si>
    <t>Hot</t>
  </si>
  <si>
    <t>Frozen</t>
  </si>
  <si>
    <t>23 Hot delivery days</t>
  </si>
  <si>
    <t>19 Hot delivery days</t>
  </si>
  <si>
    <t>2020 statistics</t>
  </si>
  <si>
    <t>4th Qtr</t>
  </si>
  <si>
    <t>Annual</t>
  </si>
  <si>
    <t>Referrals out</t>
  </si>
  <si>
    <t>Referral In</t>
  </si>
  <si>
    <t>TSOA</t>
  </si>
  <si>
    <t>CC Chore</t>
  </si>
  <si>
    <t>CC Trans</t>
  </si>
  <si>
    <t>Home/Comm</t>
  </si>
  <si>
    <t>Legal</t>
  </si>
  <si>
    <t>Care giving</t>
  </si>
  <si>
    <t>Bath Aide</t>
  </si>
  <si>
    <t>Paratransit</t>
  </si>
  <si>
    <t>subs</t>
  </si>
  <si>
    <t>ALC</t>
  </si>
  <si>
    <t>Family Member</t>
  </si>
  <si>
    <t>Unknown</t>
  </si>
  <si>
    <t>Providence</t>
  </si>
  <si>
    <t>Care Manager</t>
  </si>
  <si>
    <t>Self</t>
  </si>
  <si>
    <t>CC</t>
  </si>
  <si>
    <t>Neighbor</t>
  </si>
  <si>
    <t>Friend</t>
  </si>
  <si>
    <t>Apt Manager</t>
  </si>
  <si>
    <t>Retirement Com</t>
  </si>
  <si>
    <t>Behav Health</t>
  </si>
  <si>
    <t>POA</t>
  </si>
  <si>
    <t>VA</t>
  </si>
  <si>
    <t>Hospice</t>
  </si>
  <si>
    <t>Home Health</t>
  </si>
  <si>
    <t>CHAS</t>
  </si>
  <si>
    <t>Pat Coord</t>
  </si>
  <si>
    <t>MOW client</t>
  </si>
  <si>
    <t>Goodwill</t>
  </si>
  <si>
    <t># of invoices</t>
  </si>
  <si>
    <t>Ensure</t>
  </si>
  <si>
    <t>Glucerna</t>
  </si>
  <si>
    <t>Clear</t>
  </si>
  <si>
    <t>Instant BK</t>
  </si>
  <si>
    <t>Pet Food Rtes</t>
  </si>
  <si>
    <t>horizon</t>
  </si>
  <si>
    <t>Molina</t>
  </si>
  <si>
    <t>APS</t>
  </si>
  <si>
    <t>Misc Health</t>
  </si>
  <si>
    <t>Wellness calls completed</t>
  </si>
  <si>
    <t>Week of</t>
  </si>
  <si>
    <t>Total calls</t>
  </si>
  <si>
    <t>LVM</t>
  </si>
  <si>
    <t>bad #</t>
  </si>
  <si>
    <t>Items needed</t>
  </si>
  <si>
    <t>Okay no needs</t>
  </si>
  <si>
    <t>Feeding bodies – about 450 hours (including the folks that helped run boxes to cars and volunteers packing boxes)</t>
  </si>
  <si>
    <t>Nurturing Souls – Beth, do you have an approximate number? It would depend on the number of hours the wellness volunteers did and how many days a week they were here (I wasn’t doing a great job of paying attention).</t>
  </si>
  <si>
    <t>Saving Lives – Unknown</t>
  </si>
  <si>
    <t>Community Service – 17.5</t>
  </si>
  <si>
    <t>1st Qtr.</t>
  </si>
  <si>
    <t>2nd Qtr.</t>
  </si>
  <si>
    <t>3rd Qtr.</t>
  </si>
  <si>
    <t>Unsalvageable/Damaged Meals</t>
  </si>
  <si>
    <t>2021 statistics</t>
  </si>
  <si>
    <t>Oct.</t>
  </si>
  <si>
    <t>Nov.</t>
  </si>
  <si>
    <t>Dec.</t>
  </si>
  <si>
    <t>FRHC</t>
  </si>
  <si>
    <t>CCNW</t>
  </si>
  <si>
    <t>Unite Us</t>
  </si>
  <si>
    <t>Hospice of Spokane</t>
  </si>
  <si>
    <t>Horizon Hospice</t>
  </si>
  <si>
    <t>Hope House</t>
  </si>
  <si>
    <t>Kindres At Home</t>
  </si>
  <si>
    <t>Peer Services</t>
  </si>
  <si>
    <t>UHC</t>
  </si>
  <si>
    <t>Multicare</t>
  </si>
  <si>
    <t>Second Harvest</t>
  </si>
  <si>
    <t>2022 Statistics</t>
  </si>
  <si>
    <t>CARES Team</t>
  </si>
  <si>
    <t>St. Joe's</t>
  </si>
  <si>
    <t>Website</t>
  </si>
  <si>
    <t>MOW Volunteer</t>
  </si>
  <si>
    <t>Holy Family</t>
  </si>
  <si>
    <t>GSC MOW</t>
  </si>
  <si>
    <t>2023 Statistics</t>
  </si>
  <si>
    <t>Phone Call</t>
  </si>
  <si>
    <t>Completed</t>
  </si>
  <si>
    <t>Home Visits</t>
  </si>
  <si>
    <t>Clients served</t>
  </si>
  <si>
    <t>Pet Food Distributed</t>
  </si>
  <si>
    <t>Total Scheduled for the Month</t>
  </si>
  <si>
    <t>GSCMOW</t>
  </si>
  <si>
    <t>MOW Emplyee/Board</t>
  </si>
  <si>
    <t>SNAP</t>
  </si>
  <si>
    <t>2024 Statistics</t>
  </si>
  <si>
    <t>FamReHC</t>
  </si>
  <si>
    <t>MISC Social Worker</t>
  </si>
  <si>
    <t>Spokane Helpers Network</t>
  </si>
  <si>
    <t>Other</t>
  </si>
  <si>
    <t>A&amp;LC</t>
  </si>
  <si>
    <t>WOM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</si>
</sst>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_(* \(#,##0\);_(* &quot;-&quot;_);_(@_)"/>
    <numFmt numFmtId="172" formatCode="yyyy"/>
  </numFmts>
  <fonts count="86" x14ac:knownFonts="1">
    <font>
      <sz val="10"/>
      <name val="Arial"/>
    </font>
    <font>
      <b/>
      <sz val="10"/>
      <name val="Arial"/>
      <family val="2"/>
    </font>
    <font>
      <sz val="10"/>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10"/>
      <name val="Calibri"/>
      <family val="2"/>
    </font>
    <font>
      <b/>
      <sz val="12"/>
      <name val="Arial"/>
      <family val="2"/>
    </font>
    <font>
      <b/>
      <u/>
      <sz val="10"/>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b/>
      <sz val="10"/>
      <color indexed="18"/>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i/>
      <sz val="10"/>
      <name val="Arial"/>
      <family val="2"/>
    </font>
    <font>
      <sz val="8"/>
      <color indexed="81"/>
      <name val="Tahoma"/>
      <family val="2"/>
    </font>
    <font>
      <b/>
      <sz val="8"/>
      <color indexed="81"/>
      <name val="Tahoma"/>
      <family val="2"/>
    </font>
    <font>
      <b/>
      <sz val="8"/>
      <color indexed="81"/>
      <name val="Tahoma"/>
      <family val="2"/>
    </font>
    <font>
      <b/>
      <sz val="10"/>
      <name val="Calibri"/>
      <family val="2"/>
    </font>
    <font>
      <sz val="8"/>
      <color indexed="81"/>
      <name val="Tahoma"/>
      <family val="2"/>
    </font>
    <font>
      <b/>
      <sz val="8"/>
      <color indexed="81"/>
      <name val="Tahoma"/>
      <family val="2"/>
    </font>
    <font>
      <sz val="11"/>
      <name val="Calibri"/>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sz val="8"/>
      <name val="Arial"/>
      <family val="2"/>
    </font>
    <font>
      <sz val="8"/>
      <color indexed="81"/>
      <name val="Tahoma"/>
      <family val="2"/>
    </font>
    <font>
      <sz val="9"/>
      <color indexed="81"/>
      <name val="Tahoma"/>
      <family val="2"/>
    </font>
    <font>
      <b/>
      <sz val="9"/>
      <color indexed="81"/>
      <name val="Tahoma"/>
      <family val="2"/>
    </font>
    <font>
      <sz val="9"/>
      <color indexed="81"/>
      <name val="Tahoma"/>
      <family val="2"/>
    </font>
    <font>
      <b/>
      <sz val="9"/>
      <color indexed="81"/>
      <name val="Tahoma"/>
      <family val="2"/>
    </font>
    <font>
      <sz val="9"/>
      <color indexed="81"/>
      <name val="Tahoma"/>
      <family val="2"/>
    </font>
    <font>
      <b/>
      <sz val="9"/>
      <color indexed="81"/>
      <name val="Tahoma"/>
      <family val="2"/>
    </font>
    <font>
      <b/>
      <sz val="14"/>
      <name val="Arial"/>
      <family val="2"/>
    </font>
    <font>
      <b/>
      <sz val="16"/>
      <name val="Arial"/>
      <family val="2"/>
    </font>
    <font>
      <b/>
      <sz val="18"/>
      <name val="Arial"/>
      <family val="2"/>
    </font>
    <font>
      <b/>
      <sz val="11"/>
      <name val="Arial"/>
      <family val="2"/>
    </font>
    <font>
      <sz val="11"/>
      <name val="Arial"/>
      <family val="2"/>
    </font>
    <font>
      <sz val="12"/>
      <name val="Arial"/>
      <family val="2"/>
    </font>
    <font>
      <b/>
      <u/>
      <sz val="14"/>
      <name val="Calibri"/>
      <family val="2"/>
    </font>
    <font>
      <i/>
      <sz val="14"/>
      <name val="Calibri"/>
      <family val="2"/>
    </font>
    <font>
      <sz val="7"/>
      <name val="Times New Roman"/>
      <family val="1"/>
    </font>
    <font>
      <b/>
      <i/>
      <sz val="14"/>
      <name val="Calibri"/>
      <family val="2"/>
    </font>
    <font>
      <b/>
      <i/>
      <sz val="10"/>
      <name val="Arial"/>
      <family val="2"/>
    </font>
    <font>
      <sz val="9"/>
      <color indexed="81"/>
      <name val="Tahoma"/>
      <family val="2"/>
    </font>
    <font>
      <b/>
      <sz val="9"/>
      <color indexed="81"/>
      <name val="Tahoma"/>
      <family val="2"/>
    </font>
    <font>
      <sz val="10"/>
      <name val="Times New Roman"/>
      <family val="1"/>
    </font>
    <font>
      <sz val="10"/>
      <color rgb="FFFF0000"/>
      <name val="Arial"/>
      <family val="2"/>
    </font>
    <font>
      <b/>
      <sz val="10"/>
      <color rgb="FFFF0000"/>
      <name val="Arial"/>
      <family val="2"/>
    </font>
    <font>
      <sz val="10"/>
      <color theme="3"/>
      <name val="Arial"/>
      <family val="2"/>
    </font>
    <font>
      <b/>
      <sz val="10"/>
      <color theme="3" tint="-0.249977111117893"/>
      <name val="Arial"/>
      <family val="2"/>
    </font>
    <font>
      <i/>
      <sz val="10"/>
      <color theme="9" tint="-0.249977111117893"/>
      <name val="Arial"/>
      <family val="2"/>
    </font>
    <font>
      <sz val="10"/>
      <color theme="4" tint="-0.249977111117893"/>
      <name val="Arial"/>
      <family val="2"/>
    </font>
    <font>
      <sz val="10"/>
      <color theme="1"/>
      <name val="Arial"/>
      <family val="2"/>
    </font>
    <font>
      <sz val="10"/>
      <color theme="3" tint="-0.249977111117893"/>
      <name val="Arial"/>
      <family val="2"/>
    </font>
    <font>
      <sz val="11"/>
      <color theme="9"/>
      <name val="Arial"/>
      <family val="2"/>
    </font>
    <font>
      <sz val="10"/>
      <color theme="9"/>
      <name val="Arial"/>
      <family val="2"/>
    </font>
    <font>
      <sz val="10"/>
      <color theme="0"/>
      <name val="Arial"/>
      <family val="2"/>
    </font>
    <font>
      <b/>
      <sz val="11"/>
      <color rgb="FFFF0000"/>
      <name val="Arial"/>
      <family val="2"/>
    </font>
  </fonts>
  <fills count="1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E6B9B8"/>
        <bgColor indexed="64"/>
      </patternFill>
    </fill>
    <fill>
      <patternFill patternType="solid">
        <fgColor rgb="FF1F497D"/>
        <bgColor indexed="64"/>
      </patternFill>
    </fill>
    <fill>
      <patternFill patternType="solid">
        <fgColor theme="6"/>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FC000"/>
        <bgColor indexed="64"/>
      </patternFill>
    </fill>
    <fill>
      <patternFill patternType="solid">
        <fgColor theme="9" tint="-0.249977111117893"/>
        <bgColor indexed="64"/>
      </patternFill>
    </fill>
    <fill>
      <patternFill patternType="solid">
        <fgColor rgb="FFC0000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6"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right/>
      <top style="medium">
        <color indexed="64"/>
      </top>
      <bottom style="double">
        <color indexed="64"/>
      </bottom>
      <diagonal/>
    </border>
    <border>
      <left/>
      <right/>
      <top style="thin">
        <color indexed="64"/>
      </top>
      <bottom style="medium">
        <color indexed="64"/>
      </bottom>
      <diagonal/>
    </border>
    <border>
      <left/>
      <right style="thin">
        <color indexed="64"/>
      </right>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top style="double">
        <color indexed="64"/>
      </top>
      <bottom/>
      <diagonal/>
    </border>
    <border>
      <left/>
      <right/>
      <top style="thin">
        <color indexed="64"/>
      </top>
      <bottom/>
      <diagonal/>
    </border>
    <border>
      <left style="medium">
        <color indexed="64"/>
      </left>
      <right style="medium">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right/>
      <top style="thin">
        <color indexed="64"/>
      </top>
      <bottom style="thin">
        <color indexed="64"/>
      </bottom>
      <diagonal/>
    </border>
    <border>
      <left style="thin">
        <color indexed="64"/>
      </left>
      <right style="thin">
        <color indexed="64"/>
      </right>
      <top style="thick">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style="thin">
        <color indexed="64"/>
      </right>
      <top style="thin">
        <color theme="0" tint="-0.14996795556505021"/>
      </top>
      <bottom style="thin">
        <color indexed="64"/>
      </bottom>
      <diagonal/>
    </border>
    <border>
      <left style="thin">
        <color indexed="64"/>
      </left>
      <right/>
      <top style="thin">
        <color theme="0" tint="-0.14996795556505021"/>
      </top>
      <bottom style="thin">
        <color indexed="64"/>
      </bottom>
      <diagonal/>
    </border>
    <border>
      <left style="thin">
        <color theme="0" tint="-0.14996795556505021"/>
      </left>
      <right style="thin">
        <color indexed="64"/>
      </right>
      <top style="thin">
        <color indexed="64"/>
      </top>
      <bottom/>
      <diagonal/>
    </border>
    <border>
      <left style="thin">
        <color theme="0" tint="-0.14996795556505021"/>
      </left>
      <right style="thin">
        <color indexed="64"/>
      </right>
      <top style="thin">
        <color indexed="64"/>
      </top>
      <bottom style="medium">
        <color indexed="64"/>
      </bottom>
      <diagonal/>
    </border>
    <border>
      <left style="thin">
        <color theme="0" tint="-0.14996795556505021"/>
      </left>
      <right style="thin">
        <color indexed="64"/>
      </right>
      <top/>
      <bottom style="thin">
        <color indexed="64"/>
      </bottom>
      <diagonal/>
    </border>
    <border>
      <left style="thin">
        <color theme="0" tint="-0.14996795556505021"/>
      </left>
      <right/>
      <top style="thin">
        <color indexed="64"/>
      </top>
      <bottom style="thin">
        <color indexed="64"/>
      </bottom>
      <diagonal/>
    </border>
    <border>
      <left style="thin">
        <color theme="0" tint="-0.14996795556505021"/>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theme="1"/>
      </left>
      <right style="thin">
        <color indexed="64"/>
      </right>
      <top style="thin">
        <color indexed="64"/>
      </top>
      <bottom style="thin">
        <color indexed="64"/>
      </bottom>
      <diagonal/>
    </border>
    <border>
      <left style="thin">
        <color theme="1"/>
      </left>
      <right style="thin">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indexed="64"/>
      </right>
      <top style="thin">
        <color theme="1"/>
      </top>
      <bottom style="thin">
        <color theme="1"/>
      </bottom>
      <diagonal/>
    </border>
    <border>
      <left style="thin">
        <color theme="1"/>
      </left>
      <right style="thin">
        <color theme="1"/>
      </right>
      <top style="thin">
        <color theme="1"/>
      </top>
      <bottom style="thin">
        <color indexed="64"/>
      </bottom>
      <diagonal/>
    </border>
    <border>
      <left style="thin">
        <color theme="1"/>
      </left>
      <right style="thin">
        <color indexed="64"/>
      </right>
      <top style="thin">
        <color theme="1"/>
      </top>
      <bottom style="thin">
        <color indexed="64"/>
      </bottom>
      <diagonal/>
    </border>
    <border>
      <left style="thin">
        <color theme="0" tint="-0.14996795556505021"/>
      </left>
      <right/>
      <top style="thin">
        <color indexed="64"/>
      </top>
      <bottom/>
      <diagonal/>
    </border>
    <border>
      <left style="thin">
        <color indexed="64"/>
      </left>
      <right style="thin">
        <color theme="1"/>
      </right>
      <top style="thin">
        <color theme="1"/>
      </top>
      <bottom style="thin">
        <color theme="1"/>
      </bottom>
      <diagonal/>
    </border>
    <border>
      <left style="thin">
        <color theme="1"/>
      </left>
      <right style="thin">
        <color indexed="64"/>
      </right>
      <top style="thin">
        <color indexed="64"/>
      </top>
      <bottom/>
      <diagonal/>
    </border>
  </borders>
  <cellStyleXfs count="1">
    <xf numFmtId="0" fontId="0" fillId="0" borderId="0"/>
  </cellStyleXfs>
  <cellXfs count="360">
    <xf numFmtId="0" fontId="0" fillId="0" borderId="0" xfId="0"/>
    <xf numFmtId="0" fontId="1" fillId="0" borderId="1" xfId="0" applyFont="1" applyBorder="1"/>
    <xf numFmtId="0" fontId="0" fillId="0" borderId="1" xfId="0" applyBorder="1"/>
    <xf numFmtId="0" fontId="0" fillId="0" borderId="0" xfId="0" applyBorder="1"/>
    <xf numFmtId="0" fontId="1" fillId="0" borderId="0" xfId="0" applyFont="1" applyBorder="1"/>
    <xf numFmtId="0" fontId="0" fillId="0" borderId="0" xfId="0" applyFill="1" applyBorder="1"/>
    <xf numFmtId="0" fontId="1" fillId="0" borderId="0" xfId="0" applyFont="1" applyFill="1" applyBorder="1"/>
    <xf numFmtId="0" fontId="0" fillId="0" borderId="1" xfId="0" applyFill="1" applyBorder="1"/>
    <xf numFmtId="0" fontId="1" fillId="0" borderId="0" xfId="0" applyFont="1"/>
    <xf numFmtId="0" fontId="2" fillId="0" borderId="0" xfId="0" applyFont="1" applyFill="1" applyBorder="1"/>
    <xf numFmtId="0" fontId="2" fillId="0" borderId="0" xfId="0" applyFont="1"/>
    <xf numFmtId="0" fontId="0" fillId="0" borderId="0" xfId="0" applyAlignment="1">
      <alignment horizontal="center"/>
    </xf>
    <xf numFmtId="0" fontId="1" fillId="0" borderId="0" xfId="0" applyFont="1" applyAlignment="1">
      <alignment horizontal="center"/>
    </xf>
    <xf numFmtId="16" fontId="1" fillId="0" borderId="0" xfId="0" applyNumberFormat="1" applyFont="1"/>
    <xf numFmtId="0" fontId="0" fillId="0" borderId="2" xfId="0" applyFill="1" applyBorder="1"/>
    <xf numFmtId="0" fontId="0" fillId="0" borderId="3" xfId="0" applyFill="1" applyBorder="1"/>
    <xf numFmtId="0" fontId="2" fillId="0" borderId="1" xfId="0" applyFont="1" applyBorder="1"/>
    <xf numFmtId="0" fontId="2" fillId="0" borderId="1" xfId="0" applyFont="1" applyFill="1" applyBorder="1"/>
    <xf numFmtId="0" fontId="0" fillId="0" borderId="0" xfId="0" applyBorder="1" applyAlignment="1">
      <alignment horizontal="center"/>
    </xf>
    <xf numFmtId="0" fontId="1" fillId="0" borderId="4" xfId="0" applyFont="1" applyBorder="1"/>
    <xf numFmtId="0" fontId="0" fillId="0" borderId="4" xfId="0" applyBorder="1"/>
    <xf numFmtId="0" fontId="0" fillId="0" borderId="5" xfId="0" applyBorder="1"/>
    <xf numFmtId="0" fontId="1" fillId="0" borderId="5" xfId="0" applyFont="1" applyBorder="1"/>
    <xf numFmtId="0" fontId="1" fillId="0" borderId="6" xfId="0" applyFont="1" applyBorder="1"/>
    <xf numFmtId="0" fontId="1" fillId="0" borderId="5" xfId="0" applyFont="1" applyBorder="1" applyAlignment="1">
      <alignment horizontal="center"/>
    </xf>
    <xf numFmtId="0" fontId="1" fillId="0" borderId="5" xfId="0" applyFont="1" applyFill="1" applyBorder="1"/>
    <xf numFmtId="0" fontId="0" fillId="0" borderId="0" xfId="0" applyFont="1" applyFill="1" applyBorder="1"/>
    <xf numFmtId="0" fontId="1" fillId="0" borderId="7" xfId="0" applyFont="1" applyFill="1" applyBorder="1"/>
    <xf numFmtId="0" fontId="1" fillId="0" borderId="7" xfId="0" applyFont="1" applyBorder="1"/>
    <xf numFmtId="3" fontId="0" fillId="0" borderId="0" xfId="0" applyNumberFormat="1"/>
    <xf numFmtId="0" fontId="2" fillId="0" borderId="0" xfId="0" applyFont="1" applyAlignment="1">
      <alignment horizontal="center"/>
    </xf>
    <xf numFmtId="0" fontId="9" fillId="0" borderId="0" xfId="0" applyFont="1" applyFill="1" applyBorder="1"/>
    <xf numFmtId="0" fontId="0" fillId="0" borderId="8" xfId="0" applyBorder="1"/>
    <xf numFmtId="0" fontId="1" fillId="0" borderId="9" xfId="0" applyFont="1" applyBorder="1"/>
    <xf numFmtId="0" fontId="0" fillId="0" borderId="10" xfId="0" applyBorder="1"/>
    <xf numFmtId="0" fontId="2" fillId="0" borderId="0" xfId="0" applyFont="1" applyBorder="1"/>
    <xf numFmtId="0" fontId="1" fillId="0" borderId="11" xfId="0" applyFont="1" applyBorder="1"/>
    <xf numFmtId="0" fontId="0" fillId="2" borderId="0" xfId="0" applyFill="1"/>
    <xf numFmtId="0" fontId="1" fillId="2" borderId="0" xfId="0" applyFont="1" applyFill="1"/>
    <xf numFmtId="0" fontId="74" fillId="0" borderId="1" xfId="0" applyFont="1" applyBorder="1"/>
    <xf numFmtId="0" fontId="75" fillId="0" borderId="1" xfId="0" applyFont="1" applyBorder="1"/>
    <xf numFmtId="0" fontId="74" fillId="0" borderId="0" xfId="0" applyFont="1"/>
    <xf numFmtId="0" fontId="2" fillId="2" borderId="0" xfId="0" applyFont="1" applyFill="1"/>
    <xf numFmtId="0" fontId="76" fillId="0" borderId="0" xfId="0" applyFont="1" applyBorder="1"/>
    <xf numFmtId="0" fontId="1" fillId="0" borderId="0" xfId="0" applyFont="1" applyFill="1"/>
    <xf numFmtId="0" fontId="0" fillId="0" borderId="0" xfId="0" applyFill="1"/>
    <xf numFmtId="0" fontId="0" fillId="0" borderId="12" xfId="0" applyBorder="1"/>
    <xf numFmtId="0" fontId="0" fillId="3" borderId="4" xfId="0" applyFill="1" applyBorder="1"/>
    <xf numFmtId="0" fontId="0" fillId="3" borderId="1" xfId="0" applyFill="1" applyBorder="1"/>
    <xf numFmtId="0" fontId="0" fillId="3" borderId="8" xfId="0" applyFill="1" applyBorder="1"/>
    <xf numFmtId="0" fontId="1" fillId="3" borderId="11" xfId="0" applyFont="1" applyFill="1" applyBorder="1"/>
    <xf numFmtId="0" fontId="0" fillId="3" borderId="5" xfId="0" applyFill="1" applyBorder="1"/>
    <xf numFmtId="0" fontId="75" fillId="0" borderId="0" xfId="0" applyFont="1" applyBorder="1"/>
    <xf numFmtId="0" fontId="75" fillId="0" borderId="0" xfId="0" applyFont="1"/>
    <xf numFmtId="0" fontId="2" fillId="0" borderId="0" xfId="0" applyFont="1" applyAlignment="1">
      <alignment horizontal="right"/>
    </xf>
    <xf numFmtId="0" fontId="77" fillId="0" borderId="0" xfId="0" applyFont="1"/>
    <xf numFmtId="1" fontId="77" fillId="0" borderId="0" xfId="0" applyNumberFormat="1" applyFont="1" applyAlignment="1">
      <alignment horizontal="center"/>
    </xf>
    <xf numFmtId="0" fontId="77" fillId="2" borderId="0" xfId="0" applyFont="1" applyFill="1"/>
    <xf numFmtId="1" fontId="0" fillId="0" borderId="0" xfId="0" applyNumberFormat="1" applyAlignment="1">
      <alignment horizontal="center"/>
    </xf>
    <xf numFmtId="0" fontId="78" fillId="0" borderId="0" xfId="0" applyFont="1" applyAlignment="1">
      <alignment horizontal="center"/>
    </xf>
    <xf numFmtId="1" fontId="77" fillId="0" borderId="0" xfId="0" applyNumberFormat="1" applyFont="1"/>
    <xf numFmtId="41" fontId="77" fillId="0" borderId="0" xfId="0" applyNumberFormat="1" applyFont="1"/>
    <xf numFmtId="41" fontId="0" fillId="0" borderId="0" xfId="0" applyNumberFormat="1" applyAlignment="1">
      <alignment horizontal="center"/>
    </xf>
    <xf numFmtId="0" fontId="0" fillId="0" borderId="6" xfId="0" applyBorder="1"/>
    <xf numFmtId="0" fontId="1" fillId="3" borderId="5" xfId="0" applyFont="1" applyFill="1" applyBorder="1"/>
    <xf numFmtId="0" fontId="0" fillId="0" borderId="13" xfId="0" applyBorder="1"/>
    <xf numFmtId="0" fontId="0" fillId="0" borderId="14" xfId="0" applyBorder="1"/>
    <xf numFmtId="0" fontId="35" fillId="0" borderId="0" xfId="0" applyFont="1" applyAlignment="1">
      <alignment horizontal="right"/>
    </xf>
    <xf numFmtId="0" fontId="8" fillId="0" borderId="0" xfId="0" applyFont="1" applyFill="1" applyBorder="1"/>
    <xf numFmtId="0" fontId="0" fillId="3" borderId="26" xfId="0" applyFill="1" applyBorder="1"/>
    <xf numFmtId="0" fontId="0" fillId="3" borderId="27" xfId="0" applyFill="1" applyBorder="1"/>
    <xf numFmtId="0" fontId="0" fillId="0" borderId="27" xfId="0" applyBorder="1"/>
    <xf numFmtId="0" fontId="0" fillId="0" borderId="28" xfId="0" applyBorder="1"/>
    <xf numFmtId="0" fontId="0" fillId="3" borderId="29" xfId="0" applyFill="1" applyBorder="1"/>
    <xf numFmtId="0" fontId="0" fillId="3" borderId="30" xfId="0" applyFill="1" applyBorder="1"/>
    <xf numFmtId="0" fontId="1" fillId="3" borderId="31" xfId="0" applyFont="1" applyFill="1" applyBorder="1"/>
    <xf numFmtId="0" fontId="0" fillId="3" borderId="32" xfId="0" applyFill="1" applyBorder="1"/>
    <xf numFmtId="0" fontId="0" fillId="3" borderId="33" xfId="0" applyFill="1" applyBorder="1"/>
    <xf numFmtId="0" fontId="1" fillId="0" borderId="31" xfId="0" applyFont="1" applyBorder="1"/>
    <xf numFmtId="0" fontId="0" fillId="0" borderId="15" xfId="0" applyFill="1" applyBorder="1"/>
    <xf numFmtId="0" fontId="0" fillId="0" borderId="16" xfId="0" applyBorder="1"/>
    <xf numFmtId="0" fontId="79" fillId="0" borderId="1" xfId="0" applyFont="1" applyBorder="1"/>
    <xf numFmtId="0" fontId="79" fillId="0" borderId="1" xfId="0" applyFont="1" applyFill="1" applyBorder="1"/>
    <xf numFmtId="0" fontId="0" fillId="0" borderId="17" xfId="0" applyBorder="1"/>
    <xf numFmtId="0" fontId="2" fillId="0" borderId="0" xfId="0" applyFont="1" applyAlignment="1">
      <alignment horizontal="left"/>
    </xf>
    <xf numFmtId="0" fontId="0" fillId="3" borderId="0" xfId="0" applyFill="1" applyBorder="1"/>
    <xf numFmtId="0" fontId="0" fillId="2" borderId="0" xfId="0" applyFill="1" applyAlignment="1">
      <alignment horizontal="center"/>
    </xf>
    <xf numFmtId="0" fontId="0" fillId="2" borderId="1" xfId="0" applyFill="1" applyBorder="1"/>
    <xf numFmtId="0" fontId="0" fillId="2" borderId="0" xfId="0" applyFill="1" applyBorder="1"/>
    <xf numFmtId="0" fontId="0" fillId="2" borderId="5" xfId="0" applyFill="1" applyBorder="1"/>
    <xf numFmtId="0" fontId="2" fillId="2" borderId="0" xfId="0" applyFont="1" applyFill="1" applyAlignment="1">
      <alignment horizontal="center"/>
    </xf>
    <xf numFmtId="0" fontId="2" fillId="0" borderId="18" xfId="0" applyFont="1" applyFill="1" applyBorder="1"/>
    <xf numFmtId="0" fontId="1" fillId="2" borderId="0" xfId="0" applyFont="1" applyFill="1" applyAlignment="1">
      <alignment horizontal="center"/>
    </xf>
    <xf numFmtId="0" fontId="1" fillId="2" borderId="0" xfId="0" applyFont="1" applyFill="1" applyBorder="1"/>
    <xf numFmtId="0" fontId="1" fillId="2" borderId="4" xfId="0" applyFont="1" applyFill="1" applyBorder="1"/>
    <xf numFmtId="0" fontId="1" fillId="2" borderId="11" xfId="0" applyFont="1" applyFill="1" applyBorder="1"/>
    <xf numFmtId="0" fontId="1" fillId="2" borderId="5" xfId="0" applyFont="1" applyFill="1" applyBorder="1"/>
    <xf numFmtId="0" fontId="1" fillId="2" borderId="1" xfId="0" applyFont="1" applyFill="1" applyBorder="1"/>
    <xf numFmtId="0" fontId="1" fillId="2" borderId="8" xfId="0" applyFont="1" applyFill="1" applyBorder="1"/>
    <xf numFmtId="0" fontId="1" fillId="2" borderId="10" xfId="0" applyFont="1" applyFill="1" applyBorder="1"/>
    <xf numFmtId="0" fontId="1" fillId="2" borderId="9" xfId="0" applyFont="1" applyFill="1" applyBorder="1"/>
    <xf numFmtId="0" fontId="1" fillId="2" borderId="19" xfId="0" applyFont="1" applyFill="1" applyBorder="1"/>
    <xf numFmtId="0" fontId="1" fillId="2" borderId="20" xfId="0" applyFont="1" applyFill="1" applyBorder="1"/>
    <xf numFmtId="0" fontId="1" fillId="2" borderId="27" xfId="0" applyFont="1" applyFill="1" applyBorder="1"/>
    <xf numFmtId="0" fontId="1" fillId="2" borderId="34" xfId="0" applyFont="1" applyFill="1" applyBorder="1"/>
    <xf numFmtId="0" fontId="1" fillId="0" borderId="1" xfId="0" applyFont="1" applyBorder="1" applyAlignment="1">
      <alignment horizontal="center"/>
    </xf>
    <xf numFmtId="0" fontId="0" fillId="0" borderId="0" xfId="0" applyAlignment="1">
      <alignment horizontal="right"/>
    </xf>
    <xf numFmtId="0" fontId="0" fillId="3" borderId="0" xfId="0" applyFill="1" applyAlignment="1">
      <alignment horizontal="right"/>
    </xf>
    <xf numFmtId="0" fontId="1" fillId="2" borderId="0" xfId="0" applyFont="1" applyFill="1" applyAlignment="1">
      <alignment horizontal="right"/>
    </xf>
    <xf numFmtId="0" fontId="0" fillId="0" borderId="0" xfId="0" applyFont="1" applyAlignment="1">
      <alignment horizontal="right"/>
    </xf>
    <xf numFmtId="0" fontId="0" fillId="0" borderId="1" xfId="0" applyBorder="1" applyAlignment="1">
      <alignment horizontal="right"/>
    </xf>
    <xf numFmtId="0" fontId="0" fillId="3" borderId="1" xfId="0" applyFill="1" applyBorder="1" applyAlignment="1">
      <alignment horizontal="right"/>
    </xf>
    <xf numFmtId="0" fontId="1" fillId="2" borderId="1" xfId="0" applyFont="1" applyFill="1" applyBorder="1" applyAlignment="1">
      <alignment horizontal="right"/>
    </xf>
    <xf numFmtId="0" fontId="0" fillId="0" borderId="1" xfId="0" applyFill="1" applyBorder="1" applyAlignment="1">
      <alignment horizontal="right"/>
    </xf>
    <xf numFmtId="0" fontId="1" fillId="0" borderId="1" xfId="0" applyFont="1" applyBorder="1" applyAlignment="1">
      <alignment horizontal="right"/>
    </xf>
    <xf numFmtId="0" fontId="0" fillId="0" borderId="17" xfId="0" applyBorder="1" applyAlignment="1">
      <alignment horizontal="right"/>
    </xf>
    <xf numFmtId="0" fontId="0" fillId="3" borderId="17" xfId="0" applyFill="1" applyBorder="1" applyAlignment="1">
      <alignment horizontal="right"/>
    </xf>
    <xf numFmtId="0" fontId="1" fillId="2" borderId="17" xfId="0" applyFont="1" applyFill="1" applyBorder="1" applyAlignment="1">
      <alignment horizontal="right"/>
    </xf>
    <xf numFmtId="0" fontId="1" fillId="2" borderId="0" xfId="0" applyFont="1" applyFill="1" applyBorder="1" applyAlignment="1">
      <alignment horizontal="right"/>
    </xf>
    <xf numFmtId="0" fontId="1" fillId="0" borderId="0" xfId="0" applyFont="1" applyAlignment="1">
      <alignment horizontal="right"/>
    </xf>
    <xf numFmtId="0" fontId="0" fillId="0" borderId="0" xfId="0" applyBorder="1" applyAlignment="1">
      <alignment horizontal="right"/>
    </xf>
    <xf numFmtId="0" fontId="0" fillId="0" borderId="0" xfId="0" applyFill="1" applyBorder="1" applyAlignment="1">
      <alignment horizontal="right"/>
    </xf>
    <xf numFmtId="0" fontId="0" fillId="3" borderId="0" xfId="0" applyFill="1" applyBorder="1" applyAlignment="1">
      <alignment horizontal="right"/>
    </xf>
    <xf numFmtId="0" fontId="0" fillId="0" borderId="18" xfId="0" applyBorder="1" applyAlignment="1">
      <alignment horizontal="right"/>
    </xf>
    <xf numFmtId="0" fontId="0" fillId="0" borderId="18" xfId="0" applyFill="1" applyBorder="1" applyAlignment="1">
      <alignment horizontal="right"/>
    </xf>
    <xf numFmtId="0" fontId="0" fillId="3" borderId="18" xfId="0" applyFill="1" applyBorder="1" applyAlignment="1">
      <alignment horizontal="right"/>
    </xf>
    <xf numFmtId="0" fontId="1" fillId="2" borderId="18" xfId="0" applyFont="1" applyFill="1" applyBorder="1" applyAlignment="1">
      <alignment horizontal="right"/>
    </xf>
    <xf numFmtId="0" fontId="2" fillId="0" borderId="1" xfId="0" applyFont="1" applyBorder="1" applyAlignment="1">
      <alignment horizontal="right"/>
    </xf>
    <xf numFmtId="0" fontId="2" fillId="3" borderId="1" xfId="0" applyFont="1" applyFill="1" applyBorder="1" applyAlignment="1">
      <alignment horizontal="right"/>
    </xf>
    <xf numFmtId="0" fontId="0" fillId="4" borderId="0" xfId="0" applyFill="1" applyAlignment="1">
      <alignment horizontal="right"/>
    </xf>
    <xf numFmtId="0" fontId="1" fillId="3" borderId="0" xfId="0" applyFont="1" applyFill="1" applyAlignment="1">
      <alignment horizontal="right"/>
    </xf>
    <xf numFmtId="0" fontId="0" fillId="0" borderId="5" xfId="0" applyBorder="1" applyAlignment="1">
      <alignment horizontal="right"/>
    </xf>
    <xf numFmtId="0" fontId="0" fillId="3" borderId="5" xfId="0" applyFill="1" applyBorder="1" applyAlignment="1">
      <alignment horizontal="right"/>
    </xf>
    <xf numFmtId="0" fontId="1" fillId="2" borderId="5" xfId="0" applyFont="1" applyFill="1" applyBorder="1" applyAlignment="1">
      <alignment horizontal="right"/>
    </xf>
    <xf numFmtId="0" fontId="0" fillId="0" borderId="3" xfId="0" applyFill="1" applyBorder="1" applyAlignment="1">
      <alignment horizontal="right"/>
    </xf>
    <xf numFmtId="0" fontId="1" fillId="2" borderId="3" xfId="0" applyFont="1" applyFill="1" applyBorder="1" applyAlignment="1">
      <alignment horizontal="right"/>
    </xf>
    <xf numFmtId="0" fontId="74" fillId="0" borderId="1" xfId="0" applyFont="1" applyBorder="1" applyAlignment="1">
      <alignment horizontal="right"/>
    </xf>
    <xf numFmtId="0" fontId="74" fillId="3" borderId="1" xfId="0" applyFont="1" applyFill="1" applyBorder="1" applyAlignment="1">
      <alignment horizontal="right"/>
    </xf>
    <xf numFmtId="0" fontId="75" fillId="2" borderId="1" xfId="0" applyFont="1" applyFill="1" applyBorder="1" applyAlignment="1">
      <alignment horizontal="right"/>
    </xf>
    <xf numFmtId="0" fontId="74" fillId="0" borderId="0" xfId="0" applyFont="1" applyAlignment="1">
      <alignment horizontal="right"/>
    </xf>
    <xf numFmtId="0" fontId="0" fillId="3" borderId="3" xfId="0" applyFill="1" applyBorder="1" applyAlignment="1">
      <alignment horizontal="right"/>
    </xf>
    <xf numFmtId="0" fontId="2" fillId="3" borderId="0" xfId="0" applyFont="1" applyFill="1" applyAlignment="1">
      <alignment horizontal="right"/>
    </xf>
    <xf numFmtId="0" fontId="7" fillId="0" borderId="0" xfId="0" applyFont="1" applyAlignment="1">
      <alignment horizontal="right"/>
    </xf>
    <xf numFmtId="0" fontId="39" fillId="2" borderId="0" xfId="0" applyFont="1" applyFill="1" applyAlignment="1">
      <alignment horizontal="right"/>
    </xf>
    <xf numFmtId="0" fontId="1" fillId="0" borderId="35" xfId="0" applyFont="1" applyBorder="1" applyAlignment="1">
      <alignment horizontal="right" wrapText="1"/>
    </xf>
    <xf numFmtId="0" fontId="1" fillId="2" borderId="36" xfId="0" applyFont="1" applyFill="1" applyBorder="1" applyAlignment="1">
      <alignment horizontal="right" wrapText="1"/>
    </xf>
    <xf numFmtId="0" fontId="1" fillId="5" borderId="36" xfId="0" applyFont="1" applyFill="1" applyBorder="1" applyAlignment="1">
      <alignment horizontal="right" wrapText="1"/>
    </xf>
    <xf numFmtId="3" fontId="1" fillId="0" borderId="37" xfId="0" applyNumberFormat="1" applyFont="1" applyBorder="1" applyAlignment="1">
      <alignment horizontal="right" wrapText="1"/>
    </xf>
    <xf numFmtId="3" fontId="1" fillId="2" borderId="38" xfId="0" applyNumberFormat="1" applyFont="1" applyFill="1" applyBorder="1" applyAlignment="1">
      <alignment horizontal="right" wrapText="1"/>
    </xf>
    <xf numFmtId="3" fontId="1" fillId="5" borderId="38" xfId="0" applyNumberFormat="1" applyFont="1" applyFill="1" applyBorder="1" applyAlignment="1">
      <alignment horizontal="right" wrapText="1"/>
    </xf>
    <xf numFmtId="0" fontId="1" fillId="5" borderId="38" xfId="0" applyFont="1" applyFill="1" applyBorder="1" applyAlignment="1">
      <alignment horizontal="right" wrapText="1"/>
    </xf>
    <xf numFmtId="3" fontId="2" fillId="0" borderId="37" xfId="0" applyNumberFormat="1" applyFont="1" applyBorder="1" applyAlignment="1">
      <alignment horizontal="right" wrapText="1"/>
    </xf>
    <xf numFmtId="0" fontId="2" fillId="5" borderId="38" xfId="0" applyFont="1" applyFill="1" applyBorder="1" applyAlignment="1">
      <alignment horizontal="right" wrapText="1"/>
    </xf>
    <xf numFmtId="0" fontId="2" fillId="6" borderId="38" xfId="0" applyFont="1" applyFill="1" applyBorder="1" applyAlignment="1">
      <alignment horizontal="right" wrapText="1"/>
    </xf>
    <xf numFmtId="0" fontId="2" fillId="0" borderId="37" xfId="0" applyFont="1" applyBorder="1" applyAlignment="1">
      <alignment horizontal="right" wrapText="1"/>
    </xf>
    <xf numFmtId="0" fontId="1" fillId="2" borderId="38" xfId="0" applyFont="1" applyFill="1" applyBorder="1" applyAlignment="1">
      <alignment horizontal="right" wrapText="1"/>
    </xf>
    <xf numFmtId="3" fontId="2" fillId="5" borderId="38" xfId="0" applyNumberFormat="1" applyFont="1" applyFill="1" applyBorder="1" applyAlignment="1">
      <alignment horizontal="right" wrapText="1"/>
    </xf>
    <xf numFmtId="0" fontId="75" fillId="2" borderId="0" xfId="0" applyFont="1" applyFill="1" applyBorder="1" applyAlignment="1">
      <alignment horizontal="right"/>
    </xf>
    <xf numFmtId="0" fontId="1" fillId="0" borderId="21" xfId="0" applyFont="1" applyBorder="1"/>
    <xf numFmtId="0" fontId="1" fillId="2" borderId="21" xfId="0" applyFont="1" applyFill="1" applyBorder="1"/>
    <xf numFmtId="0" fontId="1" fillId="0" borderId="0" xfId="0" applyFont="1" applyBorder="1" applyAlignment="1">
      <alignment horizontal="center"/>
    </xf>
    <xf numFmtId="0" fontId="1" fillId="3" borderId="1" xfId="0" applyFont="1" applyFill="1" applyBorder="1"/>
    <xf numFmtId="0" fontId="1" fillId="0" borderId="21" xfId="0" applyFont="1" applyBorder="1" applyAlignment="1">
      <alignment horizontal="center"/>
    </xf>
    <xf numFmtId="0" fontId="1" fillId="7" borderId="0" xfId="0" applyFont="1" applyFill="1"/>
    <xf numFmtId="0" fontId="2" fillId="7" borderId="0" xfId="0" applyFont="1" applyFill="1" applyBorder="1"/>
    <xf numFmtId="0" fontId="0" fillId="7" borderId="0" xfId="0" applyFill="1"/>
    <xf numFmtId="0" fontId="1" fillId="8" borderId="0" xfId="0" applyFont="1" applyFill="1"/>
    <xf numFmtId="0" fontId="2" fillId="8" borderId="0" xfId="0" applyFont="1" applyFill="1" applyBorder="1"/>
    <xf numFmtId="0" fontId="0" fillId="8" borderId="0" xfId="0" applyFill="1"/>
    <xf numFmtId="0" fontId="80" fillId="7" borderId="0" xfId="0" applyFont="1" applyFill="1" applyBorder="1"/>
    <xf numFmtId="0" fontId="1" fillId="9" borderId="0" xfId="0" applyFont="1" applyFill="1"/>
    <xf numFmtId="0" fontId="80" fillId="9" borderId="0" xfId="0" applyFont="1" applyFill="1" applyBorder="1"/>
    <xf numFmtId="0" fontId="0" fillId="9" borderId="0" xfId="0" applyFill="1"/>
    <xf numFmtId="0" fontId="1" fillId="10" borderId="0" xfId="0" applyFont="1" applyFill="1"/>
    <xf numFmtId="0" fontId="80" fillId="10" borderId="0" xfId="0" applyFont="1" applyFill="1" applyBorder="1"/>
    <xf numFmtId="0" fontId="0" fillId="10" borderId="0" xfId="0" applyFill="1"/>
    <xf numFmtId="0" fontId="0" fillId="9" borderId="0" xfId="0" applyFill="1" applyBorder="1"/>
    <xf numFmtId="17" fontId="1" fillId="0" borderId="0" xfId="0" applyNumberFormat="1" applyFont="1"/>
    <xf numFmtId="0" fontId="0" fillId="2" borderId="1" xfId="0" applyFill="1" applyBorder="1"/>
    <xf numFmtId="0" fontId="1" fillId="2" borderId="1" xfId="0" applyFont="1" applyFill="1" applyBorder="1"/>
    <xf numFmtId="0" fontId="1" fillId="2" borderId="17" xfId="0" applyFont="1" applyFill="1" applyBorder="1"/>
    <xf numFmtId="0" fontId="0" fillId="0" borderId="7" xfId="0" applyBorder="1"/>
    <xf numFmtId="0" fontId="1" fillId="2" borderId="22" xfId="0" applyFont="1" applyFill="1" applyBorder="1"/>
    <xf numFmtId="0" fontId="2" fillId="8" borderId="0" xfId="0" applyFont="1" applyFill="1"/>
    <xf numFmtId="0" fontId="2" fillId="8" borderId="0" xfId="0" quotePrefix="1" applyFont="1" applyFill="1"/>
    <xf numFmtId="0" fontId="2" fillId="7" borderId="0" xfId="0" applyFont="1" applyFill="1" applyBorder="1" applyAlignment="1">
      <alignment horizontal="right"/>
    </xf>
    <xf numFmtId="0" fontId="80" fillId="7" borderId="0" xfId="0" applyFont="1" applyFill="1" applyBorder="1" applyAlignment="1">
      <alignment horizontal="right"/>
    </xf>
    <xf numFmtId="0" fontId="2" fillId="8" borderId="0" xfId="0" applyFont="1" applyFill="1" applyBorder="1" applyAlignment="1">
      <alignment horizontal="center"/>
    </xf>
    <xf numFmtId="0" fontId="0" fillId="8" borderId="0" xfId="0" applyFill="1" applyAlignment="1">
      <alignment horizontal="center"/>
    </xf>
    <xf numFmtId="0" fontId="2" fillId="8" borderId="0" xfId="0" applyFont="1" applyFill="1" applyAlignment="1">
      <alignment horizontal="center"/>
    </xf>
    <xf numFmtId="0" fontId="0" fillId="11" borderId="0" xfId="0" applyFill="1"/>
    <xf numFmtId="0" fontId="1" fillId="11" borderId="0" xfId="0" applyFont="1" applyFill="1"/>
    <xf numFmtId="0" fontId="0" fillId="3" borderId="39" xfId="0" applyFill="1" applyBorder="1"/>
    <xf numFmtId="0" fontId="0" fillId="3" borderId="40" xfId="0" applyFill="1" applyBorder="1"/>
    <xf numFmtId="0" fontId="80" fillId="0" borderId="0" xfId="0" applyFont="1" applyBorder="1" applyAlignment="1">
      <alignment horizontal="center"/>
    </xf>
    <xf numFmtId="0" fontId="52" fillId="11" borderId="0" xfId="0" applyFont="1" applyFill="1"/>
    <xf numFmtId="0" fontId="0" fillId="3" borderId="41" xfId="0" applyFill="1" applyBorder="1"/>
    <xf numFmtId="0" fontId="1" fillId="2" borderId="41" xfId="0" applyFont="1" applyFill="1" applyBorder="1"/>
    <xf numFmtId="0" fontId="0" fillId="0" borderId="41" xfId="0" applyBorder="1"/>
    <xf numFmtId="0" fontId="0" fillId="2" borderId="42" xfId="0" applyFill="1" applyBorder="1"/>
    <xf numFmtId="0" fontId="1" fillId="3" borderId="43" xfId="0" applyFont="1" applyFill="1" applyBorder="1"/>
    <xf numFmtId="0" fontId="1" fillId="2" borderId="43" xfId="0" applyFont="1" applyFill="1" applyBorder="1"/>
    <xf numFmtId="0" fontId="1" fillId="0" borderId="43" xfId="0" applyFont="1" applyBorder="1"/>
    <xf numFmtId="0" fontId="1" fillId="2" borderId="44" xfId="0" applyFont="1" applyFill="1" applyBorder="1"/>
    <xf numFmtId="0" fontId="0" fillId="0" borderId="1" xfId="0" applyBorder="1" applyAlignment="1">
      <alignment horizontal="center"/>
    </xf>
    <xf numFmtId="0" fontId="0" fillId="3" borderId="45" xfId="0" applyFill="1" applyBorder="1"/>
    <xf numFmtId="0" fontId="1" fillId="2" borderId="7" xfId="0" applyFont="1" applyFill="1" applyBorder="1"/>
    <xf numFmtId="0" fontId="0" fillId="0" borderId="46" xfId="0" applyBorder="1" applyAlignment="1">
      <alignment horizontal="center"/>
    </xf>
    <xf numFmtId="0" fontId="2" fillId="11" borderId="0" xfId="0" applyFont="1" applyFill="1"/>
    <xf numFmtId="0" fontId="1" fillId="0" borderId="13" xfId="0" applyFont="1" applyBorder="1"/>
    <xf numFmtId="0" fontId="1" fillId="0" borderId="10" xfId="0" applyFont="1" applyBorder="1"/>
    <xf numFmtId="0" fontId="2" fillId="0" borderId="9" xfId="0" applyFont="1" applyBorder="1"/>
    <xf numFmtId="0" fontId="2" fillId="0" borderId="10" xfId="0" applyFont="1" applyBorder="1"/>
    <xf numFmtId="4" fontId="0" fillId="0" borderId="1" xfId="0" applyNumberFormat="1" applyBorder="1"/>
    <xf numFmtId="3" fontId="0" fillId="0" borderId="0" xfId="0" applyNumberFormat="1" applyAlignment="1">
      <alignment horizontal="center"/>
    </xf>
    <xf numFmtId="0" fontId="0" fillId="12" borderId="0" xfId="0" applyFill="1"/>
    <xf numFmtId="0" fontId="1" fillId="0" borderId="12" xfId="0" applyFont="1" applyBorder="1"/>
    <xf numFmtId="0" fontId="2" fillId="12" borderId="0" xfId="0" applyFont="1" applyFill="1"/>
    <xf numFmtId="1" fontId="0" fillId="0" borderId="0" xfId="0" applyNumberFormat="1" applyAlignment="1"/>
    <xf numFmtId="41" fontId="0" fillId="0" borderId="0" xfId="0" applyNumberFormat="1" applyAlignment="1"/>
    <xf numFmtId="1" fontId="42" fillId="0" borderId="0" xfId="0" applyNumberFormat="1" applyFont="1" applyAlignment="1"/>
    <xf numFmtId="1" fontId="0" fillId="0" borderId="0" xfId="0" quotePrefix="1" applyNumberFormat="1" applyAlignment="1"/>
    <xf numFmtId="0" fontId="0" fillId="0" borderId="0" xfId="0" applyAlignment="1"/>
    <xf numFmtId="1" fontId="81" fillId="0" borderId="0" xfId="0" applyNumberFormat="1" applyFont="1" applyAlignment="1"/>
    <xf numFmtId="0" fontId="2" fillId="12" borderId="0" xfId="0" applyFont="1" applyFill="1" applyBorder="1"/>
    <xf numFmtId="3" fontId="0" fillId="0" borderId="0" xfId="0" applyNumberFormat="1" applyBorder="1" applyAlignment="1">
      <alignment horizontal="center"/>
    </xf>
    <xf numFmtId="3" fontId="0" fillId="2" borderId="0" xfId="0" applyNumberFormat="1" applyFill="1" applyBorder="1"/>
    <xf numFmtId="3" fontId="2" fillId="0" borderId="0" xfId="0" applyNumberFormat="1" applyFont="1"/>
    <xf numFmtId="3" fontId="1" fillId="0" borderId="0" xfId="0" applyNumberFormat="1" applyFont="1" applyBorder="1" applyAlignment="1">
      <alignment horizontal="center"/>
    </xf>
    <xf numFmtId="0" fontId="1" fillId="0" borderId="2" xfId="0" applyFont="1" applyFill="1" applyBorder="1"/>
    <xf numFmtId="0" fontId="61" fillId="0" borderId="6" xfId="0" applyFont="1" applyBorder="1"/>
    <xf numFmtId="0" fontId="62" fillId="0" borderId="6" xfId="0" applyFont="1" applyBorder="1"/>
    <xf numFmtId="0" fontId="60" fillId="0" borderId="0" xfId="0" applyFont="1" applyFill="1" applyBorder="1"/>
    <xf numFmtId="0" fontId="1" fillId="2" borderId="23" xfId="0" applyFont="1" applyFill="1" applyBorder="1"/>
    <xf numFmtId="0" fontId="0" fillId="0" borderId="6" xfId="0" applyFill="1" applyBorder="1"/>
    <xf numFmtId="0" fontId="0" fillId="0" borderId="5" xfId="0" applyFill="1" applyBorder="1"/>
    <xf numFmtId="0" fontId="0" fillId="0" borderId="11" xfId="0" applyFill="1" applyBorder="1"/>
    <xf numFmtId="0" fontId="74" fillId="0" borderId="6" xfId="0" applyFont="1" applyFill="1" applyBorder="1"/>
    <xf numFmtId="0" fontId="63" fillId="2" borderId="1" xfId="0" applyFont="1" applyFill="1" applyBorder="1"/>
    <xf numFmtId="0" fontId="74" fillId="0" borderId="11" xfId="0" applyFont="1" applyFill="1" applyBorder="1"/>
    <xf numFmtId="0" fontId="77" fillId="3" borderId="0" xfId="0" applyFont="1" applyFill="1"/>
    <xf numFmtId="0" fontId="74" fillId="0" borderId="1" xfId="0" applyFont="1" applyFill="1" applyBorder="1"/>
    <xf numFmtId="0" fontId="74" fillId="3" borderId="1" xfId="0" applyFont="1" applyFill="1" applyBorder="1"/>
    <xf numFmtId="1" fontId="0" fillId="0" borderId="0" xfId="0" applyNumberFormat="1" applyBorder="1"/>
    <xf numFmtId="0" fontId="64" fillId="0" borderId="0" xfId="0" applyFont="1"/>
    <xf numFmtId="0" fontId="64" fillId="0" borderId="0" xfId="0" applyFont="1" applyFill="1" applyBorder="1"/>
    <xf numFmtId="0" fontId="63" fillId="4" borderId="0" xfId="0" applyFont="1" applyFill="1"/>
    <xf numFmtId="0" fontId="1" fillId="4" borderId="1" xfId="0" applyFont="1" applyFill="1" applyBorder="1"/>
    <xf numFmtId="0" fontId="63" fillId="4" borderId="0" xfId="0" applyFont="1" applyFill="1" applyBorder="1"/>
    <xf numFmtId="0" fontId="63" fillId="3" borderId="0" xfId="0" applyFont="1" applyFill="1" applyBorder="1"/>
    <xf numFmtId="0" fontId="80" fillId="0" borderId="1" xfId="0" applyFont="1" applyFill="1" applyBorder="1"/>
    <xf numFmtId="0" fontId="1" fillId="2" borderId="13" xfId="0" applyFont="1" applyFill="1" applyBorder="1"/>
    <xf numFmtId="0" fontId="61" fillId="0" borderId="24" xfId="0" applyFont="1" applyBorder="1" applyAlignment="1">
      <alignment horizontal="center"/>
    </xf>
    <xf numFmtId="0" fontId="64" fillId="0" borderId="0" xfId="0" applyFont="1" applyAlignment="1">
      <alignment horizontal="center"/>
    </xf>
    <xf numFmtId="0" fontId="63" fillId="0" borderId="0" xfId="0" applyFont="1" applyAlignment="1">
      <alignment horizontal="center"/>
    </xf>
    <xf numFmtId="0" fontId="1" fillId="0" borderId="1" xfId="0" applyFont="1" applyFill="1" applyBorder="1"/>
    <xf numFmtId="3" fontId="1" fillId="0" borderId="1" xfId="0" applyNumberFormat="1" applyFont="1" applyBorder="1" applyAlignment="1">
      <alignment horizontal="center"/>
    </xf>
    <xf numFmtId="0" fontId="63" fillId="0" borderId="0" xfId="0" applyFont="1"/>
    <xf numFmtId="0" fontId="0" fillId="3" borderId="47" xfId="0" applyFill="1" applyBorder="1"/>
    <xf numFmtId="0" fontId="82" fillId="12" borderId="0" xfId="0" applyFont="1" applyFill="1"/>
    <xf numFmtId="0" fontId="83" fillId="12" borderId="1" xfId="0" applyFont="1" applyFill="1" applyBorder="1"/>
    <xf numFmtId="0" fontId="2" fillId="0" borderId="0" xfId="0" applyFont="1" applyAlignment="1"/>
    <xf numFmtId="0" fontId="0" fillId="4" borderId="1" xfId="0" applyFill="1" applyBorder="1"/>
    <xf numFmtId="0" fontId="2" fillId="13" borderId="1" xfId="0" applyFont="1" applyFill="1" applyBorder="1"/>
    <xf numFmtId="0" fontId="84" fillId="14" borderId="1" xfId="0" applyFont="1" applyFill="1" applyBorder="1"/>
    <xf numFmtId="0" fontId="2" fillId="3" borderId="1" xfId="0" applyFont="1" applyFill="1" applyBorder="1"/>
    <xf numFmtId="0" fontId="74" fillId="4" borderId="1" xfId="0" applyFont="1" applyFill="1" applyBorder="1"/>
    <xf numFmtId="0" fontId="1" fillId="0" borderId="24" xfId="0" applyFont="1" applyFill="1" applyBorder="1"/>
    <xf numFmtId="0" fontId="1" fillId="0" borderId="0" xfId="0" applyNumberFormat="1" applyFont="1"/>
    <xf numFmtId="0" fontId="2" fillId="4" borderId="1" xfId="0" applyFont="1" applyFill="1" applyBorder="1"/>
    <xf numFmtId="0" fontId="1" fillId="0" borderId="2" xfId="0" applyFont="1" applyBorder="1"/>
    <xf numFmtId="0" fontId="8" fillId="0" borderId="0" xfId="0" applyFont="1"/>
    <xf numFmtId="0" fontId="0" fillId="0" borderId="17" xfId="0" applyBorder="1" applyAlignment="1">
      <alignment horizontal="center"/>
    </xf>
    <xf numFmtId="3" fontId="85" fillId="0" borderId="0" xfId="0" applyNumberFormat="1" applyFont="1"/>
    <xf numFmtId="3" fontId="0" fillId="0" borderId="1" xfId="0" applyNumberFormat="1" applyBorder="1"/>
    <xf numFmtId="0" fontId="1" fillId="0" borderId="8" xfId="0" applyFont="1" applyBorder="1"/>
    <xf numFmtId="3" fontId="1" fillId="0" borderId="9" xfId="0" applyNumberFormat="1" applyFont="1" applyBorder="1"/>
    <xf numFmtId="0" fontId="63" fillId="0" borderId="0" xfId="0" applyFont="1" applyFill="1" applyBorder="1"/>
    <xf numFmtId="3" fontId="1" fillId="2" borderId="1" xfId="0" applyNumberFormat="1" applyFont="1" applyFill="1" applyBorder="1"/>
    <xf numFmtId="0" fontId="2" fillId="2" borderId="0" xfId="0" applyFont="1" applyFill="1" applyAlignment="1">
      <alignment horizontal="right"/>
    </xf>
    <xf numFmtId="3" fontId="74" fillId="0" borderId="0" xfId="0" applyNumberFormat="1" applyFont="1"/>
    <xf numFmtId="0" fontId="0" fillId="2" borderId="24" xfId="0" applyFill="1" applyBorder="1"/>
    <xf numFmtId="0" fontId="1" fillId="0" borderId="24" xfId="0" applyFont="1" applyBorder="1"/>
    <xf numFmtId="0" fontId="65" fillId="0" borderId="0" xfId="0" applyFont="1"/>
    <xf numFmtId="16" fontId="0" fillId="0" borderId="0" xfId="0" applyNumberFormat="1"/>
    <xf numFmtId="0" fontId="9" fillId="0" borderId="0" xfId="0" applyFont="1"/>
    <xf numFmtId="0" fontId="42" fillId="0" borderId="0" xfId="0" applyFont="1" applyAlignment="1">
      <alignment vertical="center"/>
    </xf>
    <xf numFmtId="0" fontId="0" fillId="15" borderId="1" xfId="0" applyFill="1" applyBorder="1"/>
    <xf numFmtId="0" fontId="2" fillId="15" borderId="1" xfId="0" applyFont="1" applyFill="1" applyBorder="1"/>
    <xf numFmtId="0" fontId="0" fillId="0" borderId="1" xfId="0" applyFont="1" applyFill="1" applyBorder="1"/>
    <xf numFmtId="0" fontId="42" fillId="0" borderId="0" xfId="0" applyFont="1" applyFill="1" applyAlignment="1">
      <alignment vertical="center"/>
    </xf>
    <xf numFmtId="0" fontId="8" fillId="16" borderId="0" xfId="0" applyFont="1" applyFill="1"/>
    <xf numFmtId="0" fontId="2" fillId="0" borderId="0" xfId="0" applyFont="1" applyFill="1"/>
    <xf numFmtId="0" fontId="0" fillId="15" borderId="8" xfId="0" applyFont="1" applyFill="1" applyBorder="1"/>
    <xf numFmtId="0" fontId="8" fillId="17" borderId="0" xfId="0" applyFont="1" applyFill="1"/>
    <xf numFmtId="0" fontId="2" fillId="15" borderId="1" xfId="0" applyFont="1" applyFill="1" applyBorder="1" applyAlignment="1">
      <alignment horizontal="left" vertical="center"/>
    </xf>
    <xf numFmtId="0" fontId="2" fillId="15" borderId="1" xfId="0" applyFont="1" applyFill="1" applyBorder="1" applyAlignment="1">
      <alignment vertical="center"/>
    </xf>
    <xf numFmtId="0" fontId="2" fillId="0" borderId="1" xfId="0" applyFont="1" applyBorder="1" applyAlignment="1">
      <alignment vertical="center"/>
    </xf>
    <xf numFmtId="0" fontId="0" fillId="15" borderId="1" xfId="0" applyFill="1" applyBorder="1" applyAlignment="1">
      <alignment horizontal="left" vertical="center"/>
    </xf>
    <xf numFmtId="0" fontId="0" fillId="0" borderId="1" xfId="0" applyBorder="1" applyAlignment="1">
      <alignment horizontal="left" vertical="center"/>
    </xf>
    <xf numFmtId="0" fontId="1" fillId="0" borderId="1" xfId="0" applyFont="1" applyFill="1" applyBorder="1" applyAlignment="1">
      <alignment horizontal="left" vertical="center"/>
    </xf>
    <xf numFmtId="0" fontId="0" fillId="0" borderId="0" xfId="0" applyFill="1" applyAlignment="1">
      <alignment horizontal="left" vertical="center"/>
    </xf>
    <xf numFmtId="0" fontId="1" fillId="0" borderId="0" xfId="0" applyFont="1" applyFill="1" applyBorder="1" applyAlignment="1">
      <alignment horizontal="left" vertical="center"/>
    </xf>
    <xf numFmtId="0" fontId="1" fillId="0" borderId="0" xfId="0" applyFont="1" applyFill="1" applyAlignment="1">
      <alignment horizontal="left" vertical="center"/>
    </xf>
    <xf numFmtId="3" fontId="0" fillId="15" borderId="1" xfId="0" applyNumberFormat="1" applyFill="1" applyBorder="1"/>
    <xf numFmtId="3" fontId="1" fillId="16" borderId="1" xfId="0" applyNumberFormat="1" applyFont="1" applyFill="1" applyBorder="1"/>
    <xf numFmtId="3" fontId="1" fillId="16" borderId="1" xfId="0" applyNumberFormat="1" applyFont="1" applyFill="1" applyBorder="1" applyAlignment="1">
      <alignment horizontal="left" vertical="center"/>
    </xf>
    <xf numFmtId="3" fontId="0" fillId="15" borderId="1" xfId="0" applyNumberFormat="1" applyFill="1" applyBorder="1" applyAlignment="1">
      <alignment horizontal="left" vertical="center"/>
    </xf>
    <xf numFmtId="3" fontId="2" fillId="15" borderId="1" xfId="0" applyNumberFormat="1" applyFont="1" applyFill="1" applyBorder="1" applyAlignment="1">
      <alignment horizontal="left" vertical="center"/>
    </xf>
    <xf numFmtId="3" fontId="1" fillId="17" borderId="1" xfId="0" applyNumberFormat="1" applyFont="1" applyFill="1" applyBorder="1" applyAlignment="1">
      <alignment horizontal="left" vertical="center"/>
    </xf>
    <xf numFmtId="3" fontId="0" fillId="0" borderId="1" xfId="0" applyNumberFormat="1" applyBorder="1" applyAlignment="1">
      <alignment horizontal="left" vertical="center"/>
    </xf>
    <xf numFmtId="3" fontId="2" fillId="0" borderId="1" xfId="0" applyNumberFormat="1" applyFont="1" applyBorder="1" applyAlignment="1">
      <alignment horizontal="left" vertical="center"/>
    </xf>
    <xf numFmtId="3" fontId="0" fillId="0" borderId="0" xfId="0" applyNumberFormat="1" applyFill="1"/>
    <xf numFmtId="3" fontId="1" fillId="0" borderId="0" xfId="0" applyNumberFormat="1" applyFont="1" applyFill="1" applyBorder="1"/>
    <xf numFmtId="3" fontId="1" fillId="0" borderId="1" xfId="0" applyNumberFormat="1" applyFont="1" applyFill="1" applyBorder="1" applyAlignment="1">
      <alignment horizontal="left" vertical="center"/>
    </xf>
    <xf numFmtId="3" fontId="0" fillId="0" borderId="0" xfId="0" applyNumberFormat="1" applyFill="1" applyAlignment="1">
      <alignment horizontal="left" vertical="center"/>
    </xf>
    <xf numFmtId="3" fontId="2" fillId="0" borderId="0" xfId="0" applyNumberFormat="1" applyFont="1" applyFill="1" applyAlignment="1">
      <alignment horizontal="left" vertical="center"/>
    </xf>
    <xf numFmtId="3" fontId="1" fillId="0" borderId="0" xfId="0" applyNumberFormat="1" applyFont="1" applyFill="1" applyBorder="1" applyAlignment="1">
      <alignment horizontal="left" vertical="center"/>
    </xf>
    <xf numFmtId="3" fontId="1" fillId="16" borderId="8" xfId="0" applyNumberFormat="1" applyFont="1" applyFill="1" applyBorder="1" applyAlignment="1">
      <alignment horizontal="left" vertical="center"/>
    </xf>
    <xf numFmtId="3" fontId="2" fillId="15" borderId="8" xfId="0" applyNumberFormat="1" applyFont="1" applyFill="1" applyBorder="1" applyAlignment="1">
      <alignment horizontal="left" vertical="center"/>
    </xf>
    <xf numFmtId="3" fontId="1" fillId="17" borderId="8" xfId="0" applyNumberFormat="1" applyFont="1" applyFill="1" applyBorder="1" applyAlignment="1">
      <alignment horizontal="left" vertical="center"/>
    </xf>
    <xf numFmtId="3" fontId="2" fillId="0" borderId="0" xfId="0" applyNumberFormat="1" applyFont="1" applyFill="1" applyBorder="1" applyAlignment="1">
      <alignment horizontal="left" vertical="center"/>
    </xf>
    <xf numFmtId="3" fontId="0" fillId="0" borderId="0" xfId="0" applyNumberFormat="1" applyFill="1" applyBorder="1" applyAlignment="1">
      <alignment horizontal="left" vertical="center"/>
    </xf>
    <xf numFmtId="3" fontId="0" fillId="0" borderId="8" xfId="0" applyNumberFormat="1" applyBorder="1"/>
    <xf numFmtId="3" fontId="0" fillId="0" borderId="13" xfId="0" applyNumberFormat="1" applyBorder="1"/>
    <xf numFmtId="3" fontId="0" fillId="0" borderId="23" xfId="0" applyNumberFormat="1" applyBorder="1" applyAlignment="1">
      <alignment horizontal="left" vertical="center"/>
    </xf>
    <xf numFmtId="3" fontId="1" fillId="0" borderId="0" xfId="0" applyNumberFormat="1" applyFont="1" applyFill="1" applyAlignment="1">
      <alignment horizontal="left" vertical="center"/>
    </xf>
    <xf numFmtId="0" fontId="0" fillId="15" borderId="8" xfId="0" applyFill="1" applyBorder="1" applyAlignment="1">
      <alignment horizontal="left" vertical="center"/>
    </xf>
    <xf numFmtId="3" fontId="0" fillId="15" borderId="8" xfId="0" applyNumberFormat="1" applyFill="1" applyBorder="1" applyAlignment="1">
      <alignment horizontal="left" vertical="center"/>
    </xf>
    <xf numFmtId="3" fontId="35" fillId="0" borderId="1" xfId="0" applyNumberFormat="1" applyFont="1" applyBorder="1" applyAlignment="1">
      <alignment horizontal="left" vertical="center"/>
    </xf>
    <xf numFmtId="3" fontId="35" fillId="15" borderId="8" xfId="0" applyNumberFormat="1" applyFont="1" applyFill="1" applyBorder="1" applyAlignment="1">
      <alignment horizontal="left" vertical="center"/>
    </xf>
    <xf numFmtId="3" fontId="70" fillId="0" borderId="1" xfId="0" applyNumberFormat="1" applyFont="1" applyFill="1" applyBorder="1" applyAlignment="1">
      <alignment horizontal="left" vertical="center"/>
    </xf>
    <xf numFmtId="3" fontId="69" fillId="0" borderId="0" xfId="0" applyNumberFormat="1" applyFont="1" applyFill="1" applyBorder="1" applyAlignment="1">
      <alignment horizontal="left" vertical="center"/>
    </xf>
    <xf numFmtId="3" fontId="66" fillId="15" borderId="1" xfId="0" applyNumberFormat="1" applyFont="1" applyFill="1" applyBorder="1" applyAlignment="1">
      <alignment horizontal="left" vertical="center"/>
    </xf>
    <xf numFmtId="3" fontId="9" fillId="0" borderId="1" xfId="0" applyNumberFormat="1" applyFont="1" applyBorder="1" applyAlignment="1">
      <alignment horizontal="left" vertical="center"/>
    </xf>
    <xf numFmtId="3" fontId="68" fillId="0" borderId="0" xfId="0" applyNumberFormat="1" applyFont="1" applyFill="1" applyBorder="1" applyAlignment="1">
      <alignment horizontal="left" vertical="center"/>
    </xf>
    <xf numFmtId="3" fontId="67" fillId="15" borderId="1" xfId="0" applyNumberFormat="1" applyFont="1" applyFill="1" applyBorder="1" applyAlignment="1">
      <alignment horizontal="left" vertical="center"/>
    </xf>
    <xf numFmtId="0" fontId="0" fillId="0" borderId="0" xfId="0" applyAlignment="1">
      <alignment horizontal="left" vertical="center"/>
    </xf>
    <xf numFmtId="3" fontId="0" fillId="0" borderId="0" xfId="0" applyNumberFormat="1" applyAlignment="1">
      <alignment horizontal="left" vertical="center"/>
    </xf>
    <xf numFmtId="3" fontId="2" fillId="0" borderId="0" xfId="0" applyNumberFormat="1" applyFont="1" applyAlignment="1">
      <alignment horizontal="left" vertical="center"/>
    </xf>
    <xf numFmtId="0" fontId="0" fillId="0" borderId="1" xfId="0" applyFill="1" applyBorder="1" applyAlignment="1">
      <alignment horizontal="center" vertical="center"/>
    </xf>
    <xf numFmtId="0" fontId="2" fillId="0" borderId="1" xfId="0" applyFont="1" applyFill="1" applyBorder="1" applyAlignment="1">
      <alignment horizontal="left" vertical="center"/>
    </xf>
    <xf numFmtId="3" fontId="0" fillId="0" borderId="1" xfId="0" applyNumberFormat="1" applyFill="1" applyBorder="1" applyAlignment="1">
      <alignment horizontal="left" vertical="center"/>
    </xf>
    <xf numFmtId="3" fontId="2" fillId="0" borderId="1" xfId="0" applyNumberFormat="1" applyFont="1" applyFill="1" applyBorder="1" applyAlignment="1">
      <alignment horizontal="left" vertical="center"/>
    </xf>
    <xf numFmtId="0" fontId="1" fillId="15" borderId="1" xfId="0" applyFont="1" applyFill="1" applyBorder="1"/>
    <xf numFmtId="0" fontId="1" fillId="15" borderId="1" xfId="0" applyFont="1" applyFill="1" applyBorder="1" applyAlignment="1">
      <alignment horizontal="left" vertical="center"/>
    </xf>
    <xf numFmtId="3" fontId="1" fillId="15" borderId="1" xfId="0" applyNumberFormat="1" applyFont="1" applyFill="1" applyBorder="1" applyAlignment="1">
      <alignment horizontal="left" vertical="center"/>
    </xf>
    <xf numFmtId="3" fontId="0" fillId="0" borderId="14" xfId="0" applyNumberFormat="1" applyBorder="1"/>
    <xf numFmtId="3" fontId="73" fillId="0" borderId="0" xfId="0" applyNumberFormat="1" applyFont="1" applyFill="1" applyBorder="1" applyAlignment="1">
      <alignment horizontal="left" vertical="center"/>
    </xf>
    <xf numFmtId="0" fontId="2" fillId="0" borderId="0" xfId="0" applyFont="1" applyAlignment="1">
      <alignment horizontal="right"/>
    </xf>
    <xf numFmtId="0" fontId="60" fillId="0" borderId="0" xfId="0" applyFont="1" applyAlignment="1">
      <alignment horizontal="center"/>
    </xf>
    <xf numFmtId="0" fontId="0" fillId="15" borderId="1" xfId="0" applyFill="1" applyBorder="1" applyAlignment="1">
      <alignment horizontal="center" vertical="center"/>
    </xf>
    <xf numFmtId="0" fontId="2" fillId="0" borderId="25" xfId="0" applyFont="1" applyBorder="1" applyAlignment="1">
      <alignment horizontal="center" vertical="center"/>
    </xf>
    <xf numFmtId="0" fontId="2" fillId="0" borderId="15" xfId="0" applyFont="1" applyBorder="1" applyAlignment="1">
      <alignment horizontal="center" vertical="center"/>
    </xf>
    <xf numFmtId="0" fontId="2" fillId="15" borderId="25" xfId="0" applyFont="1" applyFill="1" applyBorder="1" applyAlignment="1">
      <alignment horizontal="center" vertical="center"/>
    </xf>
    <xf numFmtId="0" fontId="2" fillId="15" borderId="15" xfId="0" applyFont="1" applyFill="1" applyBorder="1" applyAlignment="1">
      <alignment horizontal="center" vertical="center"/>
    </xf>
    <xf numFmtId="0" fontId="8" fillId="0" borderId="0" xfId="0" applyFont="1" applyAlignment="1">
      <alignment horizontal="center"/>
    </xf>
    <xf numFmtId="0" fontId="0" fillId="0" borderId="0" xfId="0" applyAlignment="1">
      <alignment horizontal="center"/>
    </xf>
    <xf numFmtId="172" fontId="1" fillId="0" borderId="0" xfId="0" applyNumberFormat="1" applyFont="1"/>
    <xf numFmtId="172" fontId="1" fillId="2" borderId="0" xfId="0" applyNumberFormat="1"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Service Chart</a:t>
            </a:r>
          </a:p>
        </c:rich>
      </c:tx>
      <c:overlay val="0"/>
      <c:spPr>
        <a:noFill/>
        <a:ln w="25400">
          <a:noFill/>
        </a:ln>
      </c:spPr>
    </c:title>
    <c:autoTitleDeleted val="0"/>
    <c:plotArea>
      <c:layout>
        <c:manualLayout>
          <c:layoutTarget val="inner"/>
          <c:xMode val="edge"/>
          <c:yMode val="edge"/>
          <c:x val="5.9381549028736449E-2"/>
          <c:y val="0.10611081106919423"/>
          <c:w val="0.91662530615549664"/>
          <c:h val="0.690214433110243"/>
        </c:manualLayout>
      </c:layout>
      <c:barChart>
        <c:barDir val="col"/>
        <c:grouping val="clustered"/>
        <c:varyColors val="0"/>
        <c:ser>
          <c:idx val="0"/>
          <c:order val="0"/>
          <c:tx>
            <c:strRef>
              <c:f>'Holly Graph'!$A$5</c:f>
              <c:strCache>
                <c:ptCount val="1"/>
                <c:pt idx="0">
                  <c:v>Hot delivered</c:v>
                </c:pt>
              </c:strCache>
            </c:strRef>
          </c:tx>
          <c:invertIfNegative val="0"/>
          <c:cat>
            <c:strRef>
              <c:f>'Holly Graph'!$B$2:$B$4</c:f>
              <c:strCache>
                <c:ptCount val="1"/>
                <c:pt idx="0">
                  <c:v>January </c:v>
                </c:pt>
              </c:strCache>
            </c:strRef>
          </c:cat>
          <c:val>
            <c:numRef>
              <c:f>'Holly Graph'!$B$5:$B$5</c:f>
              <c:numCache>
                <c:formatCode>General</c:formatCode>
                <c:ptCount val="1"/>
                <c:pt idx="0">
                  <c:v>6366</c:v>
                </c:pt>
              </c:numCache>
            </c:numRef>
          </c:val>
          <c:extLst>
            <c:ext xmlns:c16="http://schemas.microsoft.com/office/drawing/2014/chart" uri="{C3380CC4-5D6E-409C-BE32-E72D297353CC}">
              <c16:uniqueId val="{00000000-2226-41D4-8E81-EB1EA78C9926}"/>
            </c:ext>
          </c:extLst>
        </c:ser>
        <c:ser>
          <c:idx val="1"/>
          <c:order val="1"/>
          <c:tx>
            <c:strRef>
              <c:f>'Holly Graph'!$A$6</c:f>
              <c:strCache>
                <c:ptCount val="1"/>
                <c:pt idx="0">
                  <c:v>Hot ordered </c:v>
                </c:pt>
              </c:strCache>
            </c:strRef>
          </c:tx>
          <c:spPr>
            <a:solidFill>
              <a:schemeClr val="accent1"/>
            </a:solidFill>
          </c:spPr>
          <c:invertIfNegative val="0"/>
          <c:cat>
            <c:strRef>
              <c:f>'Holly Graph'!$B$2:$B$4</c:f>
              <c:strCache>
                <c:ptCount val="1"/>
                <c:pt idx="0">
                  <c:v>January </c:v>
                </c:pt>
              </c:strCache>
            </c:strRef>
          </c:cat>
          <c:val>
            <c:numRef>
              <c:f>'Holly Graph'!$B$6:$B$6</c:f>
              <c:numCache>
                <c:formatCode>General</c:formatCode>
                <c:ptCount val="1"/>
                <c:pt idx="0">
                  <c:v>5650</c:v>
                </c:pt>
              </c:numCache>
            </c:numRef>
          </c:val>
          <c:extLst>
            <c:ext xmlns:c16="http://schemas.microsoft.com/office/drawing/2014/chart" uri="{C3380CC4-5D6E-409C-BE32-E72D297353CC}">
              <c16:uniqueId val="{00000001-2226-41D4-8E81-EB1EA78C9926}"/>
            </c:ext>
          </c:extLst>
        </c:ser>
        <c:ser>
          <c:idx val="2"/>
          <c:order val="2"/>
          <c:tx>
            <c:strRef>
              <c:f>'Holly Graph'!$A$8</c:f>
              <c:strCache>
                <c:ptCount val="1"/>
                <c:pt idx="0">
                  <c:v>Frozen weekend 8 Box and extra, </c:v>
                </c:pt>
              </c:strCache>
            </c:strRef>
          </c:tx>
          <c:spPr>
            <a:solidFill>
              <a:srgbClr val="C00000"/>
            </a:solidFill>
          </c:spPr>
          <c:invertIfNegative val="0"/>
          <c:cat>
            <c:strRef>
              <c:f>'Holly Graph'!$B$2:$B$4</c:f>
              <c:strCache>
                <c:ptCount val="1"/>
                <c:pt idx="0">
                  <c:v>January </c:v>
                </c:pt>
              </c:strCache>
            </c:strRef>
          </c:cat>
          <c:val>
            <c:numRef>
              <c:f>'Holly Graph'!$B$8:$B$8</c:f>
              <c:numCache>
                <c:formatCode>General</c:formatCode>
                <c:ptCount val="1"/>
                <c:pt idx="0">
                  <c:v>1955</c:v>
                </c:pt>
              </c:numCache>
            </c:numRef>
          </c:val>
          <c:extLst>
            <c:ext xmlns:c16="http://schemas.microsoft.com/office/drawing/2014/chart" uri="{C3380CC4-5D6E-409C-BE32-E72D297353CC}">
              <c16:uniqueId val="{00000002-2226-41D4-8E81-EB1EA78C9926}"/>
            </c:ext>
          </c:extLst>
        </c:ser>
        <c:ser>
          <c:idx val="3"/>
          <c:order val="3"/>
          <c:tx>
            <c:strRef>
              <c:f>'Holly Graph'!$A$9</c:f>
              <c:strCache>
                <c:ptCount val="1"/>
                <c:pt idx="0">
                  <c:v>Frozen (8 Box) ordered</c:v>
                </c:pt>
              </c:strCache>
            </c:strRef>
          </c:tx>
          <c:spPr>
            <a:solidFill>
              <a:schemeClr val="accent2">
                <a:lumMod val="20000"/>
                <a:lumOff val="80000"/>
              </a:schemeClr>
            </a:solidFill>
          </c:spPr>
          <c:invertIfNegative val="0"/>
          <c:cat>
            <c:strRef>
              <c:f>'Holly Graph'!$B$2:$B$4</c:f>
              <c:strCache>
                <c:ptCount val="1"/>
                <c:pt idx="0">
                  <c:v>January </c:v>
                </c:pt>
              </c:strCache>
            </c:strRef>
          </c:cat>
          <c:val>
            <c:numRef>
              <c:f>'Holly Graph'!$B$9:$B$9</c:f>
              <c:numCache>
                <c:formatCode>General</c:formatCode>
                <c:ptCount val="1"/>
                <c:pt idx="0">
                  <c:v>1760</c:v>
                </c:pt>
              </c:numCache>
            </c:numRef>
          </c:val>
          <c:extLst>
            <c:ext xmlns:c16="http://schemas.microsoft.com/office/drawing/2014/chart" uri="{C3380CC4-5D6E-409C-BE32-E72D297353CC}">
              <c16:uniqueId val="{00000003-2226-41D4-8E81-EB1EA78C9926}"/>
            </c:ext>
          </c:extLst>
        </c:ser>
        <c:ser>
          <c:idx val="4"/>
          <c:order val="4"/>
          <c:tx>
            <c:strRef>
              <c:f>'Holly Graph'!$A$11</c:f>
              <c:strCache>
                <c:ptCount val="1"/>
                <c:pt idx="0">
                  <c:v>Frozen weekly delivered</c:v>
                </c:pt>
              </c:strCache>
            </c:strRef>
          </c:tx>
          <c:spPr>
            <a:solidFill>
              <a:srgbClr val="C00000"/>
            </a:solidFill>
          </c:spPr>
          <c:invertIfNegative val="0"/>
          <c:cat>
            <c:strRef>
              <c:f>'Holly Graph'!$B$2:$B$4</c:f>
              <c:strCache>
                <c:ptCount val="1"/>
                <c:pt idx="0">
                  <c:v>January </c:v>
                </c:pt>
              </c:strCache>
            </c:strRef>
          </c:cat>
          <c:val>
            <c:numRef>
              <c:f>'Holly Graph'!$B$11:$B$11</c:f>
              <c:numCache>
                <c:formatCode>General</c:formatCode>
                <c:ptCount val="1"/>
                <c:pt idx="0">
                  <c:v>1099</c:v>
                </c:pt>
              </c:numCache>
            </c:numRef>
          </c:val>
          <c:extLst>
            <c:ext xmlns:c16="http://schemas.microsoft.com/office/drawing/2014/chart" uri="{C3380CC4-5D6E-409C-BE32-E72D297353CC}">
              <c16:uniqueId val="{00000004-2226-41D4-8E81-EB1EA78C9926}"/>
            </c:ext>
          </c:extLst>
        </c:ser>
        <c:ser>
          <c:idx val="5"/>
          <c:order val="5"/>
          <c:tx>
            <c:strRef>
              <c:f>'Holly Graph'!$A$12</c:f>
              <c:strCache>
                <c:ptCount val="1"/>
                <c:pt idx="0">
                  <c:v>Frozen (7 Box) ordered </c:v>
                </c:pt>
              </c:strCache>
            </c:strRef>
          </c:tx>
          <c:spPr>
            <a:solidFill>
              <a:schemeClr val="accent2">
                <a:lumMod val="20000"/>
                <a:lumOff val="80000"/>
              </a:schemeClr>
            </a:solidFill>
          </c:spPr>
          <c:invertIfNegative val="0"/>
          <c:cat>
            <c:strRef>
              <c:f>'Holly Graph'!$B$2:$B$4</c:f>
              <c:strCache>
                <c:ptCount val="1"/>
                <c:pt idx="0">
                  <c:v>January </c:v>
                </c:pt>
              </c:strCache>
            </c:strRef>
          </c:cat>
          <c:val>
            <c:numRef>
              <c:f>'Holly Graph'!$B$12:$B$12</c:f>
              <c:numCache>
                <c:formatCode>General</c:formatCode>
                <c:ptCount val="1"/>
                <c:pt idx="0">
                  <c:v>1295</c:v>
                </c:pt>
              </c:numCache>
            </c:numRef>
          </c:val>
          <c:extLst>
            <c:ext xmlns:c16="http://schemas.microsoft.com/office/drawing/2014/chart" uri="{C3380CC4-5D6E-409C-BE32-E72D297353CC}">
              <c16:uniqueId val="{00000005-2226-41D4-8E81-EB1EA78C9926}"/>
            </c:ext>
          </c:extLst>
        </c:ser>
        <c:ser>
          <c:idx val="6"/>
          <c:order val="6"/>
          <c:tx>
            <c:v>'Holly Graph'!#REF!</c:v>
          </c:tx>
          <c:spPr>
            <a:solidFill>
              <a:schemeClr val="accent6"/>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6-2226-41D4-8E81-EB1EA78C9926}"/>
            </c:ext>
          </c:extLst>
        </c:ser>
        <c:ser>
          <c:idx val="7"/>
          <c:order val="7"/>
          <c:tx>
            <c:v>'Holly Graph'!#REF!</c:v>
          </c:tx>
          <c:spPr>
            <a:solidFill>
              <a:schemeClr val="accent6"/>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7-2226-41D4-8E81-EB1EA78C9926}"/>
            </c:ext>
          </c:extLst>
        </c:ser>
        <c:ser>
          <c:idx val="8"/>
          <c:order val="8"/>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8-2226-41D4-8E81-EB1EA78C9926}"/>
            </c:ext>
          </c:extLst>
        </c:ser>
        <c:ser>
          <c:idx val="9"/>
          <c:order val="9"/>
          <c:tx>
            <c:v>'Holly Graph'!#REF!</c:v>
          </c:tx>
          <c:spPr>
            <a:solidFill>
              <a:srgbClr val="92D05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9-2226-41D4-8E81-EB1EA78C9926}"/>
            </c:ext>
          </c:extLst>
        </c:ser>
        <c:ser>
          <c:idx val="10"/>
          <c:order val="10"/>
          <c:tx>
            <c:v>'Holly Graph'!#REF!</c:v>
          </c:tx>
          <c:spPr>
            <a:solidFill>
              <a:srgbClr val="FFFF0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A-2226-41D4-8E81-EB1EA78C9926}"/>
            </c:ext>
          </c:extLst>
        </c:ser>
        <c:ser>
          <c:idx val="11"/>
          <c:order val="11"/>
          <c:tx>
            <c:v>'Holly Graph'!#REF!</c:v>
          </c:tx>
          <c:spPr>
            <a:solidFill>
              <a:srgbClr val="FFC00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B-2226-41D4-8E81-EB1EA78C9926}"/>
            </c:ext>
          </c:extLst>
        </c:ser>
        <c:ser>
          <c:idx val="12"/>
          <c:order val="12"/>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C-2226-41D4-8E81-EB1EA78C9926}"/>
            </c:ext>
          </c:extLst>
        </c:ser>
        <c:ser>
          <c:idx val="13"/>
          <c:order val="13"/>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D-2226-41D4-8E81-EB1EA78C9926}"/>
            </c:ext>
          </c:extLst>
        </c:ser>
        <c:ser>
          <c:idx val="14"/>
          <c:order val="14"/>
          <c:tx>
            <c:strRef>
              <c:f>'Holly Graph'!$A$13</c:f>
              <c:strCache>
                <c:ptCount val="1"/>
              </c:strCache>
            </c:strRef>
          </c:tx>
          <c:invertIfNegative val="0"/>
          <c:cat>
            <c:strRef>
              <c:f>'Holly Graph'!$B$2:$B$4</c:f>
              <c:strCache>
                <c:ptCount val="1"/>
                <c:pt idx="0">
                  <c:v>January </c:v>
                </c:pt>
              </c:strCache>
            </c:strRef>
          </c:cat>
          <c:val>
            <c:numRef>
              <c:f>'Holly Graph'!$B$13:$E$13</c:f>
              <c:numCache>
                <c:formatCode>General</c:formatCode>
                <c:ptCount val="4"/>
              </c:numCache>
            </c:numRef>
          </c:val>
          <c:extLst>
            <c:ext xmlns:c16="http://schemas.microsoft.com/office/drawing/2014/chart" uri="{C3380CC4-5D6E-409C-BE32-E72D297353CC}">
              <c16:uniqueId val="{0000000E-2226-41D4-8E81-EB1EA78C9926}"/>
            </c:ext>
          </c:extLst>
        </c:ser>
        <c:ser>
          <c:idx val="15"/>
          <c:order val="15"/>
          <c:tx>
            <c:strRef>
              <c:f>'Holly Graph'!$A$14</c:f>
              <c:strCache>
                <c:ptCount val="1"/>
              </c:strCache>
            </c:strRef>
          </c:tx>
          <c:invertIfNegative val="0"/>
          <c:cat>
            <c:strRef>
              <c:f>'Holly Graph'!$B$2:$B$4</c:f>
              <c:strCache>
                <c:ptCount val="1"/>
                <c:pt idx="0">
                  <c:v>January </c:v>
                </c:pt>
              </c:strCache>
            </c:strRef>
          </c:cat>
          <c:val>
            <c:numRef>
              <c:f>'Holly Graph'!$B$14:$E$14</c:f>
              <c:numCache>
                <c:formatCode>General</c:formatCode>
                <c:ptCount val="4"/>
              </c:numCache>
            </c:numRef>
          </c:val>
          <c:extLst>
            <c:ext xmlns:c16="http://schemas.microsoft.com/office/drawing/2014/chart" uri="{C3380CC4-5D6E-409C-BE32-E72D297353CC}">
              <c16:uniqueId val="{0000000F-2226-41D4-8E81-EB1EA78C9926}"/>
            </c:ext>
          </c:extLst>
        </c:ser>
        <c:ser>
          <c:idx val="16"/>
          <c:order val="16"/>
          <c:tx>
            <c:strRef>
              <c:f>'Holly Graph'!$A$15</c:f>
              <c:strCache>
                <c:ptCount val="1"/>
              </c:strCache>
            </c:strRef>
          </c:tx>
          <c:invertIfNegative val="0"/>
          <c:cat>
            <c:strRef>
              <c:f>'Holly Graph'!$B$2:$B$4</c:f>
              <c:strCache>
                <c:ptCount val="1"/>
                <c:pt idx="0">
                  <c:v>January </c:v>
                </c:pt>
              </c:strCache>
            </c:strRef>
          </c:cat>
          <c:val>
            <c:numRef>
              <c:f>'Holly Graph'!$B$15:$E$15</c:f>
              <c:numCache>
                <c:formatCode>General</c:formatCode>
                <c:ptCount val="4"/>
              </c:numCache>
            </c:numRef>
          </c:val>
          <c:extLst>
            <c:ext xmlns:c16="http://schemas.microsoft.com/office/drawing/2014/chart" uri="{C3380CC4-5D6E-409C-BE32-E72D297353CC}">
              <c16:uniqueId val="{00000010-2226-41D4-8E81-EB1EA78C9926}"/>
            </c:ext>
          </c:extLst>
        </c:ser>
        <c:dLbls>
          <c:showLegendKey val="0"/>
          <c:showVal val="0"/>
          <c:showCatName val="0"/>
          <c:showSerName val="0"/>
          <c:showPercent val="0"/>
          <c:showBubbleSize val="0"/>
        </c:dLbls>
        <c:gapWidth val="219"/>
        <c:overlap val="-27"/>
        <c:axId val="1932795600"/>
        <c:axId val="1"/>
      </c:barChart>
      <c:catAx>
        <c:axId val="193279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1932795600"/>
        <c:crosses val="autoZero"/>
        <c:crossBetween val="between"/>
      </c:valAx>
      <c:spPr>
        <a:noFill/>
        <a:ln w="25400">
          <a:noFill/>
        </a:ln>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ayout>
        <c:manualLayout>
          <c:xMode val="edge"/>
          <c:yMode val="edge"/>
          <c:x val="7.5895342170247793E-2"/>
          <c:y val="0.82740754553932139"/>
          <c:w val="0.88172529874258465"/>
          <c:h val="0.12381350321739486"/>
        </c:manualLayout>
      </c:layout>
      <c:overlay val="0"/>
      <c:spPr>
        <a:noFill/>
        <a:ln w="25400">
          <a:solidFill>
            <a:schemeClr val="tx1"/>
          </a:solidFill>
        </a:ln>
      </c:spPr>
      <c:txPr>
        <a:bodyPr/>
        <a:lstStyle/>
        <a:p>
          <a:pPr>
            <a:defRPr sz="10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en-US"/>
        </a:p>
      </c:txPr>
    </c:title>
    <c:autoTitleDeleted val="0"/>
    <c:plotArea>
      <c:layout/>
      <c:areaChart>
        <c:grouping val="stacked"/>
        <c:varyColors val="0"/>
        <c:ser>
          <c:idx val="0"/>
          <c:order val="0"/>
          <c:tx>
            <c:strRef>
              <c:f>'Holly Graph'!$A$20</c:f>
              <c:strCache>
                <c:ptCount val="1"/>
                <c:pt idx="0">
                  <c:v>Ensure delivered</c:v>
                </c:pt>
              </c:strCache>
            </c:strRef>
          </c:tx>
          <c:spPr>
            <a:solidFill>
              <a:srgbClr val="4F81BD"/>
            </a:solidFill>
            <a:ln w="25400">
              <a:noFill/>
            </a:ln>
          </c:spPr>
          <c:cat>
            <c:numRef>
              <c:f>'Holly Graph'!$B$19:$E$19</c:f>
              <c:numCache>
                <c:formatCode>General</c:formatCode>
                <c:ptCount val="4"/>
              </c:numCache>
            </c:numRef>
          </c:cat>
          <c:val>
            <c:numRef>
              <c:f>'Holly Graph'!$B$20:$E$20</c:f>
              <c:numCache>
                <c:formatCode>General</c:formatCode>
                <c:ptCount val="4"/>
              </c:numCache>
            </c:numRef>
          </c:val>
          <c:extLst>
            <c:ext xmlns:c16="http://schemas.microsoft.com/office/drawing/2014/chart" uri="{C3380CC4-5D6E-409C-BE32-E72D297353CC}">
              <c16:uniqueId val="{00000000-8480-416E-B788-A1794BB9774C}"/>
            </c:ext>
          </c:extLst>
        </c:ser>
        <c:ser>
          <c:idx val="1"/>
          <c:order val="1"/>
          <c:tx>
            <c:strRef>
              <c:f>'Holly Graph'!$A$21</c:f>
              <c:strCache>
                <c:ptCount val="1"/>
                <c:pt idx="0">
                  <c:v>Ensure ordered </c:v>
                </c:pt>
              </c:strCache>
            </c:strRef>
          </c:tx>
          <c:spPr>
            <a:solidFill>
              <a:srgbClr val="C0504D"/>
            </a:solidFill>
            <a:ln w="25400">
              <a:noFill/>
            </a:ln>
          </c:spPr>
          <c:cat>
            <c:numRef>
              <c:f>'Holly Graph'!$B$19:$E$19</c:f>
              <c:numCache>
                <c:formatCode>General</c:formatCode>
                <c:ptCount val="4"/>
              </c:numCache>
            </c:numRef>
          </c:cat>
          <c:val>
            <c:numRef>
              <c:f>'Holly Graph'!$B$21:$E$21</c:f>
              <c:numCache>
                <c:formatCode>General</c:formatCode>
                <c:ptCount val="4"/>
              </c:numCache>
            </c:numRef>
          </c:val>
          <c:extLst>
            <c:ext xmlns:c16="http://schemas.microsoft.com/office/drawing/2014/chart" uri="{C3380CC4-5D6E-409C-BE32-E72D297353CC}">
              <c16:uniqueId val="{00000001-8480-416E-B788-A1794BB9774C}"/>
            </c:ext>
          </c:extLst>
        </c:ser>
        <c:ser>
          <c:idx val="2"/>
          <c:order val="2"/>
          <c:tx>
            <c:strRef>
              <c:f>'Holly Graph'!$A$22</c:f>
              <c:strCache>
                <c:ptCount val="1"/>
                <c:pt idx="0">
                  <c:v>Glucerna delivered</c:v>
                </c:pt>
              </c:strCache>
            </c:strRef>
          </c:tx>
          <c:spPr>
            <a:solidFill>
              <a:srgbClr val="9BBB59"/>
            </a:solidFill>
            <a:ln w="25400">
              <a:noFill/>
            </a:ln>
          </c:spPr>
          <c:cat>
            <c:numRef>
              <c:f>'Holly Graph'!$B$19:$E$19</c:f>
              <c:numCache>
                <c:formatCode>General</c:formatCode>
                <c:ptCount val="4"/>
              </c:numCache>
            </c:numRef>
          </c:cat>
          <c:val>
            <c:numRef>
              <c:f>'Holly Graph'!$B$22:$E$22</c:f>
              <c:numCache>
                <c:formatCode>General</c:formatCode>
                <c:ptCount val="4"/>
              </c:numCache>
            </c:numRef>
          </c:val>
          <c:extLst>
            <c:ext xmlns:c16="http://schemas.microsoft.com/office/drawing/2014/chart" uri="{C3380CC4-5D6E-409C-BE32-E72D297353CC}">
              <c16:uniqueId val="{00000002-8480-416E-B788-A1794BB9774C}"/>
            </c:ext>
          </c:extLst>
        </c:ser>
        <c:ser>
          <c:idx val="3"/>
          <c:order val="3"/>
          <c:tx>
            <c:strRef>
              <c:f>'Holly Graph'!$A$23</c:f>
              <c:strCache>
                <c:ptCount val="1"/>
                <c:pt idx="0">
                  <c:v>Glucerna ordered </c:v>
                </c:pt>
              </c:strCache>
            </c:strRef>
          </c:tx>
          <c:spPr>
            <a:solidFill>
              <a:srgbClr val="8064A2"/>
            </a:solidFill>
            <a:ln w="25400">
              <a:noFill/>
            </a:ln>
          </c:spPr>
          <c:cat>
            <c:numRef>
              <c:f>'Holly Graph'!$B$19:$E$19</c:f>
              <c:numCache>
                <c:formatCode>General</c:formatCode>
                <c:ptCount val="4"/>
              </c:numCache>
            </c:numRef>
          </c:cat>
          <c:val>
            <c:numRef>
              <c:f>'Holly Graph'!$B$23:$E$23</c:f>
              <c:numCache>
                <c:formatCode>General</c:formatCode>
                <c:ptCount val="4"/>
              </c:numCache>
            </c:numRef>
          </c:val>
          <c:extLst>
            <c:ext xmlns:c16="http://schemas.microsoft.com/office/drawing/2014/chart" uri="{C3380CC4-5D6E-409C-BE32-E72D297353CC}">
              <c16:uniqueId val="{00000003-8480-416E-B788-A1794BB9774C}"/>
            </c:ext>
          </c:extLst>
        </c:ser>
        <c:ser>
          <c:idx val="4"/>
          <c:order val="4"/>
          <c:tx>
            <c:strRef>
              <c:f>'Holly Graph'!$A$24</c:f>
              <c:strCache>
                <c:ptCount val="1"/>
                <c:pt idx="0">
                  <c:v>Instant </c:v>
                </c:pt>
              </c:strCache>
            </c:strRef>
          </c:tx>
          <c:spPr>
            <a:solidFill>
              <a:srgbClr val="4BACC6"/>
            </a:solidFill>
            <a:ln w="25400">
              <a:noFill/>
            </a:ln>
          </c:spPr>
          <c:cat>
            <c:numRef>
              <c:f>'Holly Graph'!$B$19:$E$19</c:f>
              <c:numCache>
                <c:formatCode>General</c:formatCode>
                <c:ptCount val="4"/>
              </c:numCache>
            </c:numRef>
          </c:cat>
          <c:val>
            <c:numRef>
              <c:f>'Holly Graph'!$B$24:$E$24</c:f>
              <c:numCache>
                <c:formatCode>General</c:formatCode>
                <c:ptCount val="4"/>
              </c:numCache>
            </c:numRef>
          </c:val>
          <c:extLst>
            <c:ext xmlns:c16="http://schemas.microsoft.com/office/drawing/2014/chart" uri="{C3380CC4-5D6E-409C-BE32-E72D297353CC}">
              <c16:uniqueId val="{00000004-8480-416E-B788-A1794BB9774C}"/>
            </c:ext>
          </c:extLst>
        </c:ser>
        <c:ser>
          <c:idx val="5"/>
          <c:order val="5"/>
          <c:tx>
            <c:strRef>
              <c:f>'Holly Graph'!$A$25</c:f>
              <c:strCache>
                <c:ptCount val="1"/>
                <c:pt idx="0">
                  <c:v>Instant ORDERED </c:v>
                </c:pt>
              </c:strCache>
            </c:strRef>
          </c:tx>
          <c:spPr>
            <a:solidFill>
              <a:srgbClr val="F79646"/>
            </a:solidFill>
            <a:ln w="25400">
              <a:noFill/>
            </a:ln>
          </c:spPr>
          <c:cat>
            <c:numRef>
              <c:f>'Holly Graph'!$B$19:$E$19</c:f>
              <c:numCache>
                <c:formatCode>General</c:formatCode>
                <c:ptCount val="4"/>
              </c:numCache>
            </c:numRef>
          </c:cat>
          <c:val>
            <c:numRef>
              <c:f>'Holly Graph'!$B$25:$E$25</c:f>
              <c:numCache>
                <c:formatCode>General</c:formatCode>
                <c:ptCount val="4"/>
              </c:numCache>
            </c:numRef>
          </c:val>
          <c:extLst>
            <c:ext xmlns:c16="http://schemas.microsoft.com/office/drawing/2014/chart" uri="{C3380CC4-5D6E-409C-BE32-E72D297353CC}">
              <c16:uniqueId val="{00000005-8480-416E-B788-A1794BB9774C}"/>
            </c:ext>
          </c:extLst>
        </c:ser>
        <c:ser>
          <c:idx val="6"/>
          <c:order val="6"/>
          <c:tx>
            <c:strRef>
              <c:f>'Holly Graph'!$A$26</c:f>
              <c:strCache>
                <c:ptCount val="1"/>
              </c:strCache>
            </c:strRef>
          </c:tx>
          <c:spPr>
            <a:solidFill>
              <a:schemeClr val="accent1">
                <a:lumMod val="60000"/>
              </a:schemeClr>
            </a:solidFill>
            <a:ln w="25400">
              <a:noFill/>
            </a:ln>
            <a:effectLst/>
          </c:spPr>
          <c:cat>
            <c:numRef>
              <c:f>'Holly Graph'!$B$19:$E$19</c:f>
              <c:numCache>
                <c:formatCode>General</c:formatCode>
                <c:ptCount val="4"/>
              </c:numCache>
            </c:numRef>
          </c:cat>
          <c:val>
            <c:numRef>
              <c:f>'Holly Graph'!$B$26:$E$26</c:f>
              <c:numCache>
                <c:formatCode>General</c:formatCode>
                <c:ptCount val="4"/>
              </c:numCache>
            </c:numRef>
          </c:val>
          <c:extLst>
            <c:ext xmlns:c16="http://schemas.microsoft.com/office/drawing/2014/chart" uri="{C3380CC4-5D6E-409C-BE32-E72D297353CC}">
              <c16:uniqueId val="{00000006-8480-416E-B788-A1794BB9774C}"/>
            </c:ext>
          </c:extLst>
        </c:ser>
        <c:dLbls>
          <c:showLegendKey val="0"/>
          <c:showVal val="0"/>
          <c:showCatName val="0"/>
          <c:showSerName val="0"/>
          <c:showPercent val="0"/>
          <c:showBubbleSize val="0"/>
        </c:dLbls>
        <c:axId val="1932789600"/>
        <c:axId val="1"/>
      </c:areaChart>
      <c:catAx>
        <c:axId val="1932789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1932789600"/>
        <c:crosses val="autoZero"/>
        <c:crossBetween val="midCat"/>
      </c:valAx>
      <c:spPr>
        <a:noFill/>
        <a:ln w="25400">
          <a:noFill/>
        </a:ln>
      </c:spPr>
    </c:plotArea>
    <c:legend>
      <c:legendPos val="b"/>
      <c:layout>
        <c:manualLayout>
          <c:xMode val="edge"/>
          <c:yMode val="edge"/>
          <c:x val="1.3136700650761394E-2"/>
          <c:y val="0.5108873405143054"/>
          <c:w val="0.17570337120393364"/>
          <c:h val="3.2609830245593961E-2"/>
        </c:manualLayout>
      </c:layout>
      <c:overlay val="0"/>
      <c:spPr>
        <a:noFill/>
        <a:ln w="25400">
          <a:noFill/>
        </a:ln>
      </c:spPr>
      <c:txPr>
        <a:bodyPr/>
        <a:lstStyle/>
        <a:p>
          <a:pPr>
            <a:defRPr sz="10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8766185476815399E-2"/>
          <c:y val="7.4548702245552642E-2"/>
          <c:w val="0.73661023622047239"/>
          <c:h val="0.79822506561679785"/>
        </c:manualLayout>
      </c:layout>
      <c:barChart>
        <c:barDir val="col"/>
        <c:grouping val="clustered"/>
        <c:varyColors val="0"/>
        <c:ser>
          <c:idx val="0"/>
          <c:order val="0"/>
          <c:tx>
            <c:strRef>
              <c:f>'Total meal graph'!$A$30</c:f>
              <c:strCache>
                <c:ptCount val="1"/>
                <c:pt idx="0">
                  <c:v>2009</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graph'!$B$30:$M$30</c:f>
              <c:numCache>
                <c:formatCode>General</c:formatCode>
                <c:ptCount val="12"/>
                <c:pt idx="0">
                  <c:v>5197</c:v>
                </c:pt>
                <c:pt idx="1">
                  <c:v>5041</c:v>
                </c:pt>
                <c:pt idx="2">
                  <c:v>5465</c:v>
                </c:pt>
                <c:pt idx="3">
                  <c:v>5107</c:v>
                </c:pt>
                <c:pt idx="4">
                  <c:v>5312</c:v>
                </c:pt>
                <c:pt idx="5">
                  <c:v>5380</c:v>
                </c:pt>
                <c:pt idx="6">
                  <c:v>6120</c:v>
                </c:pt>
                <c:pt idx="7">
                  <c:v>5714</c:v>
                </c:pt>
                <c:pt idx="8">
                  <c:v>6162</c:v>
                </c:pt>
                <c:pt idx="9">
                  <c:v>6370</c:v>
                </c:pt>
                <c:pt idx="10">
                  <c:v>6254</c:v>
                </c:pt>
                <c:pt idx="11">
                  <c:v>7403</c:v>
                </c:pt>
              </c:numCache>
            </c:numRef>
          </c:val>
          <c:extLst>
            <c:ext xmlns:c16="http://schemas.microsoft.com/office/drawing/2014/chart" uri="{C3380CC4-5D6E-409C-BE32-E72D297353CC}">
              <c16:uniqueId val="{00000000-ACED-4AB2-9A5B-4D721BE32F21}"/>
            </c:ext>
          </c:extLst>
        </c:ser>
        <c:ser>
          <c:idx val="1"/>
          <c:order val="1"/>
          <c:tx>
            <c:strRef>
              <c:f>'Total meal graph'!$A$32</c:f>
              <c:strCache>
                <c:ptCount val="1"/>
                <c:pt idx="0">
                  <c:v>2010</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graph'!$B$32:$M$32</c:f>
              <c:numCache>
                <c:formatCode>General</c:formatCode>
                <c:ptCount val="12"/>
                <c:pt idx="0">
                  <c:v>6022</c:v>
                </c:pt>
                <c:pt idx="1">
                  <c:v>5640</c:v>
                </c:pt>
                <c:pt idx="2">
                  <c:v>7176</c:v>
                </c:pt>
                <c:pt idx="3">
                  <c:v>6873</c:v>
                </c:pt>
                <c:pt idx="4">
                  <c:v>6647</c:v>
                </c:pt>
                <c:pt idx="5">
                  <c:v>7118</c:v>
                </c:pt>
                <c:pt idx="6">
                  <c:v>6625</c:v>
                </c:pt>
                <c:pt idx="7">
                  <c:v>6849</c:v>
                </c:pt>
                <c:pt idx="8">
                  <c:v>6345</c:v>
                </c:pt>
                <c:pt idx="9">
                  <c:v>6002</c:v>
                </c:pt>
                <c:pt idx="10">
                  <c:v>5790</c:v>
                </c:pt>
                <c:pt idx="11">
                  <c:v>6405</c:v>
                </c:pt>
              </c:numCache>
            </c:numRef>
          </c:val>
          <c:extLst>
            <c:ext xmlns:c16="http://schemas.microsoft.com/office/drawing/2014/chart" uri="{C3380CC4-5D6E-409C-BE32-E72D297353CC}">
              <c16:uniqueId val="{00000001-ACED-4AB2-9A5B-4D721BE32F21}"/>
            </c:ext>
          </c:extLst>
        </c:ser>
        <c:ser>
          <c:idx val="2"/>
          <c:order val="2"/>
          <c:tx>
            <c:strRef>
              <c:f>'Total meal graph'!$A$34</c:f>
              <c:strCache>
                <c:ptCount val="1"/>
                <c:pt idx="0">
                  <c:v>2011</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graph'!$B$34:$M$34</c:f>
              <c:numCache>
                <c:formatCode>General</c:formatCode>
                <c:ptCount val="12"/>
                <c:pt idx="0">
                  <c:v>5882</c:v>
                </c:pt>
                <c:pt idx="1">
                  <c:v>5408</c:v>
                </c:pt>
                <c:pt idx="2">
                  <c:v>6094</c:v>
                </c:pt>
                <c:pt idx="3">
                  <c:v>5759</c:v>
                </c:pt>
                <c:pt idx="4">
                  <c:v>5708</c:v>
                </c:pt>
                <c:pt idx="5">
                  <c:v>5653</c:v>
                </c:pt>
                <c:pt idx="6">
                  <c:v>5175</c:v>
                </c:pt>
                <c:pt idx="7">
                  <c:v>6531</c:v>
                </c:pt>
                <c:pt idx="8">
                  <c:v>5992</c:v>
                </c:pt>
                <c:pt idx="9">
                  <c:v>6066</c:v>
                </c:pt>
                <c:pt idx="10">
                  <c:v>6233</c:v>
                </c:pt>
                <c:pt idx="11">
                  <c:v>6455</c:v>
                </c:pt>
              </c:numCache>
            </c:numRef>
          </c:val>
          <c:extLst>
            <c:ext xmlns:c16="http://schemas.microsoft.com/office/drawing/2014/chart" uri="{C3380CC4-5D6E-409C-BE32-E72D297353CC}">
              <c16:uniqueId val="{00000002-ACED-4AB2-9A5B-4D721BE32F21}"/>
            </c:ext>
          </c:extLst>
        </c:ser>
        <c:ser>
          <c:idx val="3"/>
          <c:order val="3"/>
          <c:tx>
            <c:strRef>
              <c:f>'Total meal graph'!$A$36</c:f>
              <c:strCache>
                <c:ptCount val="1"/>
                <c:pt idx="0">
                  <c:v>2012</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graph'!$B$36:$M$36</c:f>
              <c:numCache>
                <c:formatCode>General</c:formatCode>
                <c:ptCount val="12"/>
                <c:pt idx="0">
                  <c:v>6405</c:v>
                </c:pt>
                <c:pt idx="1">
                  <c:v>6461</c:v>
                </c:pt>
                <c:pt idx="2">
                  <c:v>6698</c:v>
                </c:pt>
                <c:pt idx="3">
                  <c:v>6136</c:v>
                </c:pt>
                <c:pt idx="4">
                  <c:v>6481</c:v>
                </c:pt>
                <c:pt idx="5">
                  <c:v>6007</c:v>
                </c:pt>
                <c:pt idx="6">
                  <c:v>6753</c:v>
                </c:pt>
                <c:pt idx="7">
                  <c:v>7041</c:v>
                </c:pt>
                <c:pt idx="8">
                  <c:v>6141</c:v>
                </c:pt>
                <c:pt idx="9">
                  <c:v>7078</c:v>
                </c:pt>
                <c:pt idx="10">
                  <c:v>6535</c:v>
                </c:pt>
                <c:pt idx="11">
                  <c:v>6427</c:v>
                </c:pt>
              </c:numCache>
            </c:numRef>
          </c:val>
          <c:extLst>
            <c:ext xmlns:c16="http://schemas.microsoft.com/office/drawing/2014/chart" uri="{C3380CC4-5D6E-409C-BE32-E72D297353CC}">
              <c16:uniqueId val="{00000003-ACED-4AB2-9A5B-4D721BE32F21}"/>
            </c:ext>
          </c:extLst>
        </c:ser>
        <c:ser>
          <c:idx val="4"/>
          <c:order val="4"/>
          <c:tx>
            <c:strRef>
              <c:f>'Total meal graph'!$A$38</c:f>
              <c:strCache>
                <c:ptCount val="1"/>
                <c:pt idx="0">
                  <c:v>2013</c:v>
                </c:pt>
              </c:strCache>
            </c:strRef>
          </c:tx>
          <c:spPr>
            <a:solidFill>
              <a:srgbClr val="FFC000"/>
            </a:solidFill>
          </c:spPr>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graph'!$B$38:$M$38</c:f>
              <c:numCache>
                <c:formatCode>General</c:formatCode>
                <c:ptCount val="12"/>
                <c:pt idx="0">
                  <c:v>6801</c:v>
                </c:pt>
                <c:pt idx="1">
                  <c:v>6114</c:v>
                </c:pt>
                <c:pt idx="2">
                  <c:v>6479</c:v>
                </c:pt>
                <c:pt idx="3">
                  <c:v>6488</c:v>
                </c:pt>
                <c:pt idx="4">
                  <c:v>6616</c:v>
                </c:pt>
                <c:pt idx="5">
                  <c:v>5783</c:v>
                </c:pt>
                <c:pt idx="6">
                  <c:v>6461</c:v>
                </c:pt>
                <c:pt idx="7">
                  <c:v>6481</c:v>
                </c:pt>
                <c:pt idx="8">
                  <c:v>5869</c:v>
                </c:pt>
                <c:pt idx="9">
                  <c:v>6601</c:v>
                </c:pt>
                <c:pt idx="10">
                  <c:v>6381</c:v>
                </c:pt>
                <c:pt idx="11">
                  <c:v>7219</c:v>
                </c:pt>
              </c:numCache>
            </c:numRef>
          </c:val>
          <c:extLst>
            <c:ext xmlns:c16="http://schemas.microsoft.com/office/drawing/2014/chart" uri="{C3380CC4-5D6E-409C-BE32-E72D297353CC}">
              <c16:uniqueId val="{00000004-ACED-4AB2-9A5B-4D721BE32F21}"/>
            </c:ext>
          </c:extLst>
        </c:ser>
        <c:ser>
          <c:idx val="6"/>
          <c:order val="5"/>
          <c:tx>
            <c:strRef>
              <c:f>'Total meal graph'!$A$41</c:f>
              <c:strCache>
                <c:ptCount val="1"/>
                <c:pt idx="0">
                  <c:v>2014</c:v>
                </c:pt>
              </c:strCache>
            </c:strRef>
          </c:tx>
          <c:spPr>
            <a:solidFill>
              <a:schemeClr val="accent6">
                <a:lumMod val="75000"/>
              </a:schemeClr>
            </a:solidFill>
          </c:spPr>
          <c:invertIfNegative val="0"/>
          <c:val>
            <c:numRef>
              <c:f>'Total meal graph'!$B$41:$M$41</c:f>
              <c:numCache>
                <c:formatCode>General</c:formatCode>
                <c:ptCount val="12"/>
                <c:pt idx="0">
                  <c:v>7271</c:v>
                </c:pt>
                <c:pt idx="1">
                  <c:v>7047</c:v>
                </c:pt>
                <c:pt idx="2">
                  <c:v>7081</c:v>
                </c:pt>
                <c:pt idx="3">
                  <c:v>7735</c:v>
                </c:pt>
                <c:pt idx="4">
                  <c:v>7514</c:v>
                </c:pt>
                <c:pt idx="5">
                  <c:v>7264</c:v>
                </c:pt>
                <c:pt idx="6">
                  <c:v>8147</c:v>
                </c:pt>
                <c:pt idx="7">
                  <c:v>8169</c:v>
                </c:pt>
                <c:pt idx="8">
                  <c:v>6972</c:v>
                </c:pt>
                <c:pt idx="9">
                  <c:v>7941</c:v>
                </c:pt>
                <c:pt idx="10">
                  <c:v>7105</c:v>
                </c:pt>
                <c:pt idx="11">
                  <c:v>8502</c:v>
                </c:pt>
              </c:numCache>
            </c:numRef>
          </c:val>
          <c:extLst>
            <c:ext xmlns:c16="http://schemas.microsoft.com/office/drawing/2014/chart" uri="{C3380CC4-5D6E-409C-BE32-E72D297353CC}">
              <c16:uniqueId val="{00000005-ACED-4AB2-9A5B-4D721BE32F21}"/>
            </c:ext>
          </c:extLst>
        </c:ser>
        <c:dLbls>
          <c:showLegendKey val="0"/>
          <c:showVal val="0"/>
          <c:showCatName val="0"/>
          <c:showSerName val="0"/>
          <c:showPercent val="0"/>
          <c:showBubbleSize val="0"/>
        </c:dLbls>
        <c:gapWidth val="150"/>
        <c:axId val="1932786000"/>
        <c:axId val="1"/>
      </c:barChart>
      <c:catAx>
        <c:axId val="193278600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32786000"/>
        <c:crosses val="autoZero"/>
        <c:crossBetween val="between"/>
      </c:valAx>
    </c:plotArea>
    <c:legend>
      <c:legendPos val="r"/>
      <c:layout>
        <c:manualLayout>
          <c:xMode val="edge"/>
          <c:yMode val="edge"/>
          <c:x val="0.84839306596174624"/>
          <c:y val="0.23039954425622064"/>
          <c:w val="1.4379543490877054E-2"/>
          <c:h val="0.12745506703535608"/>
        </c:manualLayout>
      </c:layout>
      <c:overlay val="0"/>
      <c:txPr>
        <a:bodyPr/>
        <a:lstStyle/>
        <a:p>
          <a:pPr>
            <a:defRPr sz="1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25" r="0.25" t="0.75" header="0.3" footer="0.3"/>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767676767676768E-2"/>
          <c:y val="5.185185185185185E-2"/>
          <c:w val="0.90277777777777779"/>
          <c:h val="0.68148148148148147"/>
        </c:manualLayout>
      </c:layout>
      <c:barChart>
        <c:barDir val="col"/>
        <c:grouping val="clustered"/>
        <c:varyColors val="0"/>
        <c:ser>
          <c:idx val="0"/>
          <c:order val="0"/>
          <c:tx>
            <c:strRef>
              <c:f>' AVE Client count'!$A$23</c:f>
              <c:strCache>
                <c:ptCount val="1"/>
                <c:pt idx="0">
                  <c:v>2011</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count'!$B$23:$M$23</c:f>
              <c:numCache>
                <c:formatCode>General</c:formatCode>
                <c:ptCount val="12"/>
                <c:pt idx="2">
                  <c:v>195</c:v>
                </c:pt>
                <c:pt idx="3">
                  <c:v>200</c:v>
                </c:pt>
                <c:pt idx="4">
                  <c:v>189</c:v>
                </c:pt>
                <c:pt idx="5">
                  <c:v>182</c:v>
                </c:pt>
                <c:pt idx="6">
                  <c:v>178</c:v>
                </c:pt>
                <c:pt idx="7">
                  <c:v>191</c:v>
                </c:pt>
                <c:pt idx="8" formatCode="0">
                  <c:v>194.23809523809524</c:v>
                </c:pt>
                <c:pt idx="9" formatCode="_(* #,##0_);_(* \(#,##0\);_(* &quot;-&quot;_);_(@_)">
                  <c:v>197.8</c:v>
                </c:pt>
                <c:pt idx="10" formatCode="0">
                  <c:v>204</c:v>
                </c:pt>
                <c:pt idx="11" formatCode="0">
                  <c:v>203.18181818181819</c:v>
                </c:pt>
              </c:numCache>
            </c:numRef>
          </c:val>
          <c:extLst>
            <c:ext xmlns:c16="http://schemas.microsoft.com/office/drawing/2014/chart" uri="{C3380CC4-5D6E-409C-BE32-E72D297353CC}">
              <c16:uniqueId val="{00000000-4EB1-4D61-A985-76FDAB0FD184}"/>
            </c:ext>
          </c:extLst>
        </c:ser>
        <c:ser>
          <c:idx val="1"/>
          <c:order val="1"/>
          <c:tx>
            <c:strRef>
              <c:f>' AVE Client count'!$A$24</c:f>
              <c:strCache>
                <c:ptCount val="1"/>
                <c:pt idx="0">
                  <c:v>2012</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count'!$B$24:$M$24</c:f>
              <c:numCache>
                <c:formatCode>0</c:formatCode>
                <c:ptCount val="12"/>
                <c:pt idx="0">
                  <c:v>208.71428571428572</c:v>
                </c:pt>
                <c:pt idx="1">
                  <c:v>213.85</c:v>
                </c:pt>
                <c:pt idx="2">
                  <c:v>213.54545454545453</c:v>
                </c:pt>
                <c:pt idx="3" formatCode="_(* #,##0_);_(* \(#,##0\);_(* &quot;-&quot;_);_(@_)">
                  <c:v>199.9047619047619</c:v>
                </c:pt>
                <c:pt idx="4">
                  <c:v>197.13636363636363</c:v>
                </c:pt>
                <c:pt idx="5">
                  <c:v>199.0952380952381</c:v>
                </c:pt>
                <c:pt idx="6">
                  <c:v>214.47619047619048</c:v>
                </c:pt>
                <c:pt idx="7">
                  <c:v>217.39130434782609</c:v>
                </c:pt>
                <c:pt idx="8">
                  <c:v>224.36842105263159</c:v>
                </c:pt>
                <c:pt idx="9">
                  <c:v>220.7391304347826</c:v>
                </c:pt>
                <c:pt idx="10">
                  <c:v>222.85</c:v>
                </c:pt>
                <c:pt idx="11">
                  <c:v>221.2</c:v>
                </c:pt>
              </c:numCache>
            </c:numRef>
          </c:val>
          <c:extLst>
            <c:ext xmlns:c16="http://schemas.microsoft.com/office/drawing/2014/chart" uri="{C3380CC4-5D6E-409C-BE32-E72D297353CC}">
              <c16:uniqueId val="{00000001-4EB1-4D61-A985-76FDAB0FD184}"/>
            </c:ext>
          </c:extLst>
        </c:ser>
        <c:ser>
          <c:idx val="2"/>
          <c:order val="2"/>
          <c:tx>
            <c:strRef>
              <c:f>' AVE Client count'!$A$25</c:f>
              <c:strCache>
                <c:ptCount val="1"/>
                <c:pt idx="0">
                  <c:v>2013</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count'!$B$25:$M$25</c:f>
              <c:numCache>
                <c:formatCode>0</c:formatCode>
                <c:ptCount val="12"/>
                <c:pt idx="0">
                  <c:v>0</c:v>
                </c:pt>
                <c:pt idx="1">
                  <c:v>0</c:v>
                </c:pt>
                <c:pt idx="2">
                  <c:v>0</c:v>
                </c:pt>
                <c:pt idx="3">
                  <c:v>0</c:v>
                </c:pt>
                <c:pt idx="4" formatCode="General">
                  <c:v>204</c:v>
                </c:pt>
                <c:pt idx="5" formatCode="General">
                  <c:v>197</c:v>
                </c:pt>
                <c:pt idx="6" formatCode="General">
                  <c:v>198</c:v>
                </c:pt>
                <c:pt idx="7" formatCode="General">
                  <c:v>199</c:v>
                </c:pt>
                <c:pt idx="8" formatCode="General">
                  <c:v>204</c:v>
                </c:pt>
                <c:pt idx="9" formatCode="General">
                  <c:v>205</c:v>
                </c:pt>
                <c:pt idx="10" formatCode="General">
                  <c:v>215</c:v>
                </c:pt>
                <c:pt idx="11" formatCode="General">
                  <c:v>228</c:v>
                </c:pt>
              </c:numCache>
            </c:numRef>
          </c:val>
          <c:extLst>
            <c:ext xmlns:c16="http://schemas.microsoft.com/office/drawing/2014/chart" uri="{C3380CC4-5D6E-409C-BE32-E72D297353CC}">
              <c16:uniqueId val="{00000002-4EB1-4D61-A985-76FDAB0FD184}"/>
            </c:ext>
          </c:extLst>
        </c:ser>
        <c:ser>
          <c:idx val="3"/>
          <c:order val="3"/>
          <c:tx>
            <c:strRef>
              <c:f>' AVE Client count'!$A$26</c:f>
              <c:strCache>
                <c:ptCount val="1"/>
                <c:pt idx="0">
                  <c:v>2014</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count'!$B$26:$M$26</c:f>
              <c:numCache>
                <c:formatCode>General</c:formatCode>
                <c:ptCount val="12"/>
                <c:pt idx="0">
                  <c:v>230</c:v>
                </c:pt>
                <c:pt idx="1">
                  <c:v>241</c:v>
                </c:pt>
                <c:pt idx="2">
                  <c:v>241</c:v>
                </c:pt>
                <c:pt idx="3">
                  <c:v>230</c:v>
                </c:pt>
                <c:pt idx="4">
                  <c:v>240</c:v>
                </c:pt>
                <c:pt idx="5" formatCode="0">
                  <c:v>246</c:v>
                </c:pt>
                <c:pt idx="6">
                  <c:v>242</c:v>
                </c:pt>
                <c:pt idx="7">
                  <c:v>250</c:v>
                </c:pt>
                <c:pt idx="8">
                  <c:v>233</c:v>
                </c:pt>
                <c:pt idx="9">
                  <c:v>244</c:v>
                </c:pt>
                <c:pt idx="10">
                  <c:v>251</c:v>
                </c:pt>
                <c:pt idx="11">
                  <c:v>259</c:v>
                </c:pt>
              </c:numCache>
            </c:numRef>
          </c:val>
          <c:extLst>
            <c:ext xmlns:c16="http://schemas.microsoft.com/office/drawing/2014/chart" uri="{C3380CC4-5D6E-409C-BE32-E72D297353CC}">
              <c16:uniqueId val="{00000003-4EB1-4D61-A985-76FDAB0FD184}"/>
            </c:ext>
          </c:extLst>
        </c:ser>
        <c:dLbls>
          <c:showLegendKey val="0"/>
          <c:showVal val="0"/>
          <c:showCatName val="0"/>
          <c:showSerName val="0"/>
          <c:showPercent val="0"/>
          <c:showBubbleSize val="0"/>
        </c:dLbls>
        <c:gapWidth val="150"/>
        <c:axId val="1932789200"/>
        <c:axId val="1"/>
      </c:barChart>
      <c:catAx>
        <c:axId val="1932789200"/>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32789200"/>
        <c:crosses val="autoZero"/>
        <c:crossBetween val="between"/>
      </c:valAx>
    </c:plotArea>
    <c:legend>
      <c:legendPos val="r"/>
      <c:layout>
        <c:manualLayout>
          <c:xMode val="edge"/>
          <c:yMode val="edge"/>
          <c:x val="0.98236355905911699"/>
          <c:y val="0.76840655002650549"/>
          <c:w val="1.2956833512770128E-2"/>
          <c:h val="0.22059518182579105"/>
        </c:manualLayout>
      </c:layout>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38100</xdr:colOff>
      <xdr:row>4</xdr:row>
      <xdr:rowOff>38100</xdr:rowOff>
    </xdr:from>
    <xdr:to>
      <xdr:col>22</xdr:col>
      <xdr:colOff>38100</xdr:colOff>
      <xdr:row>51</xdr:row>
      <xdr:rowOff>38100</xdr:rowOff>
    </xdr:to>
    <xdr:graphicFrame macro="">
      <xdr:nvGraphicFramePr>
        <xdr:cNvPr id="8609508" name="Chart 1">
          <a:extLst>
            <a:ext uri="{FF2B5EF4-FFF2-40B4-BE49-F238E27FC236}">
              <a16:creationId xmlns:a16="http://schemas.microsoft.com/office/drawing/2014/main" id="{6D349495-128B-40B4-89EF-BC0C8827E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28</xdr:row>
      <xdr:rowOff>38100</xdr:rowOff>
    </xdr:from>
    <xdr:to>
      <xdr:col>6</xdr:col>
      <xdr:colOff>38100</xdr:colOff>
      <xdr:row>44</xdr:row>
      <xdr:rowOff>38100</xdr:rowOff>
    </xdr:to>
    <xdr:graphicFrame macro="">
      <xdr:nvGraphicFramePr>
        <xdr:cNvPr id="8609509" name="Chart 2">
          <a:extLst>
            <a:ext uri="{FF2B5EF4-FFF2-40B4-BE49-F238E27FC236}">
              <a16:creationId xmlns:a16="http://schemas.microsoft.com/office/drawing/2014/main" id="{6DEFFDFF-CE06-41E1-B6B1-30C8914A5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38100</xdr:rowOff>
    </xdr:from>
    <xdr:to>
      <xdr:col>13</xdr:col>
      <xdr:colOff>0</xdr:colOff>
      <xdr:row>24</xdr:row>
      <xdr:rowOff>38100</xdr:rowOff>
    </xdr:to>
    <xdr:graphicFrame macro="">
      <xdr:nvGraphicFramePr>
        <xdr:cNvPr id="8612210" name="Chart 6">
          <a:extLst>
            <a:ext uri="{FF2B5EF4-FFF2-40B4-BE49-F238E27FC236}">
              <a16:creationId xmlns:a16="http://schemas.microsoft.com/office/drawing/2014/main" id="{94304896-E7E6-49EC-B3AA-542E8F504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2</xdr:row>
      <xdr:rowOff>38100</xdr:rowOff>
    </xdr:from>
    <xdr:to>
      <xdr:col>13</xdr:col>
      <xdr:colOff>38100</xdr:colOff>
      <xdr:row>18</xdr:row>
      <xdr:rowOff>38100</xdr:rowOff>
    </xdr:to>
    <xdr:graphicFrame macro="">
      <xdr:nvGraphicFramePr>
        <xdr:cNvPr id="8614258" name="Chart 2">
          <a:extLst>
            <a:ext uri="{FF2B5EF4-FFF2-40B4-BE49-F238E27FC236}">
              <a16:creationId xmlns:a16="http://schemas.microsoft.com/office/drawing/2014/main" id="{7DEC13FF-B9E0-437F-B97C-F8A682DBD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bdrive/Storage/Main%20Copy%20of%20Meal%20and%20Volunteer%20tracking%202009-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
      <sheetName val="2010"/>
      <sheetName val="2011"/>
      <sheetName val="2012"/>
      <sheetName val="2011-12 daily client stat"/>
      <sheetName val="2009-2012 graph"/>
      <sheetName val="2011-2012 AVE Client count"/>
    </sheetNames>
    <sheetDataSet>
      <sheetData sheetId="0"/>
      <sheetData sheetId="1"/>
      <sheetData sheetId="2"/>
      <sheetData sheetId="3"/>
      <sheetData sheetId="4">
        <row r="46">
          <cell r="CA46">
            <v>220.7391304347826</v>
          </cell>
          <cell r="CE46">
            <v>222.85</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K21" sqref="K21:K28"/>
    </sheetView>
  </sheetViews>
  <sheetFormatPr defaultRowHeight="12.75" x14ac:dyDescent="0.2"/>
  <cols>
    <col min="1" max="1" width="18" customWidth="1"/>
    <col min="2" max="2" width="10.42578125" customWidth="1"/>
    <col min="3" max="3" width="11.85546875" customWidth="1"/>
    <col min="4" max="5" width="6.42578125" customWidth="1"/>
    <col min="6" max="6" width="6.28515625" customWidth="1"/>
    <col min="7" max="7" width="13.5703125" customWidth="1"/>
    <col min="8" max="8" width="6.7109375" customWidth="1"/>
    <col min="9" max="9" width="8.28515625" style="8" customWidth="1"/>
    <col min="10" max="10" width="10.42578125" customWidth="1"/>
    <col min="11" max="11" width="7.140625" customWidth="1"/>
    <col min="12" max="12" width="9.85546875" customWidth="1"/>
    <col min="13" max="13" width="12.85546875" customWidth="1"/>
    <col min="16" max="16" width="11.7109375" style="8" bestFit="1" customWidth="1"/>
    <col min="17" max="17" width="9.140625" style="8" customWidth="1"/>
  </cols>
  <sheetData>
    <row r="1" spans="1:17" x14ac:dyDescent="0.2">
      <c r="B1" s="11" t="s">
        <v>0</v>
      </c>
      <c r="C1" s="11" t="s">
        <v>1</v>
      </c>
      <c r="D1" s="11" t="s">
        <v>2</v>
      </c>
      <c r="E1" s="11" t="s">
        <v>107</v>
      </c>
      <c r="F1" s="11" t="s">
        <v>3</v>
      </c>
      <c r="G1" s="11" t="s">
        <v>4</v>
      </c>
      <c r="H1" s="11" t="s">
        <v>5</v>
      </c>
      <c r="J1" s="11" t="s">
        <v>6</v>
      </c>
      <c r="K1" s="11" t="s">
        <v>7</v>
      </c>
      <c r="L1" s="11" t="s">
        <v>8</v>
      </c>
      <c r="M1" s="11" t="s">
        <v>9</v>
      </c>
      <c r="N1" s="11" t="s">
        <v>10</v>
      </c>
      <c r="O1" s="11" t="s">
        <v>11</v>
      </c>
      <c r="P1" s="12"/>
      <c r="Q1" s="13">
        <v>40371</v>
      </c>
    </row>
    <row r="3" spans="1:17" x14ac:dyDescent="0.2">
      <c r="A3" s="1" t="s">
        <v>12</v>
      </c>
      <c r="B3" s="2"/>
      <c r="C3" s="2"/>
      <c r="D3" s="2"/>
      <c r="E3" s="2"/>
      <c r="F3" s="2"/>
      <c r="G3" s="2"/>
      <c r="H3" s="2"/>
      <c r="I3" s="1"/>
      <c r="J3" s="2">
        <v>6615</v>
      </c>
      <c r="K3" s="2">
        <v>5758</v>
      </c>
      <c r="L3" s="2">
        <v>6249</v>
      </c>
      <c r="M3" s="2">
        <v>6433</v>
      </c>
      <c r="N3" s="2">
        <v>6353</v>
      </c>
      <c r="O3" s="2">
        <v>7403</v>
      </c>
      <c r="P3" s="4">
        <f>SUM(B3:O3)</f>
        <v>38811</v>
      </c>
    </row>
    <row r="4" spans="1:17" hidden="1" x14ac:dyDescent="0.2">
      <c r="A4" s="2"/>
      <c r="B4" s="2"/>
      <c r="C4" s="2"/>
      <c r="D4" s="2"/>
      <c r="E4" s="2"/>
      <c r="F4" s="2"/>
      <c r="G4" s="2"/>
      <c r="H4" s="2"/>
      <c r="I4" s="1"/>
      <c r="J4" s="2"/>
      <c r="K4" s="2"/>
      <c r="L4" s="2"/>
      <c r="M4" s="2"/>
      <c r="N4" s="2"/>
      <c r="O4" s="2"/>
      <c r="P4" s="4"/>
    </row>
    <row r="5" spans="1:17" s="41" customFormat="1" x14ac:dyDescent="0.2">
      <c r="A5" s="39" t="s">
        <v>13</v>
      </c>
      <c r="B5" s="39">
        <v>5197</v>
      </c>
      <c r="C5" s="39">
        <v>5041</v>
      </c>
      <c r="D5" s="39">
        <v>5465</v>
      </c>
      <c r="E5" s="40">
        <f>SUM(B5:D5)</f>
        <v>15703</v>
      </c>
      <c r="F5" s="39">
        <v>5107</v>
      </c>
      <c r="G5" s="39">
        <v>5312</v>
      </c>
      <c r="H5" s="39">
        <v>5380</v>
      </c>
      <c r="I5" s="40">
        <f>SUM(B5:H5)</f>
        <v>47205</v>
      </c>
      <c r="J5" s="39">
        <v>6120</v>
      </c>
      <c r="K5" s="39">
        <v>5714</v>
      </c>
      <c r="L5" s="39">
        <v>6162</v>
      </c>
      <c r="M5" s="39">
        <v>6370</v>
      </c>
      <c r="N5" s="39">
        <v>6318</v>
      </c>
      <c r="O5" s="39">
        <v>7350</v>
      </c>
      <c r="P5" s="52">
        <v>100942</v>
      </c>
      <c r="Q5" s="53">
        <v>38034</v>
      </c>
    </row>
    <row r="6" spans="1:17" x14ac:dyDescent="0.2">
      <c r="A6" s="2" t="s">
        <v>40</v>
      </c>
      <c r="B6" s="2"/>
      <c r="C6" s="2"/>
      <c r="D6" s="2"/>
      <c r="E6" s="2"/>
      <c r="F6" s="2"/>
      <c r="G6" s="2"/>
      <c r="H6" s="2"/>
      <c r="I6" s="1"/>
      <c r="J6" s="2">
        <f t="shared" ref="J6:O6" si="0">J3-J5</f>
        <v>495</v>
      </c>
      <c r="K6" s="2">
        <f t="shared" si="0"/>
        <v>44</v>
      </c>
      <c r="L6" s="2">
        <f t="shared" si="0"/>
        <v>87</v>
      </c>
      <c r="M6" s="2">
        <f t="shared" si="0"/>
        <v>63</v>
      </c>
      <c r="N6" s="2">
        <f t="shared" si="0"/>
        <v>35</v>
      </c>
      <c r="O6" s="2">
        <f t="shared" si="0"/>
        <v>53</v>
      </c>
      <c r="P6" s="4"/>
    </row>
    <row r="7" spans="1:17" x14ac:dyDescent="0.2">
      <c r="A7" s="2" t="s">
        <v>41</v>
      </c>
      <c r="B7" s="2"/>
      <c r="C7" s="2"/>
      <c r="D7" s="2"/>
      <c r="E7" s="2"/>
      <c r="F7" s="2"/>
      <c r="G7" s="2"/>
      <c r="H7" s="2"/>
      <c r="I7" s="1"/>
      <c r="J7" s="2"/>
      <c r="K7" s="2"/>
      <c r="L7" s="2"/>
      <c r="M7" s="2"/>
      <c r="N7" s="2"/>
      <c r="O7" s="2"/>
      <c r="P7" s="4"/>
    </row>
    <row r="8" spans="1:17" x14ac:dyDescent="0.2">
      <c r="A8" s="2" t="s">
        <v>14</v>
      </c>
      <c r="B8" s="2">
        <v>248</v>
      </c>
      <c r="C8" s="2">
        <v>230</v>
      </c>
      <c r="D8" s="2">
        <v>189</v>
      </c>
      <c r="E8" s="2"/>
      <c r="F8" s="2">
        <v>218</v>
      </c>
      <c r="G8" s="2">
        <v>226</v>
      </c>
      <c r="H8" s="2">
        <v>282</v>
      </c>
      <c r="I8" s="1">
        <f>SUM(B8:H8)</f>
        <v>1393</v>
      </c>
      <c r="J8" s="2">
        <v>254</v>
      </c>
      <c r="K8" s="2">
        <v>268</v>
      </c>
      <c r="L8" s="2">
        <v>271</v>
      </c>
      <c r="M8" s="2">
        <v>279</v>
      </c>
      <c r="N8" s="2">
        <v>276</v>
      </c>
      <c r="O8" s="2">
        <v>283</v>
      </c>
      <c r="P8" s="4">
        <f>SUM(B8:O8)</f>
        <v>4417</v>
      </c>
      <c r="Q8" s="8" t="s">
        <v>46</v>
      </c>
    </row>
    <row r="9" spans="1:17" x14ac:dyDescent="0.2">
      <c r="A9" s="2" t="s">
        <v>15</v>
      </c>
      <c r="B9" s="2">
        <v>609</v>
      </c>
      <c r="C9" s="2">
        <v>570</v>
      </c>
      <c r="D9" s="2">
        <v>675</v>
      </c>
      <c r="E9" s="2"/>
      <c r="F9" s="2">
        <v>649</v>
      </c>
      <c r="G9" s="2">
        <v>646</v>
      </c>
      <c r="H9" s="2">
        <v>712</v>
      </c>
      <c r="I9" s="1"/>
      <c r="J9" s="2">
        <v>686</v>
      </c>
      <c r="K9" s="2">
        <v>657</v>
      </c>
      <c r="L9" s="2">
        <v>727</v>
      </c>
      <c r="M9" s="2">
        <v>654</v>
      </c>
      <c r="N9" s="2">
        <v>608</v>
      </c>
      <c r="O9" s="2">
        <v>751</v>
      </c>
      <c r="P9" s="4">
        <f>SUM(B9:O9)</f>
        <v>7944</v>
      </c>
      <c r="Q9" s="8" t="s">
        <v>45</v>
      </c>
    </row>
    <row r="10" spans="1:17" x14ac:dyDescent="0.2">
      <c r="A10" s="7" t="s">
        <v>28</v>
      </c>
      <c r="B10" s="2"/>
      <c r="C10" s="2">
        <v>15</v>
      </c>
      <c r="D10" s="2">
        <v>26</v>
      </c>
      <c r="E10" s="2"/>
      <c r="F10" s="2">
        <v>26</v>
      </c>
      <c r="G10" s="2">
        <v>43</v>
      </c>
      <c r="H10" s="2">
        <v>37</v>
      </c>
      <c r="I10" s="1"/>
      <c r="J10" s="2">
        <v>32</v>
      </c>
      <c r="K10" s="2">
        <v>37</v>
      </c>
      <c r="L10" s="2">
        <v>22</v>
      </c>
      <c r="M10" s="2">
        <v>45</v>
      </c>
      <c r="N10" s="2">
        <v>47</v>
      </c>
      <c r="O10" s="2">
        <v>50</v>
      </c>
      <c r="P10" s="4">
        <f>SUM(B10:O10)</f>
        <v>380</v>
      </c>
    </row>
    <row r="11" spans="1:17" x14ac:dyDescent="0.2">
      <c r="A11" s="3"/>
      <c r="B11" s="3"/>
      <c r="C11" s="3"/>
      <c r="D11" s="3"/>
      <c r="E11" s="3"/>
      <c r="F11" s="3"/>
      <c r="G11" s="3"/>
      <c r="H11" s="3"/>
      <c r="I11" s="4"/>
      <c r="J11" s="3"/>
      <c r="K11" s="3"/>
      <c r="L11" s="3"/>
      <c r="M11" s="3"/>
      <c r="N11" s="3"/>
      <c r="O11" s="3"/>
      <c r="P11" s="4"/>
    </row>
    <row r="13" spans="1:17" x14ac:dyDescent="0.2">
      <c r="A13" s="1" t="s">
        <v>16</v>
      </c>
      <c r="B13" s="2"/>
      <c r="C13" s="2"/>
      <c r="D13" s="2"/>
      <c r="E13" s="2"/>
      <c r="F13" s="2"/>
      <c r="G13" s="2"/>
      <c r="H13" s="2"/>
      <c r="I13" s="1"/>
      <c r="J13" s="2"/>
      <c r="K13" s="2"/>
      <c r="L13" s="2"/>
      <c r="M13" s="2"/>
      <c r="N13" s="2"/>
      <c r="O13" s="2"/>
      <c r="P13" s="4"/>
    </row>
    <row r="14" spans="1:17" s="41" customFormat="1" x14ac:dyDescent="0.2">
      <c r="A14" s="39" t="s">
        <v>13</v>
      </c>
      <c r="B14" s="39">
        <v>750</v>
      </c>
      <c r="C14" s="39">
        <v>799</v>
      </c>
      <c r="D14" s="39">
        <v>934</v>
      </c>
      <c r="E14" s="40">
        <f>SUM(B14:D14)</f>
        <v>2483</v>
      </c>
      <c r="F14" s="39">
        <v>857</v>
      </c>
      <c r="G14" s="39">
        <v>793</v>
      </c>
      <c r="H14" s="39">
        <v>984</v>
      </c>
      <c r="I14" s="40">
        <f>SUM(B14:H14)</f>
        <v>7600</v>
      </c>
      <c r="J14" s="39">
        <v>864</v>
      </c>
      <c r="K14" s="39">
        <v>977</v>
      </c>
      <c r="L14" s="39">
        <v>964</v>
      </c>
      <c r="M14" s="39">
        <v>1080</v>
      </c>
      <c r="N14" s="39">
        <v>927</v>
      </c>
      <c r="O14" s="39">
        <v>1024</v>
      </c>
      <c r="P14" s="52">
        <f>SUM(J14:O14)</f>
        <v>5836</v>
      </c>
      <c r="Q14" s="53"/>
    </row>
    <row r="15" spans="1:17" x14ac:dyDescent="0.2">
      <c r="A15" s="2"/>
      <c r="B15" s="2"/>
      <c r="C15" s="2"/>
      <c r="D15" s="2"/>
      <c r="E15" s="2"/>
      <c r="F15" s="2"/>
      <c r="G15" s="2"/>
      <c r="H15" s="2"/>
      <c r="I15" s="1"/>
      <c r="J15" s="2"/>
      <c r="K15" s="2"/>
      <c r="L15" s="2"/>
      <c r="M15" s="2"/>
      <c r="N15" s="2"/>
      <c r="O15" s="2"/>
      <c r="P15" s="4"/>
    </row>
    <row r="16" spans="1:17" x14ac:dyDescent="0.2">
      <c r="A16" s="2" t="s">
        <v>14</v>
      </c>
      <c r="B16" s="2">
        <v>92</v>
      </c>
      <c r="C16" s="2">
        <v>88</v>
      </c>
      <c r="D16" s="2">
        <v>88</v>
      </c>
      <c r="E16" s="2"/>
      <c r="F16" s="2">
        <v>75</v>
      </c>
      <c r="G16" s="2">
        <v>90</v>
      </c>
      <c r="H16" s="2">
        <v>109</v>
      </c>
      <c r="I16" s="1">
        <f>SUM(B16:H16)</f>
        <v>542</v>
      </c>
      <c r="J16" s="2">
        <v>101</v>
      </c>
      <c r="K16" s="2">
        <v>102</v>
      </c>
      <c r="L16" s="2">
        <v>101</v>
      </c>
      <c r="M16" s="2">
        <v>109</v>
      </c>
      <c r="N16" s="2">
        <v>102</v>
      </c>
      <c r="O16" s="2">
        <v>108</v>
      </c>
      <c r="P16" s="4">
        <f>SUM(B16:O16)</f>
        <v>1707</v>
      </c>
    </row>
    <row r="17" spans="1:17" x14ac:dyDescent="0.2">
      <c r="A17" s="2" t="s">
        <v>15</v>
      </c>
      <c r="B17" s="2">
        <v>8</v>
      </c>
      <c r="C17" s="2">
        <v>9</v>
      </c>
      <c r="D17" s="2">
        <v>9</v>
      </c>
      <c r="E17" s="2"/>
      <c r="F17" s="2">
        <v>5</v>
      </c>
      <c r="G17" s="2">
        <v>5</v>
      </c>
      <c r="H17" s="2">
        <v>9</v>
      </c>
      <c r="I17" s="1"/>
      <c r="J17" s="2">
        <v>10</v>
      </c>
      <c r="K17" s="2">
        <v>9</v>
      </c>
      <c r="L17" s="2">
        <v>11</v>
      </c>
      <c r="M17" s="2">
        <v>10</v>
      </c>
      <c r="N17" s="2">
        <v>8</v>
      </c>
      <c r="O17" s="2">
        <v>10</v>
      </c>
      <c r="P17" s="4">
        <f>SUM(B17:O17)</f>
        <v>103</v>
      </c>
    </row>
    <row r="18" spans="1:17" x14ac:dyDescent="0.2">
      <c r="B18" s="3"/>
      <c r="C18" s="3"/>
      <c r="D18" s="3"/>
      <c r="E18" s="3"/>
      <c r="F18" s="3"/>
      <c r="G18" s="3"/>
      <c r="H18" s="3"/>
      <c r="I18" s="4"/>
      <c r="J18" s="3"/>
      <c r="K18" s="3"/>
      <c r="L18" s="3"/>
      <c r="M18" s="3"/>
      <c r="N18" s="3"/>
      <c r="O18" s="3"/>
      <c r="P18" s="4"/>
    </row>
    <row r="19" spans="1:17" x14ac:dyDescent="0.2">
      <c r="A19" s="3"/>
      <c r="B19" s="3"/>
      <c r="C19" s="3"/>
      <c r="D19" s="3"/>
      <c r="E19" s="3"/>
      <c r="F19" s="3"/>
      <c r="G19" s="3"/>
      <c r="H19" s="3"/>
      <c r="I19" s="4"/>
      <c r="J19" s="3"/>
      <c r="K19" s="3"/>
      <c r="L19" s="3"/>
      <c r="M19" s="3"/>
      <c r="N19" s="3"/>
      <c r="O19" s="3"/>
      <c r="P19" s="4"/>
    </row>
    <row r="20" spans="1:17" x14ac:dyDescent="0.2">
      <c r="A20" s="4" t="s">
        <v>21</v>
      </c>
      <c r="B20" s="3"/>
      <c r="C20" s="3"/>
      <c r="D20" s="3"/>
      <c r="E20" s="3"/>
      <c r="F20" s="3"/>
      <c r="G20" s="3"/>
      <c r="H20" s="3"/>
      <c r="I20" s="4"/>
      <c r="J20" s="3"/>
      <c r="K20" s="3"/>
      <c r="L20" s="3"/>
      <c r="M20" s="3"/>
      <c r="N20" s="3"/>
      <c r="O20" s="3"/>
      <c r="P20" s="4"/>
    </row>
    <row r="21" spans="1:17" x14ac:dyDescent="0.2">
      <c r="A21" s="5" t="s">
        <v>22</v>
      </c>
      <c r="B21" s="3">
        <v>25</v>
      </c>
      <c r="C21" s="3">
        <v>42</v>
      </c>
      <c r="D21" s="3">
        <v>37</v>
      </c>
      <c r="E21" s="3"/>
      <c r="F21" s="3"/>
      <c r="G21" s="3"/>
      <c r="H21" s="3"/>
      <c r="I21" s="4"/>
      <c r="J21" s="3"/>
      <c r="K21" s="3"/>
      <c r="L21" s="3"/>
      <c r="M21" s="3"/>
      <c r="N21" s="3"/>
      <c r="O21" s="3"/>
      <c r="P21" s="4"/>
    </row>
    <row r="22" spans="1:17" x14ac:dyDescent="0.2">
      <c r="A22" s="5" t="s">
        <v>23</v>
      </c>
      <c r="B22" s="3"/>
      <c r="C22" s="3"/>
      <c r="D22" s="3"/>
      <c r="E22" s="3"/>
      <c r="F22" s="3"/>
      <c r="G22" s="3"/>
      <c r="H22" s="3"/>
      <c r="I22" s="4"/>
      <c r="J22" s="3"/>
      <c r="K22" s="3"/>
      <c r="L22" s="3"/>
      <c r="M22" s="3"/>
      <c r="N22" s="3"/>
      <c r="O22" s="3"/>
      <c r="P22" s="4"/>
    </row>
    <row r="23" spans="1:17" x14ac:dyDescent="0.2">
      <c r="A23" s="3"/>
      <c r="B23" s="3"/>
      <c r="C23" s="3"/>
      <c r="D23" s="3"/>
      <c r="E23" s="3"/>
      <c r="F23" s="3"/>
      <c r="G23" s="3"/>
      <c r="H23" s="3"/>
      <c r="I23" s="4"/>
      <c r="J23" s="3"/>
      <c r="K23" s="3"/>
      <c r="L23" s="3"/>
      <c r="M23" s="3"/>
      <c r="N23" s="3"/>
      <c r="O23" s="3"/>
      <c r="P23" s="4"/>
    </row>
    <row r="24" spans="1:17" x14ac:dyDescent="0.2">
      <c r="A24" s="6" t="s">
        <v>33</v>
      </c>
      <c r="B24" s="3"/>
      <c r="C24" s="3"/>
      <c r="D24" s="3"/>
      <c r="E24" s="3"/>
      <c r="F24" s="3"/>
      <c r="G24" s="3"/>
      <c r="H24" s="3"/>
      <c r="I24" s="4"/>
      <c r="J24" s="3"/>
      <c r="K24" s="5"/>
      <c r="L24" s="3"/>
      <c r="M24" s="3"/>
      <c r="N24" s="3"/>
      <c r="O24" s="3"/>
      <c r="P24" s="4"/>
    </row>
    <row r="25" spans="1:17" x14ac:dyDescent="0.2">
      <c r="A25" s="6" t="s">
        <v>24</v>
      </c>
      <c r="B25" s="3"/>
      <c r="C25" s="3"/>
      <c r="D25" s="3"/>
      <c r="E25" s="3"/>
      <c r="F25" s="3"/>
      <c r="G25" s="3"/>
      <c r="H25" s="3"/>
      <c r="I25" s="4"/>
      <c r="J25" s="3"/>
      <c r="K25" s="5"/>
      <c r="L25" s="3"/>
      <c r="M25" s="3"/>
      <c r="N25" s="3"/>
      <c r="O25" s="3"/>
      <c r="P25" s="4"/>
    </row>
    <row r="26" spans="1:17" x14ac:dyDescent="0.2">
      <c r="A26" s="5" t="s">
        <v>22</v>
      </c>
      <c r="B26" s="3"/>
      <c r="C26" s="3"/>
      <c r="D26" s="3"/>
      <c r="E26" s="3"/>
      <c r="F26" s="3">
        <v>15</v>
      </c>
      <c r="G26" s="3"/>
      <c r="H26" s="3"/>
      <c r="I26" s="4"/>
      <c r="J26" s="3"/>
      <c r="K26" s="5"/>
      <c r="L26" s="3"/>
      <c r="M26" s="3"/>
      <c r="N26" s="3"/>
      <c r="O26" s="3"/>
      <c r="P26" s="4"/>
    </row>
    <row r="27" spans="1:17" x14ac:dyDescent="0.2">
      <c r="A27" s="5" t="s">
        <v>25</v>
      </c>
      <c r="F27">
        <v>85</v>
      </c>
      <c r="K27" s="5"/>
    </row>
    <row r="28" spans="1:17" x14ac:dyDescent="0.2">
      <c r="A28" s="5" t="s">
        <v>26</v>
      </c>
      <c r="K28" s="5"/>
    </row>
    <row r="29" spans="1:17" x14ac:dyDescent="0.2">
      <c r="A29" s="6" t="s">
        <v>34</v>
      </c>
      <c r="N29">
        <v>50</v>
      </c>
    </row>
    <row r="30" spans="1:17" s="10" customFormat="1" x14ac:dyDescent="0.2">
      <c r="A30" s="9" t="s">
        <v>22</v>
      </c>
      <c r="F30" s="10">
        <v>50</v>
      </c>
      <c r="P30" s="8"/>
      <c r="Q30" s="8"/>
    </row>
    <row r="31" spans="1:17" s="10" customFormat="1" x14ac:dyDescent="0.2">
      <c r="A31" s="9" t="s">
        <v>25</v>
      </c>
      <c r="P31" s="8"/>
      <c r="Q31" s="8"/>
    </row>
    <row r="32" spans="1:17" s="10" customFormat="1" x14ac:dyDescent="0.2">
      <c r="A32" s="9" t="s">
        <v>26</v>
      </c>
      <c r="P32" s="8"/>
      <c r="Q32" s="8"/>
    </row>
    <row r="33" spans="1:17" ht="12.75" customHeight="1" x14ac:dyDescent="0.2">
      <c r="A33" s="6" t="s">
        <v>39</v>
      </c>
    </row>
    <row r="34" spans="1:17" s="10" customFormat="1" ht="12.75" customHeight="1" x14ac:dyDescent="0.2">
      <c r="A34" s="9" t="s">
        <v>22</v>
      </c>
      <c r="F34" s="10">
        <v>20</v>
      </c>
      <c r="N34" s="10">
        <v>10</v>
      </c>
      <c r="P34" s="8"/>
      <c r="Q34" s="8"/>
    </row>
    <row r="35" spans="1:17" s="10" customFormat="1" ht="12.75" customHeight="1" x14ac:dyDescent="0.2">
      <c r="A35" s="9" t="s">
        <v>25</v>
      </c>
      <c r="F35" s="10" t="s">
        <v>44</v>
      </c>
      <c r="N35" s="10">
        <v>250</v>
      </c>
      <c r="P35" s="8"/>
      <c r="Q35" s="8"/>
    </row>
    <row r="36" spans="1:17" s="10" customFormat="1" ht="12.75" customHeight="1" x14ac:dyDescent="0.2">
      <c r="A36" s="9" t="s">
        <v>26</v>
      </c>
      <c r="N36" s="10">
        <v>40</v>
      </c>
      <c r="P36" s="8"/>
      <c r="Q36" s="8"/>
    </row>
    <row r="37" spans="1:17" s="10" customFormat="1" ht="12.75" customHeight="1" x14ac:dyDescent="0.2">
      <c r="A37" s="6" t="s">
        <v>42</v>
      </c>
      <c r="P37" s="8"/>
      <c r="Q37" s="8"/>
    </row>
    <row r="38" spans="1:17" s="10" customFormat="1" ht="12.75" customHeight="1" x14ac:dyDescent="0.2">
      <c r="A38" s="9" t="s">
        <v>22</v>
      </c>
      <c r="P38" s="8"/>
      <c r="Q38" s="8"/>
    </row>
    <row r="39" spans="1:17" s="10" customFormat="1" ht="12.75" customHeight="1" x14ac:dyDescent="0.2">
      <c r="A39" s="9" t="s">
        <v>25</v>
      </c>
      <c r="P39" s="8"/>
      <c r="Q39" s="8"/>
    </row>
    <row r="40" spans="1:17" s="10" customFormat="1" ht="12.75" customHeight="1" x14ac:dyDescent="0.2">
      <c r="A40" s="9" t="s">
        <v>26</v>
      </c>
      <c r="P40" s="8"/>
      <c r="Q40" s="8"/>
    </row>
    <row r="41" spans="1:17" x14ac:dyDescent="0.2">
      <c r="A41" s="1" t="s">
        <v>17</v>
      </c>
      <c r="B41" s="2" t="s">
        <v>18</v>
      </c>
      <c r="C41" s="2" t="s">
        <v>19</v>
      </c>
      <c r="D41" s="2" t="s">
        <v>20</v>
      </c>
      <c r="E41" s="2"/>
      <c r="F41" s="2" t="s">
        <v>20</v>
      </c>
      <c r="G41" s="2" t="s">
        <v>32</v>
      </c>
      <c r="H41" s="2" t="s">
        <v>20</v>
      </c>
      <c r="I41" s="1"/>
      <c r="J41" s="2" t="s">
        <v>38</v>
      </c>
      <c r="K41" s="2" t="s">
        <v>20</v>
      </c>
      <c r="L41" s="2" t="s">
        <v>36</v>
      </c>
      <c r="M41" s="2" t="s">
        <v>37</v>
      </c>
      <c r="N41" s="2" t="s">
        <v>36</v>
      </c>
      <c r="O41" s="2"/>
      <c r="P41" s="4"/>
    </row>
    <row r="42" spans="1:17" x14ac:dyDescent="0.2">
      <c r="A42" s="2" t="s">
        <v>15</v>
      </c>
      <c r="B42" s="2">
        <v>22</v>
      </c>
      <c r="C42" s="2">
        <v>60</v>
      </c>
      <c r="D42" s="2">
        <v>3</v>
      </c>
      <c r="E42" s="2"/>
      <c r="F42" s="2">
        <v>3</v>
      </c>
      <c r="G42" s="2">
        <v>5</v>
      </c>
      <c r="H42" s="2">
        <v>5</v>
      </c>
      <c r="I42" s="1"/>
      <c r="J42" s="2">
        <v>8</v>
      </c>
      <c r="K42" s="2">
        <v>20</v>
      </c>
      <c r="L42" s="2">
        <v>5</v>
      </c>
      <c r="M42" s="2">
        <v>35</v>
      </c>
      <c r="N42" s="2">
        <v>5</v>
      </c>
      <c r="O42" s="2"/>
      <c r="P42" s="4"/>
    </row>
    <row r="43" spans="1:17" x14ac:dyDescent="0.2">
      <c r="A43" s="5" t="s">
        <v>27</v>
      </c>
    </row>
    <row r="46" spans="1:17" x14ac:dyDescent="0.2">
      <c r="A46" s="8" t="s">
        <v>29</v>
      </c>
      <c r="I46" s="8" t="s">
        <v>35</v>
      </c>
      <c r="P46" s="8" t="s">
        <v>83</v>
      </c>
    </row>
    <row r="47" spans="1:17" x14ac:dyDescent="0.2">
      <c r="A47" t="s">
        <v>30</v>
      </c>
      <c r="B47">
        <v>45</v>
      </c>
      <c r="C47">
        <v>19</v>
      </c>
      <c r="D47">
        <v>51</v>
      </c>
      <c r="F47">
        <v>13</v>
      </c>
      <c r="G47">
        <v>90</v>
      </c>
      <c r="H47">
        <v>49</v>
      </c>
      <c r="I47" s="8">
        <f>SUM(B47:H47)</f>
        <v>267</v>
      </c>
      <c r="J47">
        <v>23</v>
      </c>
      <c r="K47">
        <v>47</v>
      </c>
      <c r="L47">
        <v>42</v>
      </c>
      <c r="M47">
        <v>79</v>
      </c>
      <c r="N47">
        <v>70</v>
      </c>
      <c r="O47">
        <v>54</v>
      </c>
      <c r="P47" s="8">
        <f>SUM(I47:O47)</f>
        <v>582</v>
      </c>
    </row>
    <row r="48" spans="1:17" x14ac:dyDescent="0.2">
      <c r="A48" t="s">
        <v>31</v>
      </c>
      <c r="B48">
        <v>44</v>
      </c>
      <c r="C48">
        <v>31</v>
      </c>
      <c r="D48">
        <v>27</v>
      </c>
      <c r="F48">
        <v>12</v>
      </c>
      <c r="G48">
        <v>26</v>
      </c>
      <c r="H48">
        <v>18</v>
      </c>
      <c r="I48" s="8">
        <f>SUM(B48:H48)</f>
        <v>158</v>
      </c>
      <c r="J48">
        <v>31</v>
      </c>
      <c r="K48">
        <v>45</v>
      </c>
      <c r="L48">
        <v>57</v>
      </c>
      <c r="M48">
        <v>34</v>
      </c>
      <c r="N48">
        <v>29</v>
      </c>
      <c r="O48">
        <v>26</v>
      </c>
      <c r="P48" s="8">
        <f>SUM(I48:O48)</f>
        <v>380</v>
      </c>
    </row>
  </sheetData>
  <phoneticPr fontId="0" type="noConversion"/>
  <pageMargins left="0.75" right="0.75" top="1" bottom="1" header="0.5" footer="0.5"/>
  <pageSetup orientation="landscape" horizontalDpi="4294967293"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9"/>
  <sheetViews>
    <sheetView topLeftCell="A78" workbookViewId="0">
      <selection activeCell="V3" sqref="V3"/>
    </sheetView>
  </sheetViews>
  <sheetFormatPr defaultRowHeight="12.75" x14ac:dyDescent="0.2"/>
  <cols>
    <col min="1" max="1" width="28.140625" customWidth="1"/>
  </cols>
  <sheetData>
    <row r="1" spans="1:20" x14ac:dyDescent="0.2">
      <c r="B1" s="10" t="s">
        <v>302</v>
      </c>
      <c r="C1" s="10" t="s">
        <v>303</v>
      </c>
      <c r="D1" s="10" t="s">
        <v>225</v>
      </c>
      <c r="F1" s="10" t="s">
        <v>3</v>
      </c>
      <c r="G1" s="10" t="s">
        <v>4</v>
      </c>
      <c r="H1" s="10" t="s">
        <v>113</v>
      </c>
      <c r="J1" s="10" t="s">
        <v>304</v>
      </c>
      <c r="K1" s="10" t="s">
        <v>7</v>
      </c>
      <c r="L1" s="10" t="s">
        <v>8</v>
      </c>
      <c r="N1" s="10" t="s">
        <v>9</v>
      </c>
      <c r="O1" s="10" t="s">
        <v>10</v>
      </c>
      <c r="P1" s="10" t="s">
        <v>11</v>
      </c>
    </row>
    <row r="2" spans="1:20" x14ac:dyDescent="0.2">
      <c r="E2" s="92" t="s">
        <v>124</v>
      </c>
      <c r="I2" s="92" t="s">
        <v>124</v>
      </c>
      <c r="M2" s="92" t="s">
        <v>124</v>
      </c>
      <c r="Q2" s="37"/>
    </row>
    <row r="3" spans="1:20" x14ac:dyDescent="0.2">
      <c r="A3" s="4" t="s">
        <v>12</v>
      </c>
      <c r="B3" s="3"/>
      <c r="C3" s="3"/>
      <c r="D3" s="3"/>
      <c r="E3" s="93"/>
      <c r="F3" s="3"/>
      <c r="G3" s="3"/>
      <c r="H3" s="3"/>
      <c r="I3" s="93"/>
      <c r="J3" s="3"/>
      <c r="K3" s="3"/>
      <c r="L3" s="3"/>
      <c r="M3" s="88"/>
      <c r="N3" s="3"/>
      <c r="O3" s="3"/>
      <c r="P3" s="3"/>
      <c r="Q3" s="88"/>
      <c r="R3" s="24" t="s">
        <v>51</v>
      </c>
    </row>
    <row r="4" spans="1:20" x14ac:dyDescent="0.2">
      <c r="A4" s="3" t="s">
        <v>81</v>
      </c>
      <c r="B4" s="48">
        <v>6366</v>
      </c>
      <c r="C4" s="48">
        <v>5528</v>
      </c>
      <c r="D4" s="48">
        <v>6279</v>
      </c>
      <c r="E4" s="179">
        <f>SUM(B4:D4)</f>
        <v>18173</v>
      </c>
      <c r="F4" s="48">
        <v>5833</v>
      </c>
      <c r="G4" s="48">
        <v>6081</v>
      </c>
      <c r="H4" s="48">
        <v>5978</v>
      </c>
      <c r="I4" s="179">
        <f>SUM(F4:H4)</f>
        <v>17892</v>
      </c>
      <c r="J4" s="2">
        <v>5889</v>
      </c>
      <c r="K4" s="2">
        <v>6781</v>
      </c>
      <c r="L4" s="2">
        <v>5881</v>
      </c>
      <c r="M4" s="179">
        <v>18551</v>
      </c>
      <c r="N4" s="2">
        <v>7343</v>
      </c>
      <c r="O4" s="2">
        <v>6702</v>
      </c>
      <c r="P4" s="2">
        <v>6542</v>
      </c>
      <c r="Q4" s="178">
        <f>SUM(N4:P4)</f>
        <v>20587</v>
      </c>
      <c r="R4" s="11"/>
    </row>
    <row r="5" spans="1:20" x14ac:dyDescent="0.2">
      <c r="A5" s="3" t="s">
        <v>77</v>
      </c>
      <c r="B5" s="48">
        <v>3054</v>
      </c>
      <c r="C5" s="48">
        <v>3267</v>
      </c>
      <c r="D5" s="48">
        <v>2939</v>
      </c>
      <c r="E5" s="179">
        <f>SUM(B5:D5)</f>
        <v>9260</v>
      </c>
      <c r="F5" s="48">
        <v>2858</v>
      </c>
      <c r="G5" s="48">
        <v>3443</v>
      </c>
      <c r="H5" s="48">
        <v>3241</v>
      </c>
      <c r="I5" s="179">
        <f>SUM(F5:H5)</f>
        <v>9542</v>
      </c>
      <c r="J5" s="2">
        <v>2875</v>
      </c>
      <c r="K5" s="2">
        <v>3741</v>
      </c>
      <c r="L5" s="2">
        <v>3039</v>
      </c>
      <c r="M5" s="179">
        <f>SUM(J5:L5)</f>
        <v>9655</v>
      </c>
      <c r="N5" s="2">
        <v>3385</v>
      </c>
      <c r="O5" s="2">
        <v>3755</v>
      </c>
      <c r="P5" s="2">
        <v>4068</v>
      </c>
      <c r="Q5" s="178">
        <f>SUM(N5:P5)</f>
        <v>11208</v>
      </c>
      <c r="R5" s="11"/>
    </row>
    <row r="6" spans="1:20" x14ac:dyDescent="0.2">
      <c r="A6" s="3" t="s">
        <v>79</v>
      </c>
      <c r="B6" s="48">
        <v>2580</v>
      </c>
      <c r="C6" s="48">
        <v>2430</v>
      </c>
      <c r="D6" s="48">
        <v>2376</v>
      </c>
      <c r="E6" s="179">
        <f>SUM(B6:D6)</f>
        <v>7386</v>
      </c>
      <c r="F6" s="48">
        <v>2532</v>
      </c>
      <c r="G6" s="48">
        <v>2478</v>
      </c>
      <c r="H6" s="48">
        <v>2556</v>
      </c>
      <c r="I6" s="179">
        <f>SUM(F6:H6)</f>
        <v>7566</v>
      </c>
      <c r="J6" s="2">
        <v>2688</v>
      </c>
      <c r="K6" s="2">
        <v>3000</v>
      </c>
      <c r="L6" s="2">
        <v>2478</v>
      </c>
      <c r="M6" s="179">
        <f>SUM(J6:L6)</f>
        <v>8166</v>
      </c>
      <c r="N6" s="2">
        <v>2646</v>
      </c>
      <c r="O6" s="2">
        <v>2676</v>
      </c>
      <c r="P6" s="2">
        <v>2724</v>
      </c>
      <c r="Q6" s="178">
        <f>SUM(N6:P6)</f>
        <v>8046</v>
      </c>
      <c r="R6" s="11"/>
    </row>
    <row r="7" spans="1:20" x14ac:dyDescent="0.2">
      <c r="A7" s="4"/>
      <c r="B7" s="161">
        <f>SUM(B4:B6)</f>
        <v>12000</v>
      </c>
      <c r="C7" s="50">
        <f>SUM(C4:C6)</f>
        <v>11225</v>
      </c>
      <c r="D7" s="50">
        <f>SUM(D4:D6)</f>
        <v>11594</v>
      </c>
      <c r="E7" s="95">
        <f>SUM(B7:D7)</f>
        <v>34819</v>
      </c>
      <c r="F7" s="50">
        <f>SUM(F4:F6)</f>
        <v>11223</v>
      </c>
      <c r="G7" s="50">
        <f>SUM(G4:G6)</f>
        <v>12002</v>
      </c>
      <c r="H7" s="50">
        <f>SUM(H4:H6)</f>
        <v>11775</v>
      </c>
      <c r="I7" s="94">
        <f>SUM(F7:H7)</f>
        <v>35000</v>
      </c>
      <c r="J7" s="50">
        <f>SUM(J4:J6)</f>
        <v>11452</v>
      </c>
      <c r="K7" s="50">
        <f>SUM(K4:K6)</f>
        <v>13522</v>
      </c>
      <c r="L7" s="22">
        <f>SUM(L4:L6)</f>
        <v>11398</v>
      </c>
      <c r="M7" s="96">
        <f>SUM(J7:L7)</f>
        <v>36372</v>
      </c>
      <c r="N7" s="1">
        <v>13374</v>
      </c>
      <c r="O7" s="1">
        <f>SUM(O4:O6)</f>
        <v>13133</v>
      </c>
      <c r="P7" s="1">
        <f>SUM(P4:P6)</f>
        <v>13334</v>
      </c>
      <c r="Q7" s="179">
        <f>SUM(N7:P7)</f>
        <v>39841</v>
      </c>
      <c r="R7" s="12">
        <f>E7+I7+M7+Q7</f>
        <v>146032</v>
      </c>
      <c r="S7" s="280">
        <v>147350</v>
      </c>
      <c r="T7" s="10" t="s">
        <v>354</v>
      </c>
    </row>
    <row r="8" spans="1:20" x14ac:dyDescent="0.2">
      <c r="A8" s="3"/>
      <c r="B8" s="76"/>
      <c r="C8" s="51"/>
      <c r="D8" s="51"/>
      <c r="E8" s="96"/>
      <c r="F8" s="51"/>
      <c r="G8" s="51"/>
      <c r="H8" s="51"/>
      <c r="I8" s="96"/>
      <c r="J8" s="21"/>
      <c r="K8" s="21"/>
      <c r="L8" s="64"/>
      <c r="M8" s="180"/>
      <c r="N8" s="3"/>
      <c r="O8" s="3"/>
      <c r="P8" s="3"/>
      <c r="Q8" s="88"/>
      <c r="R8" s="11"/>
      <c r="S8" s="10" t="s">
        <v>355</v>
      </c>
    </row>
    <row r="9" spans="1:20" x14ac:dyDescent="0.2">
      <c r="A9" s="3" t="s">
        <v>82</v>
      </c>
      <c r="B9" s="192"/>
      <c r="C9" s="48"/>
      <c r="D9" s="48"/>
      <c r="E9" s="179"/>
      <c r="F9" s="48"/>
      <c r="G9" s="48"/>
      <c r="H9" s="48"/>
      <c r="I9" s="94"/>
      <c r="J9" s="2"/>
      <c r="K9" s="2"/>
      <c r="L9" s="21"/>
      <c r="M9" s="179"/>
      <c r="N9" s="2"/>
      <c r="O9" s="2"/>
      <c r="P9" s="2"/>
      <c r="Q9" s="178">
        <f>SUM(N9:P9)</f>
        <v>0</v>
      </c>
      <c r="R9" s="12">
        <f>E9+I9+M9+Q9</f>
        <v>0</v>
      </c>
    </row>
    <row r="10" spans="1:20" x14ac:dyDescent="0.2">
      <c r="A10" s="3" t="s">
        <v>78</v>
      </c>
      <c r="B10" s="192"/>
      <c r="C10" s="49">
        <v>7</v>
      </c>
      <c r="D10" s="49"/>
      <c r="E10" s="98">
        <v>7</v>
      </c>
      <c r="F10" s="49"/>
      <c r="G10" s="49"/>
      <c r="H10" s="49"/>
      <c r="I10" s="94"/>
      <c r="J10" s="32">
        <v>0</v>
      </c>
      <c r="K10" s="32">
        <v>0</v>
      </c>
      <c r="L10" s="65">
        <v>0</v>
      </c>
      <c r="M10" s="179"/>
      <c r="N10" s="2"/>
      <c r="O10" s="2"/>
      <c r="P10" s="2"/>
      <c r="Q10" s="178">
        <f>SUM(N10:P10)</f>
        <v>0</v>
      </c>
      <c r="R10" s="12">
        <f>E10+I10+M10+Q10</f>
        <v>7</v>
      </c>
    </row>
    <row r="11" spans="1:20" x14ac:dyDescent="0.2">
      <c r="A11" s="35" t="s">
        <v>80</v>
      </c>
      <c r="B11" s="258">
        <v>30</v>
      </c>
      <c r="C11" s="48">
        <v>30</v>
      </c>
      <c r="D11" s="48">
        <v>30</v>
      </c>
      <c r="E11" s="179">
        <f>SUM(B11:D11)</f>
        <v>90</v>
      </c>
      <c r="F11" s="48">
        <v>30</v>
      </c>
      <c r="G11" s="48">
        <v>30</v>
      </c>
      <c r="H11" s="48">
        <v>30</v>
      </c>
      <c r="I11" s="94">
        <v>90</v>
      </c>
      <c r="J11" s="2">
        <v>30</v>
      </c>
      <c r="K11" s="2">
        <v>30</v>
      </c>
      <c r="L11" s="66">
        <v>30</v>
      </c>
      <c r="M11" s="179">
        <v>90</v>
      </c>
      <c r="N11" s="2">
        <v>30</v>
      </c>
      <c r="O11" s="2">
        <v>60</v>
      </c>
      <c r="P11" s="2">
        <v>60</v>
      </c>
      <c r="Q11" s="178">
        <f>SUM(N11:P11)</f>
        <v>150</v>
      </c>
      <c r="R11" s="12">
        <f>E11+I11+M11+Q11</f>
        <v>420</v>
      </c>
    </row>
    <row r="12" spans="1:20" x14ac:dyDescent="0.2">
      <c r="A12" s="4" t="s">
        <v>346</v>
      </c>
      <c r="B12" s="1">
        <v>30</v>
      </c>
      <c r="C12" s="36">
        <v>50</v>
      </c>
      <c r="D12" s="19">
        <v>60</v>
      </c>
      <c r="E12" s="179">
        <f>SUM(B12:D12)</f>
        <v>140</v>
      </c>
      <c r="F12" s="19">
        <v>110</v>
      </c>
      <c r="G12" s="19">
        <v>92</v>
      </c>
      <c r="H12" s="19">
        <v>60</v>
      </c>
      <c r="I12" s="179">
        <f>SUM(F12:H12)</f>
        <v>262</v>
      </c>
      <c r="J12" s="19">
        <f>SUM(J9:J11)</f>
        <v>30</v>
      </c>
      <c r="K12" s="19">
        <v>83</v>
      </c>
      <c r="L12" s="209">
        <v>91</v>
      </c>
      <c r="M12" s="179">
        <f>SUM(J12:L12)</f>
        <v>204</v>
      </c>
      <c r="N12" s="1">
        <v>121</v>
      </c>
      <c r="O12" s="1">
        <v>106</v>
      </c>
      <c r="P12" s="1">
        <v>93</v>
      </c>
      <c r="Q12" s="179">
        <f>SUM(N12:P12)</f>
        <v>320</v>
      </c>
      <c r="R12" s="12">
        <f>E12+I12+M12+Q12</f>
        <v>926</v>
      </c>
    </row>
    <row r="13" spans="1:20" ht="13.5" thickBot="1" x14ac:dyDescent="0.25">
      <c r="A13" s="3"/>
      <c r="B13" s="34"/>
      <c r="C13" s="34"/>
      <c r="D13" s="34"/>
      <c r="E13" s="99"/>
      <c r="F13" s="34"/>
      <c r="G13" s="34"/>
      <c r="H13" s="34"/>
      <c r="I13" s="99"/>
      <c r="J13" s="34"/>
      <c r="K13" s="34"/>
      <c r="L13" s="270"/>
      <c r="M13" s="93"/>
      <c r="N13" s="3"/>
      <c r="O13" s="3"/>
      <c r="P13" s="3"/>
      <c r="Q13" s="88"/>
      <c r="R13" s="11"/>
    </row>
    <row r="14" spans="1:20" ht="13.5" thickBot="1" x14ac:dyDescent="0.25">
      <c r="A14" s="4" t="s">
        <v>76</v>
      </c>
      <c r="B14" s="33">
        <v>12030</v>
      </c>
      <c r="C14" s="276">
        <v>11262</v>
      </c>
      <c r="D14" s="276">
        <v>11624</v>
      </c>
      <c r="E14" s="100">
        <v>34916</v>
      </c>
      <c r="F14" s="33">
        <v>11253</v>
      </c>
      <c r="G14" s="276">
        <v>12032</v>
      </c>
      <c r="H14" s="33">
        <v>11805</v>
      </c>
      <c r="I14" s="101">
        <f>SUM(F14:H14)</f>
        <v>35090</v>
      </c>
      <c r="J14" s="33">
        <f>SUM(J12,J7)</f>
        <v>11482</v>
      </c>
      <c r="K14" s="33">
        <v>13552</v>
      </c>
      <c r="L14" s="1">
        <v>11428</v>
      </c>
      <c r="M14" s="278">
        <v>36462</v>
      </c>
      <c r="N14" s="1">
        <v>13404</v>
      </c>
      <c r="O14" s="1">
        <v>13193</v>
      </c>
      <c r="P14" s="1">
        <v>13394</v>
      </c>
      <c r="Q14" s="182">
        <v>39991</v>
      </c>
      <c r="R14" s="12">
        <v>146459</v>
      </c>
      <c r="S14" s="229"/>
    </row>
    <row r="15" spans="1:20" ht="14.25" thickTop="1" thickBot="1" x14ac:dyDescent="0.25">
      <c r="A15" s="3"/>
      <c r="B15" s="3"/>
      <c r="C15" s="3"/>
      <c r="D15" s="3"/>
      <c r="E15" s="93"/>
      <c r="F15" s="3"/>
      <c r="G15" s="3"/>
      <c r="H15" s="3"/>
      <c r="I15" s="93"/>
      <c r="J15" s="3"/>
      <c r="K15" s="3"/>
      <c r="L15" s="216"/>
      <c r="M15" s="88"/>
      <c r="N15" s="3"/>
      <c r="O15" s="3"/>
      <c r="P15" s="3"/>
      <c r="Q15" s="88"/>
      <c r="R15" s="11"/>
    </row>
    <row r="16" spans="1:20" ht="13.5" thickTop="1" x14ac:dyDescent="0.2">
      <c r="A16" s="3" t="s">
        <v>361</v>
      </c>
      <c r="B16" s="2">
        <v>382</v>
      </c>
      <c r="C16" s="2">
        <v>414</v>
      </c>
      <c r="D16" s="2">
        <v>404</v>
      </c>
      <c r="E16" s="179"/>
      <c r="F16" s="7">
        <v>405</v>
      </c>
      <c r="G16" s="7">
        <v>409</v>
      </c>
      <c r="H16" s="7">
        <v>398</v>
      </c>
      <c r="I16" s="233"/>
      <c r="J16" s="7">
        <v>423</v>
      </c>
      <c r="K16" s="7">
        <v>436</v>
      </c>
      <c r="L16" s="15">
        <v>433</v>
      </c>
      <c r="M16" s="179"/>
      <c r="N16" s="7">
        <v>452</v>
      </c>
      <c r="O16" s="7">
        <v>476</v>
      </c>
      <c r="P16" s="7">
        <v>472</v>
      </c>
      <c r="Q16" s="178"/>
      <c r="R16" s="11"/>
    </row>
    <row r="17" spans="1:18" x14ac:dyDescent="0.2">
      <c r="A17" s="26" t="s">
        <v>91</v>
      </c>
      <c r="B17" s="2">
        <v>35</v>
      </c>
      <c r="C17" s="2">
        <v>33</v>
      </c>
      <c r="D17" s="2">
        <v>26</v>
      </c>
      <c r="E17" s="179">
        <f>SUM(B17:D17)</f>
        <v>94</v>
      </c>
      <c r="F17" s="7">
        <v>31</v>
      </c>
      <c r="G17" s="7">
        <v>33</v>
      </c>
      <c r="H17" s="7">
        <v>28</v>
      </c>
      <c r="I17" s="233">
        <f>SUM(F17:H17)</f>
        <v>92</v>
      </c>
      <c r="J17" s="7">
        <v>47</v>
      </c>
      <c r="K17" s="7">
        <v>46</v>
      </c>
      <c r="L17" s="7">
        <v>32</v>
      </c>
      <c r="M17" s="179">
        <f>SUM(J17:L17)</f>
        <v>125</v>
      </c>
      <c r="N17" s="7">
        <v>36</v>
      </c>
      <c r="O17" s="7">
        <v>48</v>
      </c>
      <c r="P17" s="7">
        <v>45</v>
      </c>
      <c r="Q17" s="179">
        <f>SUM(N17:P17)</f>
        <v>129</v>
      </c>
      <c r="R17" s="11">
        <v>440</v>
      </c>
    </row>
    <row r="18" spans="1:18" x14ac:dyDescent="0.2">
      <c r="A18" s="26" t="s">
        <v>353</v>
      </c>
      <c r="B18" s="2">
        <v>34</v>
      </c>
      <c r="C18" s="2">
        <v>45</v>
      </c>
      <c r="D18" s="2">
        <v>33</v>
      </c>
      <c r="E18" s="179">
        <f>SUM(B18:D18)</f>
        <v>112</v>
      </c>
      <c r="F18" s="7">
        <v>42</v>
      </c>
      <c r="G18" s="7">
        <v>57</v>
      </c>
      <c r="H18" s="7">
        <v>30</v>
      </c>
      <c r="I18" s="233">
        <f>SUM(F18:H18)</f>
        <v>129</v>
      </c>
      <c r="J18" s="7">
        <v>43</v>
      </c>
      <c r="K18" s="7">
        <v>44</v>
      </c>
      <c r="L18" s="7">
        <v>28</v>
      </c>
      <c r="M18" s="179">
        <f>SUM(J18:L18)</f>
        <v>115</v>
      </c>
      <c r="N18" s="242">
        <v>41</v>
      </c>
      <c r="O18" s="7">
        <v>37</v>
      </c>
      <c r="P18" s="7">
        <v>35</v>
      </c>
      <c r="Q18" s="179">
        <f>SUM(N18:P18)</f>
        <v>113</v>
      </c>
      <c r="R18" s="11"/>
    </row>
    <row r="19" spans="1:18" ht="15" x14ac:dyDescent="0.25">
      <c r="A19" s="6" t="s">
        <v>284</v>
      </c>
      <c r="B19" s="2">
        <v>1</v>
      </c>
      <c r="C19" s="2">
        <v>12</v>
      </c>
      <c r="D19" s="39">
        <v>-7</v>
      </c>
      <c r="E19" s="238">
        <f>SUM(B19:D19)</f>
        <v>6</v>
      </c>
      <c r="F19" s="241">
        <v>11</v>
      </c>
      <c r="G19" s="241">
        <v>24</v>
      </c>
      <c r="H19" s="17">
        <v>2</v>
      </c>
      <c r="I19" s="238">
        <v>-33</v>
      </c>
      <c r="J19" s="250">
        <v>5</v>
      </c>
      <c r="K19" s="17">
        <v>4</v>
      </c>
      <c r="L19" s="255">
        <v>4</v>
      </c>
      <c r="M19" s="179">
        <v>13</v>
      </c>
      <c r="N19" s="7">
        <v>5</v>
      </c>
      <c r="O19" s="17">
        <v>11</v>
      </c>
      <c r="P19" s="250">
        <v>10</v>
      </c>
      <c r="Q19" s="179">
        <v>26</v>
      </c>
      <c r="R19" s="11">
        <v>12</v>
      </c>
    </row>
    <row r="20" spans="1:18" x14ac:dyDescent="0.2">
      <c r="A20" s="6" t="s">
        <v>277</v>
      </c>
      <c r="B20" s="7">
        <v>35</v>
      </c>
      <c r="C20" s="7">
        <v>30</v>
      </c>
      <c r="D20" s="2">
        <v>42</v>
      </c>
      <c r="E20" s="179">
        <f>SUM(B20:D20)</f>
        <v>107</v>
      </c>
      <c r="F20" s="7">
        <v>42</v>
      </c>
      <c r="G20" s="7">
        <v>45</v>
      </c>
      <c r="H20" s="7">
        <v>35</v>
      </c>
      <c r="I20" s="179">
        <v>122</v>
      </c>
      <c r="J20" s="7">
        <v>30</v>
      </c>
      <c r="K20" s="7">
        <v>45</v>
      </c>
      <c r="L20" s="7">
        <v>60</v>
      </c>
      <c r="M20" s="179">
        <v>135</v>
      </c>
      <c r="N20" s="7">
        <v>100</v>
      </c>
      <c r="O20" s="7">
        <v>115</v>
      </c>
      <c r="P20" s="7">
        <v>140</v>
      </c>
      <c r="Q20" s="179">
        <v>355</v>
      </c>
      <c r="R20" s="11">
        <v>719</v>
      </c>
    </row>
    <row r="21" spans="1:18" ht="13.5" thickBot="1" x14ac:dyDescent="0.25">
      <c r="A21" s="6"/>
      <c r="B21" s="5"/>
      <c r="C21" s="5"/>
      <c r="D21" s="3"/>
      <c r="E21" s="93"/>
      <c r="F21" s="5"/>
      <c r="G21" s="5"/>
      <c r="H21" s="5"/>
      <c r="I21" s="93"/>
      <c r="J21" s="5"/>
      <c r="K21" s="5"/>
      <c r="L21" s="5"/>
      <c r="M21" s="93"/>
      <c r="N21" s="5"/>
      <c r="O21" s="5"/>
      <c r="P21" s="5"/>
      <c r="Q21" s="93"/>
      <c r="R21" s="11"/>
    </row>
    <row r="22" spans="1:18" ht="13.5" thickBot="1" x14ac:dyDescent="0.25">
      <c r="A22" s="267" t="s">
        <v>341</v>
      </c>
      <c r="B22" s="10"/>
      <c r="C22" s="10"/>
      <c r="D22" s="10"/>
      <c r="E22" s="38"/>
      <c r="F22" s="10"/>
      <c r="G22" s="10"/>
      <c r="H22" s="10"/>
      <c r="I22" s="42"/>
      <c r="J22" s="10"/>
      <c r="K22" s="10"/>
      <c r="L22" s="10"/>
      <c r="M22" s="42"/>
      <c r="N22" s="5"/>
      <c r="O22" s="5"/>
      <c r="Q22" s="37"/>
    </row>
    <row r="23" spans="1:18" ht="15.75" x14ac:dyDescent="0.25">
      <c r="A23" s="9" t="s">
        <v>149</v>
      </c>
      <c r="B23" s="10"/>
      <c r="C23" s="9"/>
      <c r="D23" s="9"/>
      <c r="E23" s="38"/>
      <c r="F23" s="257">
        <v>408</v>
      </c>
      <c r="G23" s="257"/>
      <c r="H23" s="10"/>
      <c r="I23" s="42"/>
      <c r="J23" s="10"/>
      <c r="K23" s="10"/>
      <c r="L23" s="10"/>
      <c r="M23" s="42"/>
      <c r="N23" s="5"/>
      <c r="O23" s="68">
        <v>455</v>
      </c>
      <c r="P23" s="271">
        <v>455</v>
      </c>
      <c r="Q23" s="37">
        <v>1318</v>
      </c>
    </row>
    <row r="24" spans="1:18" x14ac:dyDescent="0.2">
      <c r="A24" s="9" t="s">
        <v>329</v>
      </c>
      <c r="B24" s="10"/>
      <c r="C24" s="9"/>
      <c r="D24" s="9"/>
      <c r="E24" s="38"/>
      <c r="F24" s="10">
        <v>260</v>
      </c>
      <c r="G24" s="10"/>
      <c r="H24" s="10"/>
      <c r="I24" s="42"/>
      <c r="J24" s="10"/>
      <c r="K24" s="10"/>
      <c r="L24" s="10"/>
      <c r="M24" s="42"/>
      <c r="N24" s="5"/>
      <c r="O24" s="5"/>
      <c r="Q24" s="37"/>
    </row>
    <row r="25" spans="1:18" x14ac:dyDescent="0.2">
      <c r="A25" s="9" t="s">
        <v>148</v>
      </c>
      <c r="B25" s="10"/>
      <c r="C25" s="9"/>
      <c r="D25" s="9"/>
      <c r="E25" s="38"/>
      <c r="F25" s="10"/>
      <c r="G25" s="10"/>
      <c r="H25" s="10"/>
      <c r="I25" s="42"/>
      <c r="J25" s="10"/>
      <c r="K25" s="10"/>
      <c r="L25" s="10"/>
      <c r="M25" s="42"/>
      <c r="O25" s="5"/>
      <c r="Q25" s="37"/>
    </row>
    <row r="26" spans="1:18" x14ac:dyDescent="0.2">
      <c r="A26" s="9" t="s">
        <v>328</v>
      </c>
      <c r="B26" s="10"/>
      <c r="C26" s="10"/>
      <c r="D26" s="10"/>
      <c r="E26" s="38"/>
      <c r="F26" s="10">
        <v>60</v>
      </c>
      <c r="G26" s="10"/>
      <c r="H26" s="10"/>
      <c r="I26" s="42"/>
      <c r="J26" s="10"/>
      <c r="K26" s="10"/>
      <c r="L26" s="10"/>
      <c r="M26" s="42"/>
      <c r="O26" s="10">
        <v>70</v>
      </c>
      <c r="P26" s="54">
        <v>95</v>
      </c>
      <c r="Q26" s="279">
        <v>225</v>
      </c>
      <c r="R26" s="30"/>
    </row>
    <row r="27" spans="1:18" x14ac:dyDescent="0.2">
      <c r="A27" s="9" t="s">
        <v>322</v>
      </c>
      <c r="B27" s="10"/>
      <c r="C27" s="10"/>
      <c r="D27" s="10"/>
      <c r="E27" s="38"/>
      <c r="F27" s="10"/>
      <c r="G27" s="10"/>
      <c r="H27" s="10">
        <v>54</v>
      </c>
      <c r="I27" s="42"/>
      <c r="J27" s="10">
        <v>401</v>
      </c>
      <c r="K27" s="10">
        <v>85</v>
      </c>
      <c r="L27" s="10"/>
      <c r="M27" s="42"/>
      <c r="O27" s="10"/>
      <c r="P27" s="30"/>
      <c r="Q27" s="279">
        <v>540</v>
      </c>
      <c r="R27" s="30"/>
    </row>
    <row r="28" spans="1:18" x14ac:dyDescent="0.2">
      <c r="A28" s="9" t="s">
        <v>345</v>
      </c>
      <c r="B28" s="10"/>
      <c r="C28" s="10"/>
      <c r="D28" s="10"/>
      <c r="E28" s="38"/>
      <c r="F28" s="10">
        <v>1</v>
      </c>
      <c r="G28" s="10"/>
      <c r="H28" s="10"/>
      <c r="I28" s="42"/>
      <c r="J28" s="10">
        <v>4</v>
      </c>
      <c r="K28" s="10">
        <v>3</v>
      </c>
      <c r="L28" s="10"/>
      <c r="M28" s="42"/>
      <c r="O28" s="10">
        <v>2</v>
      </c>
      <c r="P28" s="30"/>
      <c r="Q28" s="279">
        <v>10</v>
      </c>
      <c r="R28" s="30"/>
    </row>
    <row r="29" spans="1:18" x14ac:dyDescent="0.2">
      <c r="A29" s="9" t="s">
        <v>342</v>
      </c>
      <c r="B29" s="10"/>
      <c r="C29" s="10"/>
      <c r="D29" s="10">
        <v>6</v>
      </c>
      <c r="E29" s="38"/>
      <c r="F29" s="10"/>
      <c r="G29" s="10"/>
      <c r="H29" s="10"/>
      <c r="I29" s="42"/>
      <c r="J29" s="10"/>
      <c r="K29" s="10"/>
      <c r="L29" s="10"/>
      <c r="M29" s="42"/>
      <c r="N29" s="3">
        <v>1</v>
      </c>
      <c r="O29" s="10">
        <v>1</v>
      </c>
      <c r="P29" s="30">
        <v>4</v>
      </c>
      <c r="Q29" s="279">
        <v>12</v>
      </c>
      <c r="R29" s="30"/>
    </row>
    <row r="30" spans="1:18" x14ac:dyDescent="0.2">
      <c r="A30" s="9" t="s">
        <v>337</v>
      </c>
      <c r="B30" s="3"/>
      <c r="C30" s="5"/>
      <c r="D30" s="5"/>
      <c r="E30" s="93"/>
      <c r="F30" s="5"/>
      <c r="G30" s="5"/>
      <c r="H30" s="5"/>
      <c r="I30" s="93"/>
      <c r="J30" s="3"/>
      <c r="K30" s="3"/>
      <c r="L30" s="3"/>
      <c r="M30" s="88"/>
      <c r="N30" s="3"/>
      <c r="O30" s="3"/>
      <c r="P30" s="3">
        <v>490</v>
      </c>
      <c r="Q30" s="88">
        <v>490</v>
      </c>
      <c r="R30" s="11"/>
    </row>
    <row r="31" spans="1:18" x14ac:dyDescent="0.2">
      <c r="A31" s="9"/>
      <c r="B31" s="3"/>
      <c r="C31" s="5"/>
      <c r="D31" s="5"/>
      <c r="E31" s="93"/>
      <c r="F31" s="5"/>
      <c r="G31" s="5"/>
      <c r="H31" s="5"/>
      <c r="I31" s="93"/>
      <c r="J31" s="3"/>
      <c r="K31" s="3"/>
      <c r="L31" s="3"/>
      <c r="M31" s="88"/>
      <c r="N31" s="3"/>
      <c r="O31" s="3"/>
      <c r="P31" s="3"/>
      <c r="Q31" s="88"/>
      <c r="R31" s="11"/>
    </row>
    <row r="32" spans="1:18" ht="18" x14ac:dyDescent="0.25">
      <c r="A32" s="232" t="s">
        <v>273</v>
      </c>
      <c r="B32" s="8"/>
      <c r="C32" s="8"/>
      <c r="D32" s="8"/>
      <c r="E32" s="38"/>
      <c r="F32" s="8"/>
      <c r="G32" s="8"/>
      <c r="H32" s="8"/>
      <c r="I32" s="38"/>
      <c r="J32" s="8"/>
      <c r="K32" s="8"/>
      <c r="L32" s="3"/>
      <c r="M32" s="38"/>
      <c r="N32" s="8"/>
      <c r="O32" s="8"/>
      <c r="P32" s="8"/>
      <c r="Q32" s="38"/>
      <c r="R32" s="8"/>
    </row>
    <row r="33" spans="1:18" x14ac:dyDescent="0.2">
      <c r="A33" s="2" t="s">
        <v>15</v>
      </c>
      <c r="B33" s="2">
        <v>1050</v>
      </c>
      <c r="C33" s="2">
        <v>1060</v>
      </c>
      <c r="D33" s="2">
        <v>825</v>
      </c>
      <c r="E33" s="179">
        <v>2935</v>
      </c>
      <c r="F33" s="2">
        <v>337</v>
      </c>
      <c r="G33" s="16">
        <v>324</v>
      </c>
      <c r="H33" s="2">
        <v>478</v>
      </c>
      <c r="I33" s="179">
        <v>1139</v>
      </c>
      <c r="J33" s="2">
        <v>456</v>
      </c>
      <c r="K33" s="2">
        <v>450</v>
      </c>
      <c r="L33" s="16">
        <v>385</v>
      </c>
      <c r="M33" s="179">
        <f>SUM(J33:L33)</f>
        <v>1291</v>
      </c>
      <c r="N33" s="2">
        <v>461</v>
      </c>
      <c r="O33" s="2">
        <v>387</v>
      </c>
      <c r="P33" s="2">
        <v>471</v>
      </c>
      <c r="Q33" s="93">
        <v>1391</v>
      </c>
      <c r="R33" s="12"/>
    </row>
    <row r="34" spans="1:18" x14ac:dyDescent="0.2">
      <c r="A34" s="1" t="s">
        <v>146</v>
      </c>
      <c r="B34" s="274">
        <v>1800</v>
      </c>
      <c r="C34" s="2">
        <v>1233</v>
      </c>
      <c r="D34" s="2">
        <v>1200</v>
      </c>
      <c r="E34" s="179">
        <v>4233</v>
      </c>
      <c r="F34" s="2">
        <v>1123.5</v>
      </c>
      <c r="G34" s="2">
        <v>1057.5</v>
      </c>
      <c r="H34" s="2">
        <v>1150.5</v>
      </c>
      <c r="I34" s="179">
        <v>3331.5</v>
      </c>
      <c r="J34" s="2">
        <v>1349.5</v>
      </c>
      <c r="K34" s="2">
        <v>1480</v>
      </c>
      <c r="L34" s="2">
        <v>1581</v>
      </c>
      <c r="M34" s="179">
        <f>SUM(J34:L34)</f>
        <v>4410.5</v>
      </c>
      <c r="N34" s="2">
        <v>1634</v>
      </c>
      <c r="O34" s="2">
        <v>1506</v>
      </c>
      <c r="P34" s="2">
        <v>1490</v>
      </c>
      <c r="Q34" s="93">
        <v>4630</v>
      </c>
      <c r="R34" s="228"/>
    </row>
    <row r="35" spans="1:18" x14ac:dyDescent="0.2">
      <c r="A35" s="23"/>
      <c r="B35" s="21"/>
      <c r="C35" s="21"/>
      <c r="D35" s="21"/>
      <c r="E35" s="96"/>
      <c r="F35" s="21"/>
      <c r="G35" s="21"/>
      <c r="H35" s="21"/>
      <c r="I35" s="96"/>
      <c r="J35" s="21"/>
      <c r="K35" s="21"/>
      <c r="L35" s="1"/>
      <c r="M35" s="89"/>
      <c r="N35" s="21"/>
      <c r="O35" s="21"/>
      <c r="P35" s="21"/>
      <c r="Q35" s="88"/>
      <c r="R35" s="18"/>
    </row>
    <row r="36" spans="1:18" ht="20.25" x14ac:dyDescent="0.3">
      <c r="A36" s="230" t="s">
        <v>56</v>
      </c>
      <c r="B36" s="21"/>
      <c r="C36" s="21"/>
      <c r="D36" s="21"/>
      <c r="E36" s="96"/>
      <c r="F36" s="21"/>
      <c r="G36" s="21"/>
      <c r="H36" s="21"/>
      <c r="I36" s="96"/>
      <c r="J36" s="21"/>
      <c r="K36" s="21"/>
      <c r="L36" s="21"/>
      <c r="M36" s="89"/>
      <c r="N36" s="21"/>
      <c r="O36" s="21"/>
      <c r="P36" s="21"/>
      <c r="Q36" s="88"/>
      <c r="R36" s="11"/>
    </row>
    <row r="37" spans="1:18" x14ac:dyDescent="0.2">
      <c r="A37" s="7" t="s">
        <v>248</v>
      </c>
      <c r="B37" s="2">
        <v>390</v>
      </c>
      <c r="C37" s="2">
        <v>300</v>
      </c>
      <c r="D37" s="2">
        <v>305</v>
      </c>
      <c r="E37" s="179">
        <f>SUM(B37:D37)</f>
        <v>995</v>
      </c>
      <c r="F37" s="2">
        <v>349</v>
      </c>
      <c r="G37" s="2">
        <v>351</v>
      </c>
      <c r="H37" s="2">
        <v>300</v>
      </c>
      <c r="I37" s="179">
        <f>SUM(F37:H37)</f>
        <v>1000</v>
      </c>
      <c r="J37" s="2">
        <v>350</v>
      </c>
      <c r="K37" s="2">
        <v>350</v>
      </c>
      <c r="L37" s="21">
        <v>300</v>
      </c>
      <c r="M37" s="179">
        <f>SUM(J37:L37)</f>
        <v>1000</v>
      </c>
      <c r="N37" s="2">
        <v>234</v>
      </c>
      <c r="O37" s="2">
        <v>234</v>
      </c>
      <c r="P37" s="2">
        <v>295</v>
      </c>
      <c r="Q37" s="93">
        <f>SUM(N37:P37)</f>
        <v>763</v>
      </c>
      <c r="R37" s="229"/>
    </row>
    <row r="38" spans="1:18" x14ac:dyDescent="0.2">
      <c r="A38" s="17" t="s">
        <v>350</v>
      </c>
      <c r="B38" s="2">
        <v>70</v>
      </c>
      <c r="C38" s="2">
        <v>150</v>
      </c>
      <c r="D38" s="2">
        <v>150</v>
      </c>
      <c r="E38" s="179">
        <f>SUM(B38:D38)</f>
        <v>370</v>
      </c>
      <c r="F38" s="2">
        <v>155</v>
      </c>
      <c r="G38" s="2">
        <v>155</v>
      </c>
      <c r="H38" s="2">
        <v>387</v>
      </c>
      <c r="I38" s="179">
        <f>SUM(F38:H38)</f>
        <v>697</v>
      </c>
      <c r="J38" s="2">
        <v>386</v>
      </c>
      <c r="K38" s="2">
        <v>416</v>
      </c>
      <c r="L38" s="2">
        <v>391</v>
      </c>
      <c r="M38" s="179">
        <f>SUM(J38:L38)</f>
        <v>1193</v>
      </c>
      <c r="N38" s="2">
        <v>279</v>
      </c>
      <c r="O38" s="2">
        <v>279</v>
      </c>
      <c r="P38" s="2">
        <v>493</v>
      </c>
      <c r="Q38" s="93">
        <f>SUM(N38:P38)</f>
        <v>1051</v>
      </c>
      <c r="R38" s="119"/>
    </row>
    <row r="39" spans="1:18" x14ac:dyDescent="0.2">
      <c r="A39" s="7" t="s">
        <v>15</v>
      </c>
      <c r="B39" s="2">
        <v>15</v>
      </c>
      <c r="C39" s="7">
        <v>15</v>
      </c>
      <c r="D39" s="2">
        <v>15</v>
      </c>
      <c r="E39" s="179">
        <f>SUM(B39:D39)</f>
        <v>45</v>
      </c>
      <c r="F39" s="2">
        <v>13</v>
      </c>
      <c r="G39" s="2">
        <v>13</v>
      </c>
      <c r="H39" s="2">
        <v>15</v>
      </c>
      <c r="I39" s="179">
        <f>SUM(F39:H39)</f>
        <v>41</v>
      </c>
      <c r="J39" s="7">
        <v>12</v>
      </c>
      <c r="K39" s="2">
        <v>12</v>
      </c>
      <c r="L39" s="2">
        <v>12</v>
      </c>
      <c r="M39" s="179">
        <f>SUM(J39:L39)</f>
        <v>36</v>
      </c>
      <c r="N39" s="2">
        <v>13</v>
      </c>
      <c r="O39" s="2">
        <v>15</v>
      </c>
      <c r="P39" s="2">
        <v>13</v>
      </c>
      <c r="Q39" s="88">
        <f>SUM(N39:P39)</f>
        <v>41</v>
      </c>
      <c r="R39" s="12"/>
    </row>
    <row r="40" spans="1:18" ht="23.25" x14ac:dyDescent="0.35">
      <c r="A40" s="231" t="s">
        <v>16</v>
      </c>
      <c r="R40" s="12"/>
    </row>
    <row r="41" spans="1:18" x14ac:dyDescent="0.2">
      <c r="A41" s="23" t="s">
        <v>108</v>
      </c>
      <c r="B41" s="2">
        <v>961</v>
      </c>
      <c r="C41" s="2">
        <v>886</v>
      </c>
      <c r="D41" s="7">
        <v>1121</v>
      </c>
      <c r="E41" s="179">
        <f>SUM(B41:D41)</f>
        <v>2968</v>
      </c>
      <c r="F41" s="2">
        <v>935</v>
      </c>
      <c r="G41" s="2">
        <v>999</v>
      </c>
      <c r="H41" s="2">
        <v>977</v>
      </c>
      <c r="I41" s="179">
        <f>SUM(F41:H41)</f>
        <v>2911</v>
      </c>
      <c r="J41" s="2">
        <v>1038</v>
      </c>
      <c r="K41" s="2">
        <v>1016</v>
      </c>
      <c r="L41" s="2">
        <v>792</v>
      </c>
      <c r="M41" s="179">
        <f>SUM(J41:L41)</f>
        <v>2846</v>
      </c>
      <c r="N41" s="2">
        <v>1013</v>
      </c>
      <c r="O41" s="2">
        <v>945</v>
      </c>
      <c r="P41" s="2">
        <v>818</v>
      </c>
      <c r="Q41" s="178">
        <f>SUM(N41:P41)</f>
        <v>2776</v>
      </c>
      <c r="R41" s="11"/>
    </row>
    <row r="42" spans="1:18" x14ac:dyDescent="0.2">
      <c r="A42" s="2" t="s">
        <v>87</v>
      </c>
      <c r="B42" s="2">
        <v>882</v>
      </c>
      <c r="C42" s="2">
        <v>781</v>
      </c>
      <c r="D42" s="2">
        <v>975</v>
      </c>
      <c r="E42" s="179">
        <f>SUM(B42:D42)</f>
        <v>2638</v>
      </c>
      <c r="F42" s="2">
        <v>814</v>
      </c>
      <c r="G42" s="2">
        <v>905</v>
      </c>
      <c r="H42" s="2">
        <v>865</v>
      </c>
      <c r="I42" s="179">
        <f>SUM(F42:H42)</f>
        <v>2584</v>
      </c>
      <c r="J42" s="2">
        <v>948</v>
      </c>
      <c r="K42" s="2">
        <v>904</v>
      </c>
      <c r="L42" s="2">
        <v>722</v>
      </c>
      <c r="M42" s="179">
        <f>SUM(J42:L42)</f>
        <v>2574</v>
      </c>
      <c r="N42" s="2">
        <v>945</v>
      </c>
      <c r="O42" s="2">
        <v>898</v>
      </c>
      <c r="P42" s="2">
        <v>787</v>
      </c>
      <c r="Q42" s="178">
        <f>SUM(N42:P42)</f>
        <v>2630</v>
      </c>
      <c r="R42" s="204">
        <f t="shared" ref="R42:R49" si="0">SUM(E42+I42+M42+Q42)</f>
        <v>10426</v>
      </c>
    </row>
    <row r="43" spans="1:18" x14ac:dyDescent="0.2">
      <c r="A43" s="2" t="s">
        <v>88</v>
      </c>
      <c r="B43" s="2">
        <v>79</v>
      </c>
      <c r="C43" s="5">
        <v>105</v>
      </c>
      <c r="D43" s="2">
        <v>146</v>
      </c>
      <c r="E43" s="179">
        <f>SUM(B43:D43)</f>
        <v>330</v>
      </c>
      <c r="F43" s="2">
        <v>121</v>
      </c>
      <c r="G43" s="2">
        <v>94</v>
      </c>
      <c r="H43" s="2">
        <v>112</v>
      </c>
      <c r="I43" s="179">
        <f t="shared" ref="I43:I49" si="1">SUM(F43:H43)</f>
        <v>327</v>
      </c>
      <c r="J43" s="2">
        <v>90</v>
      </c>
      <c r="K43" s="2">
        <v>112</v>
      </c>
      <c r="L43" s="2">
        <v>70</v>
      </c>
      <c r="M43" s="179">
        <f t="shared" ref="M43:M49" si="2">SUM(J43:L43)</f>
        <v>272</v>
      </c>
      <c r="N43" s="2">
        <v>68</v>
      </c>
      <c r="O43" s="2">
        <v>47</v>
      </c>
      <c r="P43" s="2">
        <v>31</v>
      </c>
      <c r="Q43" s="178">
        <f t="shared" ref="Q43:Q48" si="3">SUM(N43:P43)</f>
        <v>146</v>
      </c>
      <c r="R43" s="204">
        <f t="shared" si="0"/>
        <v>1075</v>
      </c>
    </row>
    <row r="44" spans="1:18" x14ac:dyDescent="0.2">
      <c r="A44" s="2" t="s">
        <v>101</v>
      </c>
      <c r="B44" s="2">
        <v>0</v>
      </c>
      <c r="C44" s="2">
        <v>0</v>
      </c>
      <c r="D44" s="2">
        <v>0</v>
      </c>
      <c r="E44" s="179">
        <f t="shared" ref="E44:E49" si="4">SUM(B44:D44)</f>
        <v>0</v>
      </c>
      <c r="F44" s="2">
        <v>0</v>
      </c>
      <c r="G44" s="2">
        <v>0</v>
      </c>
      <c r="H44" s="2">
        <v>0</v>
      </c>
      <c r="I44" s="179">
        <f t="shared" si="1"/>
        <v>0</v>
      </c>
      <c r="J44" s="2">
        <v>0</v>
      </c>
      <c r="K44" s="2">
        <v>0</v>
      </c>
      <c r="L44" s="2">
        <v>0</v>
      </c>
      <c r="M44" s="179">
        <f t="shared" si="2"/>
        <v>0</v>
      </c>
      <c r="N44" s="2">
        <v>0</v>
      </c>
      <c r="O44" s="2">
        <v>0</v>
      </c>
      <c r="P44" s="2">
        <v>0</v>
      </c>
      <c r="Q44" s="178">
        <f t="shared" si="3"/>
        <v>0</v>
      </c>
      <c r="R44" s="204">
        <f t="shared" si="0"/>
        <v>0</v>
      </c>
    </row>
    <row r="45" spans="1:18" x14ac:dyDescent="0.2">
      <c r="A45" s="2" t="s">
        <v>14</v>
      </c>
      <c r="B45" s="2">
        <v>62</v>
      </c>
      <c r="C45" s="2">
        <v>63</v>
      </c>
      <c r="D45" s="2">
        <v>78</v>
      </c>
      <c r="E45" s="179">
        <f t="shared" si="4"/>
        <v>203</v>
      </c>
      <c r="F45" s="2">
        <v>68</v>
      </c>
      <c r="G45" s="2">
        <v>72</v>
      </c>
      <c r="H45" s="2">
        <v>68</v>
      </c>
      <c r="I45" s="179">
        <f t="shared" si="1"/>
        <v>208</v>
      </c>
      <c r="J45" s="2">
        <v>69</v>
      </c>
      <c r="K45" s="2">
        <v>93</v>
      </c>
      <c r="L45" s="2">
        <v>74</v>
      </c>
      <c r="M45" s="179">
        <f t="shared" si="2"/>
        <v>236</v>
      </c>
      <c r="N45" s="2">
        <v>71</v>
      </c>
      <c r="O45" s="2">
        <v>74</v>
      </c>
      <c r="P45" s="2">
        <v>73</v>
      </c>
      <c r="Q45" s="178">
        <f t="shared" si="3"/>
        <v>218</v>
      </c>
      <c r="R45" s="204">
        <f t="shared" si="0"/>
        <v>865</v>
      </c>
    </row>
    <row r="46" spans="1:18" x14ac:dyDescent="0.2">
      <c r="A46" s="2" t="s">
        <v>90</v>
      </c>
      <c r="B46" s="2">
        <v>3</v>
      </c>
      <c r="C46" s="2">
        <v>1</v>
      </c>
      <c r="D46" s="2">
        <v>5</v>
      </c>
      <c r="E46" s="179">
        <f t="shared" si="4"/>
        <v>9</v>
      </c>
      <c r="F46" s="2">
        <v>2</v>
      </c>
      <c r="G46" s="2">
        <v>4</v>
      </c>
      <c r="H46" s="2">
        <v>4</v>
      </c>
      <c r="I46" s="179">
        <f t="shared" si="1"/>
        <v>10</v>
      </c>
      <c r="J46" s="2">
        <v>6</v>
      </c>
      <c r="K46" s="2">
        <v>4</v>
      </c>
      <c r="L46" s="2">
        <v>4</v>
      </c>
      <c r="M46" s="179">
        <f t="shared" si="2"/>
        <v>14</v>
      </c>
      <c r="N46" s="2">
        <v>1</v>
      </c>
      <c r="O46" s="2">
        <v>2</v>
      </c>
      <c r="P46" s="2">
        <v>4</v>
      </c>
      <c r="Q46" s="178">
        <f t="shared" si="3"/>
        <v>7</v>
      </c>
      <c r="R46" s="204">
        <f t="shared" si="0"/>
        <v>40</v>
      </c>
    </row>
    <row r="47" spans="1:18" x14ac:dyDescent="0.2">
      <c r="A47" s="2" t="s">
        <v>15</v>
      </c>
      <c r="B47" s="2">
        <v>59</v>
      </c>
      <c r="C47" s="2">
        <v>46</v>
      </c>
      <c r="D47" s="2">
        <v>37</v>
      </c>
      <c r="E47" s="179">
        <f t="shared" si="4"/>
        <v>142</v>
      </c>
      <c r="F47" s="2">
        <v>36</v>
      </c>
      <c r="G47" s="2">
        <v>21</v>
      </c>
      <c r="H47" s="2">
        <v>23</v>
      </c>
      <c r="I47" s="179">
        <f t="shared" si="1"/>
        <v>80</v>
      </c>
      <c r="J47" s="2">
        <v>29</v>
      </c>
      <c r="K47" s="2">
        <v>30</v>
      </c>
      <c r="L47" s="2">
        <v>24</v>
      </c>
      <c r="M47" s="179">
        <f t="shared" si="2"/>
        <v>83</v>
      </c>
      <c r="N47" s="2">
        <v>23</v>
      </c>
      <c r="O47" s="2">
        <v>24</v>
      </c>
      <c r="P47" s="2">
        <v>17</v>
      </c>
      <c r="Q47" s="178">
        <f t="shared" si="3"/>
        <v>64</v>
      </c>
      <c r="R47" s="204">
        <f t="shared" si="0"/>
        <v>369</v>
      </c>
    </row>
    <row r="48" spans="1:18" x14ac:dyDescent="0.2">
      <c r="A48" s="16" t="s">
        <v>94</v>
      </c>
      <c r="B48" s="2">
        <v>4</v>
      </c>
      <c r="C48" s="2">
        <v>1</v>
      </c>
      <c r="D48" s="2">
        <v>9</v>
      </c>
      <c r="E48" s="179">
        <f t="shared" si="4"/>
        <v>14</v>
      </c>
      <c r="F48" s="2">
        <v>4</v>
      </c>
      <c r="G48" s="2">
        <v>0</v>
      </c>
      <c r="H48" s="2">
        <v>4</v>
      </c>
      <c r="I48" s="179">
        <f t="shared" si="1"/>
        <v>8</v>
      </c>
      <c r="J48" s="2">
        <v>20</v>
      </c>
      <c r="K48" s="2">
        <v>8</v>
      </c>
      <c r="L48" s="2">
        <v>6</v>
      </c>
      <c r="M48" s="179">
        <f t="shared" si="2"/>
        <v>34</v>
      </c>
      <c r="N48" s="2">
        <v>0</v>
      </c>
      <c r="O48" s="2">
        <v>1</v>
      </c>
      <c r="P48" s="2">
        <v>3</v>
      </c>
      <c r="Q48" s="178">
        <f t="shared" si="3"/>
        <v>4</v>
      </c>
      <c r="R48" s="204">
        <f t="shared" si="0"/>
        <v>60</v>
      </c>
    </row>
    <row r="49" spans="1:18" x14ac:dyDescent="0.2">
      <c r="A49" s="17" t="s">
        <v>93</v>
      </c>
      <c r="B49" s="2">
        <v>257</v>
      </c>
      <c r="C49" s="2">
        <v>238</v>
      </c>
      <c r="D49" s="2">
        <v>332</v>
      </c>
      <c r="E49" s="179">
        <f t="shared" si="4"/>
        <v>827</v>
      </c>
      <c r="F49" s="2">
        <v>267</v>
      </c>
      <c r="G49" s="2">
        <v>171</v>
      </c>
      <c r="H49" s="2">
        <v>181</v>
      </c>
      <c r="I49" s="179">
        <f t="shared" si="1"/>
        <v>619</v>
      </c>
      <c r="J49" s="2">
        <v>144</v>
      </c>
      <c r="K49" s="2">
        <v>116</v>
      </c>
      <c r="L49" s="2">
        <v>97</v>
      </c>
      <c r="M49" s="179">
        <f t="shared" si="2"/>
        <v>357</v>
      </c>
      <c r="N49" s="2">
        <v>167</v>
      </c>
      <c r="O49" s="2">
        <v>109</v>
      </c>
      <c r="P49" s="2">
        <v>112</v>
      </c>
      <c r="Q49" s="178"/>
      <c r="R49" s="204">
        <f t="shared" si="0"/>
        <v>1803</v>
      </c>
    </row>
    <row r="50" spans="1:18" x14ac:dyDescent="0.2">
      <c r="A50" s="3"/>
      <c r="B50" s="3"/>
      <c r="C50" s="3"/>
      <c r="D50" s="3"/>
      <c r="E50" s="93"/>
      <c r="F50" s="3"/>
      <c r="G50" s="3"/>
      <c r="H50" s="3"/>
      <c r="I50" s="93"/>
      <c r="J50" s="3"/>
      <c r="K50" s="3"/>
      <c r="L50" s="3"/>
      <c r="M50" s="88"/>
      <c r="N50" s="3"/>
      <c r="O50" s="3"/>
      <c r="P50" s="3"/>
      <c r="Q50" s="88"/>
      <c r="R50" s="272"/>
    </row>
    <row r="51" spans="1:18" ht="15.75" x14ac:dyDescent="0.25">
      <c r="A51" s="68" t="s">
        <v>151</v>
      </c>
      <c r="B51" s="3"/>
      <c r="C51" s="3"/>
      <c r="D51" s="3"/>
      <c r="E51" s="93"/>
      <c r="F51" s="3"/>
      <c r="G51" s="3"/>
      <c r="H51" s="3"/>
      <c r="I51" s="93"/>
      <c r="J51" s="3"/>
      <c r="K51" s="3"/>
      <c r="L51" s="3"/>
      <c r="M51" s="88"/>
      <c r="N51" s="3"/>
      <c r="O51" s="3"/>
      <c r="P51" s="3"/>
      <c r="Q51" s="88"/>
    </row>
    <row r="52" spans="1:18" ht="13.5" thickBot="1" x14ac:dyDescent="0.25">
      <c r="A52" s="27" t="s">
        <v>340</v>
      </c>
      <c r="B52" s="3"/>
      <c r="C52" s="3"/>
      <c r="D52" s="3"/>
      <c r="E52" s="93"/>
      <c r="F52" s="3"/>
      <c r="G52" s="3"/>
      <c r="H52" s="3"/>
      <c r="I52" s="93"/>
      <c r="J52" s="3"/>
      <c r="K52" s="3"/>
      <c r="L52" s="3"/>
      <c r="M52" s="88"/>
      <c r="N52" s="3"/>
      <c r="O52" s="3"/>
      <c r="P52" s="3"/>
      <c r="Q52" s="88"/>
    </row>
    <row r="53" spans="1:18" x14ac:dyDescent="0.2">
      <c r="A53" s="5" t="s">
        <v>22</v>
      </c>
      <c r="B53" s="3"/>
      <c r="C53" s="3">
        <v>42</v>
      </c>
      <c r="D53" s="3"/>
      <c r="E53" s="93"/>
      <c r="F53" s="3"/>
      <c r="G53" s="3"/>
      <c r="H53" s="3"/>
      <c r="I53" s="93"/>
      <c r="J53" s="3"/>
      <c r="K53" s="3"/>
      <c r="L53" s="3"/>
      <c r="M53" s="88"/>
      <c r="N53" s="3"/>
      <c r="O53" s="3"/>
      <c r="P53" s="3"/>
      <c r="Q53" s="88"/>
    </row>
    <row r="54" spans="1:18" x14ac:dyDescent="0.2">
      <c r="A54" s="5" t="s">
        <v>25</v>
      </c>
      <c r="B54" s="3"/>
      <c r="C54" s="3">
        <v>17</v>
      </c>
      <c r="D54" s="3"/>
      <c r="E54" s="93"/>
      <c r="F54" s="3"/>
      <c r="G54" s="3"/>
      <c r="H54" s="3"/>
      <c r="I54" s="93"/>
      <c r="J54" s="3"/>
      <c r="K54" s="3"/>
      <c r="L54" s="3"/>
      <c r="M54" s="88"/>
      <c r="N54" s="3"/>
      <c r="O54" s="3"/>
      <c r="P54" s="3"/>
      <c r="Q54" s="88"/>
    </row>
    <row r="55" spans="1:18" x14ac:dyDescent="0.2">
      <c r="A55" s="9" t="s">
        <v>276</v>
      </c>
      <c r="B55" s="3"/>
      <c r="C55" s="3"/>
      <c r="D55" s="3"/>
      <c r="E55" s="93"/>
      <c r="F55" s="3"/>
      <c r="G55" s="3"/>
      <c r="H55" s="3"/>
      <c r="I55" s="93"/>
      <c r="J55" s="3"/>
      <c r="K55" s="3"/>
      <c r="L55" s="3"/>
      <c r="M55" s="88"/>
      <c r="N55" s="3"/>
      <c r="O55" s="3"/>
      <c r="P55" s="3"/>
      <c r="Q55" s="88"/>
    </row>
    <row r="56" spans="1:18" x14ac:dyDescent="0.2">
      <c r="A56" s="9"/>
      <c r="B56" s="3"/>
      <c r="C56" s="3"/>
      <c r="D56" s="3"/>
      <c r="E56" s="93"/>
      <c r="F56" s="3"/>
      <c r="G56" s="3"/>
      <c r="H56" s="3"/>
      <c r="I56" s="93"/>
      <c r="J56" s="3"/>
      <c r="K56" s="3"/>
      <c r="L56" s="3"/>
      <c r="M56" s="88"/>
      <c r="N56" s="3"/>
      <c r="O56" s="3"/>
      <c r="P56" s="3"/>
      <c r="Q56" s="88"/>
    </row>
    <row r="57" spans="1:18" ht="13.5" thickBot="1" x14ac:dyDescent="0.25">
      <c r="A57" s="27" t="s">
        <v>314</v>
      </c>
      <c r="B57" s="3"/>
      <c r="C57" s="5"/>
      <c r="E57" s="93"/>
      <c r="F57" s="5"/>
      <c r="G57" s="5"/>
      <c r="H57" s="5"/>
      <c r="I57" s="93"/>
      <c r="J57" s="5"/>
      <c r="K57" s="5"/>
      <c r="L57" s="3"/>
      <c r="M57" s="88"/>
      <c r="N57" s="3"/>
      <c r="O57" s="3"/>
      <c r="P57" s="3"/>
      <c r="Q57" s="88"/>
    </row>
    <row r="58" spans="1:18" x14ac:dyDescent="0.2">
      <c r="A58" s="5" t="s">
        <v>22</v>
      </c>
      <c r="B58" s="3"/>
      <c r="C58" s="5"/>
      <c r="D58" s="5"/>
      <c r="E58" s="93"/>
      <c r="F58" s="5"/>
      <c r="G58" s="5"/>
      <c r="H58" s="5"/>
      <c r="I58" s="93"/>
      <c r="J58" s="5"/>
      <c r="K58" s="5"/>
      <c r="L58" s="3"/>
      <c r="M58" s="88"/>
      <c r="N58" s="3"/>
      <c r="O58" s="3"/>
      <c r="P58" s="3"/>
      <c r="Q58" s="88"/>
    </row>
    <row r="59" spans="1:18" x14ac:dyDescent="0.2">
      <c r="A59" s="5" t="s">
        <v>25</v>
      </c>
      <c r="B59" s="3"/>
      <c r="C59" s="3"/>
      <c r="D59" s="5"/>
      <c r="E59" s="93"/>
      <c r="F59" s="3"/>
      <c r="G59" s="3"/>
      <c r="H59" s="3"/>
      <c r="I59" s="93"/>
      <c r="J59" s="3"/>
      <c r="K59" s="3"/>
      <c r="L59" s="3"/>
      <c r="M59" s="88"/>
      <c r="N59" s="3"/>
      <c r="O59" s="3"/>
      <c r="P59" s="3"/>
      <c r="Q59" s="88"/>
    </row>
    <row r="60" spans="1:18" x14ac:dyDescent="0.2">
      <c r="A60" s="9" t="s">
        <v>276</v>
      </c>
      <c r="B60" s="3"/>
      <c r="C60" s="3"/>
      <c r="D60" s="5"/>
      <c r="E60" s="93"/>
      <c r="F60" s="3"/>
      <c r="G60" s="3"/>
      <c r="H60" s="3"/>
      <c r="I60" s="93"/>
      <c r="J60" s="3"/>
      <c r="K60" s="3"/>
      <c r="L60" s="3"/>
      <c r="M60" s="88"/>
      <c r="N60" s="3"/>
      <c r="O60" s="3"/>
      <c r="P60" s="3"/>
      <c r="Q60" s="88"/>
    </row>
    <row r="61" spans="1:18" x14ac:dyDescent="0.2">
      <c r="A61" s="6"/>
      <c r="B61" s="5"/>
      <c r="C61" s="3"/>
      <c r="D61" s="5"/>
      <c r="E61" s="93"/>
      <c r="F61" s="3"/>
      <c r="G61" s="3"/>
      <c r="H61" s="3"/>
      <c r="I61" s="93"/>
      <c r="J61" s="3"/>
      <c r="K61" s="3"/>
      <c r="L61" s="3"/>
      <c r="M61" s="88"/>
      <c r="N61" s="3"/>
      <c r="O61" s="3"/>
      <c r="P61" s="3"/>
      <c r="Q61" s="88"/>
    </row>
    <row r="62" spans="1:18" ht="13.5" thickBot="1" x14ac:dyDescent="0.25">
      <c r="A62" s="27" t="s">
        <v>24</v>
      </c>
      <c r="B62" s="5"/>
      <c r="D62" s="5"/>
      <c r="E62" s="38"/>
      <c r="I62" s="38"/>
      <c r="M62" s="37"/>
      <c r="Q62" s="37"/>
    </row>
    <row r="63" spans="1:18" x14ac:dyDescent="0.2">
      <c r="A63" s="5" t="s">
        <v>22</v>
      </c>
      <c r="B63" s="5"/>
      <c r="D63" s="5"/>
      <c r="E63" s="38"/>
      <c r="I63" s="38"/>
      <c r="M63" s="37"/>
      <c r="Q63" s="37"/>
    </row>
    <row r="64" spans="1:18" x14ac:dyDescent="0.2">
      <c r="A64" s="5" t="s">
        <v>25</v>
      </c>
      <c r="B64" s="5"/>
      <c r="D64" s="5"/>
      <c r="E64" s="38"/>
      <c r="I64" s="38"/>
      <c r="M64" s="37"/>
      <c r="Q64" s="37"/>
    </row>
    <row r="65" spans="1:18" x14ac:dyDescent="0.2">
      <c r="A65" s="9" t="s">
        <v>276</v>
      </c>
      <c r="B65" s="5"/>
      <c r="D65" s="5"/>
      <c r="E65" s="38"/>
      <c r="I65" s="38"/>
      <c r="M65" s="37"/>
      <c r="Q65" s="37"/>
    </row>
    <row r="66" spans="1:18" x14ac:dyDescent="0.2">
      <c r="A66" s="5"/>
      <c r="B66" s="5"/>
      <c r="D66" s="5"/>
      <c r="E66" s="38"/>
      <c r="I66" s="38"/>
      <c r="M66" s="37"/>
      <c r="Q66" s="37"/>
    </row>
    <row r="67" spans="1:18" x14ac:dyDescent="0.2">
      <c r="A67" s="25" t="s">
        <v>349</v>
      </c>
      <c r="B67" s="5"/>
      <c r="D67" s="5"/>
      <c r="E67" s="38"/>
      <c r="I67" s="38"/>
      <c r="M67" s="37"/>
      <c r="Q67" s="37"/>
    </row>
    <row r="68" spans="1:18" x14ac:dyDescent="0.2">
      <c r="A68" s="26" t="s">
        <v>22</v>
      </c>
      <c r="B68" s="10"/>
      <c r="C68" s="10"/>
      <c r="D68" s="26"/>
      <c r="E68" s="38"/>
      <c r="F68" s="10"/>
      <c r="G68" s="10"/>
      <c r="H68" s="10"/>
      <c r="I68" s="42"/>
      <c r="J68" s="10">
        <v>40</v>
      </c>
      <c r="K68" s="10"/>
      <c r="L68" s="10"/>
      <c r="M68" s="37"/>
      <c r="N68" s="10"/>
      <c r="O68" s="10"/>
      <c r="P68" s="10"/>
      <c r="Q68" s="42"/>
    </row>
    <row r="69" spans="1:18" x14ac:dyDescent="0.2">
      <c r="A69" s="26" t="s">
        <v>25</v>
      </c>
      <c r="B69" s="10"/>
      <c r="C69" s="10"/>
      <c r="D69" s="10"/>
      <c r="E69" s="38"/>
      <c r="F69" s="10"/>
      <c r="G69" s="10"/>
      <c r="H69" s="10"/>
      <c r="I69" s="42"/>
      <c r="J69" s="10"/>
      <c r="K69" s="10"/>
      <c r="L69" s="10"/>
      <c r="M69" s="37"/>
      <c r="N69" s="10"/>
      <c r="O69" s="10"/>
      <c r="P69" s="10"/>
      <c r="Q69" s="42"/>
    </row>
    <row r="70" spans="1:18" x14ac:dyDescent="0.2">
      <c r="A70" s="26" t="s">
        <v>276</v>
      </c>
      <c r="B70" s="10"/>
      <c r="C70" s="10"/>
      <c r="D70" s="10"/>
      <c r="E70" s="38"/>
      <c r="F70" s="10"/>
      <c r="G70" s="10"/>
      <c r="H70" s="10"/>
      <c r="I70" s="42"/>
      <c r="J70" s="10"/>
      <c r="K70" s="10"/>
      <c r="L70" s="10"/>
      <c r="M70" s="37"/>
      <c r="N70" s="10"/>
      <c r="O70" s="10"/>
      <c r="P70" s="10"/>
      <c r="Q70" s="42"/>
      <c r="R70" s="10"/>
    </row>
    <row r="71" spans="1:18" x14ac:dyDescent="0.2">
      <c r="A71" s="26"/>
      <c r="B71" s="10"/>
      <c r="C71" s="10"/>
      <c r="D71" s="10"/>
      <c r="E71" s="38"/>
      <c r="F71" s="10"/>
      <c r="G71" s="10"/>
      <c r="H71" s="10"/>
      <c r="I71" s="42"/>
      <c r="J71" s="10"/>
      <c r="K71" s="10"/>
      <c r="L71" s="10"/>
      <c r="M71" s="37"/>
      <c r="N71" s="10"/>
      <c r="O71" s="10"/>
      <c r="P71" s="10"/>
      <c r="Q71" s="42"/>
      <c r="R71" s="10"/>
    </row>
    <row r="72" spans="1:18" x14ac:dyDescent="0.2">
      <c r="A72" s="25" t="s">
        <v>351</v>
      </c>
      <c r="B72" s="10"/>
      <c r="C72" s="10"/>
      <c r="D72" s="10"/>
      <c r="E72" s="38"/>
      <c r="F72" s="10"/>
      <c r="G72" s="10"/>
      <c r="H72" s="10"/>
      <c r="I72" s="42"/>
      <c r="J72" s="10"/>
      <c r="K72" s="10"/>
      <c r="L72" s="10"/>
      <c r="M72" s="37"/>
      <c r="N72" s="10"/>
      <c r="O72" s="10"/>
      <c r="P72" s="10"/>
      <c r="Q72" s="42"/>
      <c r="R72" s="10"/>
    </row>
    <row r="73" spans="1:18" x14ac:dyDescent="0.2">
      <c r="A73" s="26" t="s">
        <v>22</v>
      </c>
      <c r="B73" s="10"/>
      <c r="C73" s="10"/>
      <c r="D73" s="10"/>
      <c r="E73" s="38"/>
      <c r="F73" s="10"/>
      <c r="G73" s="10"/>
      <c r="H73" s="10"/>
      <c r="I73" s="42"/>
      <c r="J73" s="10">
        <v>76</v>
      </c>
      <c r="K73" s="10"/>
      <c r="L73" s="10"/>
      <c r="M73" s="37"/>
      <c r="N73" s="10"/>
      <c r="O73" s="10"/>
      <c r="P73" s="10"/>
      <c r="Q73" s="42"/>
      <c r="R73" s="10"/>
    </row>
    <row r="74" spans="1:18" x14ac:dyDescent="0.2">
      <c r="A74" s="26" t="s">
        <v>25</v>
      </c>
      <c r="B74" s="10"/>
      <c r="C74" s="10"/>
      <c r="D74" s="10"/>
      <c r="E74" s="38"/>
      <c r="F74" s="10"/>
      <c r="G74" s="10"/>
      <c r="H74" s="10"/>
      <c r="I74" s="42"/>
      <c r="J74" s="10"/>
      <c r="K74" s="10"/>
      <c r="L74" s="10"/>
      <c r="M74" s="37"/>
      <c r="N74" s="10"/>
      <c r="O74" s="10"/>
      <c r="P74" s="10"/>
      <c r="Q74" s="42"/>
      <c r="R74" s="10"/>
    </row>
    <row r="75" spans="1:18" x14ac:dyDescent="0.2">
      <c r="A75" s="26" t="s">
        <v>276</v>
      </c>
      <c r="B75" s="10"/>
      <c r="C75" s="10"/>
      <c r="D75" s="10"/>
      <c r="E75" s="38"/>
      <c r="F75" s="10"/>
      <c r="G75" s="10"/>
      <c r="H75" s="10"/>
      <c r="I75" s="42"/>
      <c r="J75" s="10"/>
      <c r="K75" s="10"/>
      <c r="L75" s="10"/>
      <c r="M75" s="37"/>
      <c r="N75" s="10"/>
      <c r="O75" s="10"/>
      <c r="P75" s="10"/>
      <c r="Q75" s="42"/>
      <c r="R75" s="10"/>
    </row>
    <row r="76" spans="1:18" x14ac:dyDescent="0.2">
      <c r="A76" s="26"/>
      <c r="B76" s="10"/>
      <c r="C76" s="10"/>
      <c r="D76" s="10"/>
      <c r="E76" s="38"/>
      <c r="F76" s="10"/>
      <c r="G76" s="10"/>
      <c r="H76" s="10"/>
      <c r="I76" s="42"/>
      <c r="J76" s="10"/>
      <c r="K76" s="10"/>
      <c r="L76" s="10"/>
      <c r="M76" s="37"/>
      <c r="N76" s="10"/>
      <c r="O76" s="10"/>
      <c r="P76" s="10"/>
      <c r="Q76" s="42"/>
      <c r="R76" s="10"/>
    </row>
    <row r="77" spans="1:18" x14ac:dyDescent="0.2">
      <c r="A77" s="25" t="s">
        <v>332</v>
      </c>
      <c r="B77" s="10"/>
      <c r="C77" s="10"/>
      <c r="D77" s="10"/>
      <c r="E77" s="38"/>
      <c r="F77" s="10"/>
      <c r="G77" s="10"/>
      <c r="H77" s="10"/>
      <c r="I77" s="42"/>
      <c r="J77" s="10"/>
      <c r="K77" s="10"/>
      <c r="L77" s="10"/>
      <c r="M77" s="37"/>
      <c r="N77" s="10"/>
      <c r="O77" s="10"/>
      <c r="P77" s="10"/>
      <c r="Q77" s="42"/>
      <c r="R77" s="10"/>
    </row>
    <row r="78" spans="1:18" x14ac:dyDescent="0.2">
      <c r="A78" s="26" t="s">
        <v>22</v>
      </c>
      <c r="B78" s="10"/>
      <c r="C78" s="10"/>
      <c r="D78" s="10"/>
      <c r="E78" s="38"/>
      <c r="F78" s="10"/>
      <c r="G78" s="10"/>
      <c r="H78" s="10"/>
      <c r="I78" s="42"/>
      <c r="J78" s="10"/>
      <c r="K78" s="10"/>
      <c r="L78" s="10"/>
      <c r="M78" s="37"/>
      <c r="N78" s="10"/>
      <c r="O78" s="10"/>
      <c r="P78" s="10"/>
      <c r="Q78" s="42"/>
      <c r="R78" s="10"/>
    </row>
    <row r="79" spans="1:18" x14ac:dyDescent="0.2">
      <c r="A79" s="26" t="s">
        <v>25</v>
      </c>
      <c r="B79" s="10"/>
      <c r="C79" s="10"/>
      <c r="D79" s="10"/>
      <c r="E79" s="38"/>
      <c r="F79" s="10"/>
      <c r="G79" s="10"/>
      <c r="H79" s="10"/>
      <c r="I79" s="42"/>
      <c r="J79" s="10"/>
      <c r="K79" s="10"/>
      <c r="L79" s="10"/>
      <c r="M79" s="37"/>
      <c r="N79" s="10"/>
      <c r="O79" s="10"/>
      <c r="P79" s="10"/>
      <c r="Q79" s="42"/>
      <c r="R79" s="10"/>
    </row>
    <row r="80" spans="1:18" x14ac:dyDescent="0.2">
      <c r="A80" s="26" t="s">
        <v>276</v>
      </c>
      <c r="B80" s="10"/>
      <c r="C80" s="10"/>
      <c r="D80" s="10"/>
      <c r="E80" s="38"/>
      <c r="F80" s="10"/>
      <c r="G80" s="10"/>
      <c r="H80" s="10"/>
      <c r="I80" s="42"/>
      <c r="J80" s="10"/>
      <c r="K80" s="10"/>
      <c r="L80" s="10"/>
      <c r="M80" s="37"/>
      <c r="N80" s="10"/>
      <c r="O80" s="10"/>
      <c r="P80" s="10"/>
      <c r="Q80" s="42"/>
      <c r="R80" s="10"/>
    </row>
    <row r="81" spans="1:18" x14ac:dyDescent="0.2">
      <c r="A81" s="26"/>
      <c r="B81" s="10"/>
      <c r="C81" s="10"/>
      <c r="D81" s="10"/>
      <c r="E81" s="38"/>
      <c r="F81" s="10"/>
      <c r="G81" s="10"/>
      <c r="H81" s="10"/>
      <c r="I81" s="42"/>
      <c r="J81" s="10"/>
      <c r="K81" s="10"/>
      <c r="L81" s="10"/>
      <c r="M81" s="37"/>
      <c r="N81" s="10"/>
      <c r="O81" s="10"/>
      <c r="P81" s="10"/>
      <c r="Q81" s="42"/>
      <c r="R81" s="10"/>
    </row>
    <row r="82" spans="1:18" x14ac:dyDescent="0.2">
      <c r="A82" s="31" t="s">
        <v>286</v>
      </c>
      <c r="B82" s="10"/>
      <c r="C82" s="10"/>
      <c r="D82" s="10"/>
      <c r="E82" s="38"/>
      <c r="F82" s="10"/>
      <c r="G82" s="10"/>
      <c r="H82" s="10"/>
      <c r="I82" s="42"/>
      <c r="J82" s="10"/>
      <c r="K82" s="10"/>
      <c r="L82" s="10"/>
      <c r="M82" s="37"/>
      <c r="N82" s="10"/>
      <c r="O82" s="10"/>
      <c r="P82" s="10"/>
      <c r="Q82" s="42"/>
      <c r="R82" s="10"/>
    </row>
    <row r="83" spans="1:18" x14ac:dyDescent="0.2">
      <c r="A83" s="26" t="s">
        <v>22</v>
      </c>
      <c r="B83" s="10"/>
      <c r="C83" s="10"/>
      <c r="D83" s="10"/>
      <c r="E83" s="38"/>
      <c r="F83" s="10"/>
      <c r="G83" s="10"/>
      <c r="H83" s="10"/>
      <c r="I83" s="42"/>
      <c r="J83" s="10"/>
      <c r="K83" s="10"/>
      <c r="L83" s="10"/>
      <c r="M83" s="37"/>
      <c r="N83" s="10"/>
      <c r="O83" s="10"/>
      <c r="P83" s="10"/>
      <c r="Q83" s="42"/>
      <c r="R83" s="10"/>
    </row>
    <row r="84" spans="1:18" x14ac:dyDescent="0.2">
      <c r="A84" s="26" t="s">
        <v>25</v>
      </c>
      <c r="E84" s="38"/>
      <c r="I84" s="38"/>
      <c r="M84" s="37"/>
      <c r="O84" s="10"/>
      <c r="P84" s="10"/>
      <c r="Q84" s="42"/>
      <c r="R84" s="10"/>
    </row>
    <row r="85" spans="1:18" x14ac:dyDescent="0.2">
      <c r="A85" s="26" t="s">
        <v>276</v>
      </c>
      <c r="B85" s="10"/>
      <c r="C85" s="10"/>
      <c r="D85" s="10"/>
      <c r="E85" s="38"/>
      <c r="F85" s="10"/>
      <c r="G85" s="10"/>
      <c r="H85" s="10"/>
      <c r="I85" s="42"/>
      <c r="J85" s="10"/>
      <c r="K85" s="10"/>
      <c r="L85" s="10"/>
      <c r="M85" s="42"/>
      <c r="N85" s="10"/>
      <c r="Q85" s="37"/>
      <c r="R85" s="10"/>
    </row>
    <row r="86" spans="1:18" x14ac:dyDescent="0.2">
      <c r="A86" s="26"/>
      <c r="B86" s="10"/>
      <c r="C86" s="10"/>
      <c r="D86" s="10"/>
      <c r="E86" s="38"/>
      <c r="F86" s="10"/>
      <c r="G86" s="10"/>
      <c r="H86" s="10"/>
      <c r="I86" s="42"/>
      <c r="J86" s="10"/>
      <c r="K86" s="10"/>
      <c r="L86" s="10"/>
      <c r="M86" s="42"/>
      <c r="N86" s="10"/>
      <c r="Q86" s="37"/>
    </row>
    <row r="87" spans="1:18" ht="13.5" thickBot="1" x14ac:dyDescent="0.25">
      <c r="A87" s="27" t="s">
        <v>39</v>
      </c>
      <c r="B87" s="10"/>
      <c r="C87" s="10"/>
      <c r="D87" s="10"/>
      <c r="E87" s="38"/>
      <c r="F87" s="10"/>
      <c r="G87" s="10"/>
      <c r="H87" s="10"/>
      <c r="I87" s="42"/>
      <c r="J87" s="10"/>
      <c r="K87" s="10"/>
      <c r="L87" s="10"/>
      <c r="M87" s="42"/>
      <c r="N87" s="10"/>
      <c r="Q87" s="37"/>
    </row>
    <row r="88" spans="1:18" x14ac:dyDescent="0.2">
      <c r="A88" s="9" t="s">
        <v>290</v>
      </c>
      <c r="B88" s="10"/>
      <c r="C88" s="10"/>
      <c r="D88" s="10"/>
      <c r="E88" s="38"/>
      <c r="F88" s="10"/>
      <c r="G88" s="10"/>
      <c r="H88" s="10"/>
      <c r="I88" s="42"/>
      <c r="J88" s="10"/>
      <c r="K88" s="10"/>
      <c r="L88" s="10"/>
      <c r="M88" s="42"/>
      <c r="N88" s="10"/>
      <c r="O88">
        <v>181</v>
      </c>
      <c r="Q88" s="37"/>
    </row>
    <row r="89" spans="1:18" x14ac:dyDescent="0.2">
      <c r="A89" s="9" t="s">
        <v>291</v>
      </c>
      <c r="B89" s="10"/>
      <c r="C89" s="10"/>
      <c r="D89" s="10"/>
      <c r="E89" s="38"/>
      <c r="F89" s="10"/>
      <c r="G89" s="10"/>
      <c r="H89" s="10"/>
      <c r="I89" s="42"/>
      <c r="J89" s="10"/>
      <c r="K89" s="10"/>
      <c r="L89" s="10"/>
      <c r="M89" s="42"/>
      <c r="N89" s="10"/>
      <c r="Q89" s="37"/>
    </row>
    <row r="90" spans="1:18" x14ac:dyDescent="0.2">
      <c r="A90" s="9" t="s">
        <v>292</v>
      </c>
      <c r="B90" s="10"/>
      <c r="C90" s="10"/>
      <c r="D90" s="10"/>
      <c r="E90" s="38"/>
      <c r="F90" s="10"/>
      <c r="G90" s="10"/>
      <c r="H90" s="10"/>
      <c r="I90" s="42"/>
      <c r="J90" s="10"/>
      <c r="K90" s="10"/>
      <c r="L90" s="10"/>
      <c r="M90" s="42"/>
      <c r="N90" s="10"/>
      <c r="O90" s="54"/>
      <c r="P90" s="30"/>
      <c r="Q90" s="90"/>
    </row>
    <row r="91" spans="1:18" x14ac:dyDescent="0.2">
      <c r="A91" s="9" t="s">
        <v>276</v>
      </c>
      <c r="B91" s="10"/>
      <c r="C91" s="10"/>
      <c r="D91" s="10"/>
      <c r="E91" s="38"/>
      <c r="F91" s="10"/>
      <c r="G91" s="10"/>
      <c r="H91" s="10"/>
      <c r="I91" s="42"/>
      <c r="J91" s="10"/>
      <c r="K91" s="10"/>
      <c r="L91" s="10"/>
      <c r="M91" s="42"/>
      <c r="N91" s="10"/>
      <c r="O91" s="54"/>
      <c r="P91" s="30"/>
      <c r="Q91" s="90" t="s">
        <v>250</v>
      </c>
    </row>
    <row r="92" spans="1:18" x14ac:dyDescent="0.2">
      <c r="A92" s="9"/>
      <c r="B92" s="10"/>
      <c r="C92" s="10"/>
      <c r="D92" s="10"/>
      <c r="E92" s="38"/>
      <c r="F92" s="10"/>
      <c r="G92" s="10"/>
      <c r="H92" s="10"/>
      <c r="I92" s="42"/>
      <c r="J92" s="10"/>
      <c r="K92" s="10"/>
      <c r="L92" s="10"/>
      <c r="M92" s="42"/>
      <c r="N92" s="10"/>
      <c r="O92" s="10"/>
      <c r="P92" s="54"/>
      <c r="Q92" s="90"/>
      <c r="R92" s="30"/>
    </row>
    <row r="93" spans="1:18" x14ac:dyDescent="0.2">
      <c r="A93" s="31" t="s">
        <v>71</v>
      </c>
      <c r="B93" s="10"/>
      <c r="C93" s="10"/>
      <c r="D93" s="10"/>
      <c r="E93" s="38"/>
      <c r="F93" s="10"/>
      <c r="G93" s="10"/>
      <c r="H93" s="10"/>
      <c r="I93" s="42"/>
      <c r="J93" s="10"/>
      <c r="K93" s="10"/>
      <c r="L93" s="10"/>
      <c r="M93" s="42"/>
      <c r="N93" s="10"/>
      <c r="O93" s="10"/>
      <c r="P93" s="54"/>
      <c r="Q93" s="90"/>
      <c r="R93" s="10"/>
    </row>
    <row r="94" spans="1:18" x14ac:dyDescent="0.2">
      <c r="A94" s="9" t="s">
        <v>22</v>
      </c>
      <c r="B94" s="10"/>
      <c r="C94" s="10"/>
      <c r="D94" s="10"/>
      <c r="E94" s="38"/>
      <c r="F94" s="10"/>
      <c r="G94" s="10"/>
      <c r="H94" s="10"/>
      <c r="I94" s="42"/>
      <c r="J94" s="10"/>
      <c r="K94" s="10"/>
      <c r="L94" s="10"/>
      <c r="M94" s="42"/>
      <c r="N94" s="10"/>
      <c r="O94" s="10"/>
      <c r="P94" s="10">
        <v>153</v>
      </c>
      <c r="Q94" s="42"/>
      <c r="R94" s="10"/>
    </row>
    <row r="95" spans="1:18" x14ac:dyDescent="0.2">
      <c r="A95" s="9" t="s">
        <v>256</v>
      </c>
      <c r="O95" s="10"/>
      <c r="P95" s="10"/>
      <c r="Q95" s="42"/>
      <c r="R95" s="10"/>
    </row>
    <row r="96" spans="1:18" x14ac:dyDescent="0.2">
      <c r="A96" s="9" t="s">
        <v>26</v>
      </c>
      <c r="Q96" s="88"/>
      <c r="R96" s="10"/>
    </row>
    <row r="97" spans="1:18" x14ac:dyDescent="0.2">
      <c r="A97" s="9"/>
      <c r="Q97" s="88"/>
    </row>
    <row r="98" spans="1:18" x14ac:dyDescent="0.2">
      <c r="A98" s="1" t="s">
        <v>17</v>
      </c>
      <c r="B98" s="2" t="s">
        <v>84</v>
      </c>
      <c r="C98" s="2" t="s">
        <v>48</v>
      </c>
      <c r="D98" s="2" t="s">
        <v>84</v>
      </c>
      <c r="E98" s="179"/>
      <c r="F98" s="2"/>
      <c r="G98" s="2"/>
      <c r="H98" s="2"/>
      <c r="I98" s="179"/>
      <c r="J98" s="2"/>
      <c r="K98" s="2"/>
      <c r="L98" s="2"/>
      <c r="M98" s="178"/>
      <c r="N98" s="2"/>
      <c r="O98" s="2"/>
      <c r="P98" s="2"/>
      <c r="Q98" s="37"/>
      <c r="R98" s="8"/>
    </row>
    <row r="99" spans="1:18" x14ac:dyDescent="0.2">
      <c r="A99" s="65" t="s">
        <v>15</v>
      </c>
      <c r="B99" s="2"/>
      <c r="C99" s="2"/>
      <c r="D99" s="2"/>
      <c r="E99" s="179"/>
      <c r="F99" s="2"/>
      <c r="G99" s="2"/>
      <c r="H99" s="2"/>
      <c r="I99" s="179"/>
      <c r="J99" s="2"/>
      <c r="K99" s="2"/>
      <c r="L99" s="2"/>
      <c r="M99" s="179"/>
      <c r="N99" s="2"/>
      <c r="O99" s="2"/>
      <c r="P99" s="2"/>
      <c r="Q99" s="37"/>
    </row>
    <row r="100" spans="1:18" x14ac:dyDescent="0.2">
      <c r="A100" s="5" t="s">
        <v>27</v>
      </c>
      <c r="B100" s="2"/>
      <c r="C100" s="2"/>
      <c r="D100" s="2"/>
      <c r="E100" s="2"/>
      <c r="F100" s="2"/>
      <c r="G100" s="2"/>
      <c r="H100" s="2"/>
      <c r="I100" s="2"/>
      <c r="J100" s="2"/>
      <c r="K100" s="2"/>
      <c r="L100" s="2"/>
      <c r="M100" s="2"/>
      <c r="N100" s="2"/>
      <c r="O100" s="2"/>
      <c r="P100" s="2"/>
    </row>
    <row r="101" spans="1:18" x14ac:dyDescent="0.2">
      <c r="R101" s="8"/>
    </row>
    <row r="102" spans="1:18" ht="13.5" thickBot="1" x14ac:dyDescent="0.25">
      <c r="A102" s="28" t="s">
        <v>29</v>
      </c>
    </row>
    <row r="103" spans="1:18" x14ac:dyDescent="0.2">
      <c r="A103" t="s">
        <v>30</v>
      </c>
      <c r="B103" s="2">
        <v>33</v>
      </c>
      <c r="C103" s="2">
        <v>28</v>
      </c>
      <c r="D103" s="2">
        <v>38</v>
      </c>
      <c r="E103" s="179">
        <f>SUM(B103:D103)</f>
        <v>99</v>
      </c>
      <c r="F103" s="2">
        <v>35</v>
      </c>
      <c r="G103" s="2">
        <v>33</v>
      </c>
      <c r="H103" s="2">
        <v>32</v>
      </c>
      <c r="I103" s="179">
        <f>F103+G103+H103</f>
        <v>100</v>
      </c>
      <c r="J103" s="2">
        <v>29</v>
      </c>
      <c r="K103" s="2">
        <v>27</v>
      </c>
      <c r="L103" s="2">
        <v>37</v>
      </c>
      <c r="M103" s="179">
        <f>J103+K103+L103</f>
        <v>93</v>
      </c>
      <c r="N103" s="2">
        <v>30</v>
      </c>
      <c r="O103" s="2">
        <v>29</v>
      </c>
      <c r="P103" s="2">
        <v>13</v>
      </c>
      <c r="Q103" s="179">
        <f>SUM(N103+O103+P103)</f>
        <v>72</v>
      </c>
      <c r="R103" s="204">
        <f>SUM(E103+I103+M103+Q103)</f>
        <v>364</v>
      </c>
    </row>
    <row r="104" spans="1:18" x14ac:dyDescent="0.2">
      <c r="A104" t="s">
        <v>31</v>
      </c>
      <c r="B104" s="2">
        <v>21</v>
      </c>
      <c r="C104" s="2">
        <v>312</v>
      </c>
      <c r="D104" s="2">
        <v>22</v>
      </c>
      <c r="E104" s="179">
        <f>SUM(B104:D104)</f>
        <v>355</v>
      </c>
      <c r="F104" s="2">
        <v>325</v>
      </c>
      <c r="G104" s="2">
        <v>360</v>
      </c>
      <c r="H104" s="2">
        <v>17</v>
      </c>
      <c r="I104" s="179">
        <f>F104+G104+H104</f>
        <v>702</v>
      </c>
      <c r="J104" s="2">
        <v>16</v>
      </c>
      <c r="K104" s="2">
        <v>313</v>
      </c>
      <c r="L104" s="2">
        <v>18</v>
      </c>
      <c r="M104" s="179">
        <f>J104+K104+L104</f>
        <v>347</v>
      </c>
      <c r="N104" s="2">
        <v>17</v>
      </c>
      <c r="O104" s="2">
        <v>415</v>
      </c>
      <c r="P104" s="2">
        <v>8</v>
      </c>
      <c r="Q104" s="179">
        <f>N104+O104+P104</f>
        <v>440</v>
      </c>
      <c r="R104" s="204">
        <f>SUM(E104+I104+M104+Q104)</f>
        <v>1844</v>
      </c>
    </row>
    <row r="105" spans="1:18" x14ac:dyDescent="0.2">
      <c r="R105" s="275"/>
    </row>
    <row r="106" spans="1:18" x14ac:dyDescent="0.2">
      <c r="A106" s="1" t="s">
        <v>158</v>
      </c>
      <c r="B106" s="2"/>
      <c r="C106" s="2"/>
      <c r="D106" s="2"/>
      <c r="E106" s="2"/>
      <c r="F106" s="2"/>
      <c r="G106" s="2"/>
      <c r="H106" s="2"/>
      <c r="I106" s="2"/>
      <c r="J106" s="2"/>
      <c r="K106" s="2"/>
      <c r="L106" s="2"/>
      <c r="M106" s="2"/>
      <c r="N106" s="2"/>
      <c r="O106" s="2"/>
      <c r="P106" s="2"/>
      <c r="Q106" s="2"/>
      <c r="R106" s="1"/>
    </row>
    <row r="107" spans="1:18" x14ac:dyDescent="0.2">
      <c r="A107" s="9" t="s">
        <v>275</v>
      </c>
      <c r="B107" s="2"/>
      <c r="C107" s="2"/>
      <c r="D107" s="2"/>
      <c r="E107" s="179"/>
      <c r="F107" s="7"/>
      <c r="G107" s="7"/>
      <c r="H107" s="2"/>
      <c r="I107" s="178"/>
      <c r="J107" s="2"/>
      <c r="K107" s="2"/>
      <c r="L107" s="2"/>
      <c r="M107" s="178"/>
      <c r="N107" s="2"/>
      <c r="O107" s="2"/>
      <c r="P107" s="2"/>
      <c r="Q107" s="178"/>
      <c r="R107" s="2"/>
    </row>
    <row r="108" spans="1:18" x14ac:dyDescent="0.2">
      <c r="A108" s="9" t="s">
        <v>285</v>
      </c>
      <c r="E108" s="38"/>
      <c r="I108" s="37"/>
      <c r="M108" s="37"/>
      <c r="Q108" s="37"/>
    </row>
    <row r="109" spans="1:18" x14ac:dyDescent="0.2">
      <c r="A109" s="9" t="s">
        <v>281</v>
      </c>
      <c r="C109" s="2"/>
      <c r="E109" s="38"/>
      <c r="I109" s="37"/>
      <c r="M109" s="37"/>
      <c r="Q109" s="37"/>
    </row>
  </sheetData>
  <pageMargins left="0.45" right="0.45" top="0.5" bottom="0.5" header="0.3" footer="0.3"/>
  <pageSetup paperSize="5" pageOrder="overThenDown"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10"/>
  <sheetViews>
    <sheetView topLeftCell="A78" zoomScaleNormal="100" workbookViewId="0">
      <selection activeCell="A103" sqref="A103:A105"/>
    </sheetView>
  </sheetViews>
  <sheetFormatPr defaultRowHeight="12.75" x14ac:dyDescent="0.2"/>
  <cols>
    <col min="1" max="1" width="30.42578125" customWidth="1"/>
    <col min="2" max="17" width="10.7109375" customWidth="1"/>
    <col min="18" max="18" width="12.85546875" customWidth="1"/>
  </cols>
  <sheetData>
    <row r="1" spans="1:256" x14ac:dyDescent="0.2">
      <c r="B1" s="10" t="s">
        <v>302</v>
      </c>
      <c r="C1" s="10" t="s">
        <v>303</v>
      </c>
      <c r="D1" s="10" t="s">
        <v>225</v>
      </c>
      <c r="F1" s="10" t="s">
        <v>3</v>
      </c>
      <c r="G1" s="10" t="s">
        <v>4</v>
      </c>
      <c r="H1" s="10" t="s">
        <v>113</v>
      </c>
      <c r="J1" s="10" t="s">
        <v>304</v>
      </c>
      <c r="K1" s="10" t="s">
        <v>7</v>
      </c>
      <c r="L1" s="10" t="s">
        <v>8</v>
      </c>
      <c r="N1" s="10" t="s">
        <v>9</v>
      </c>
      <c r="O1" s="10" t="s">
        <v>10</v>
      </c>
      <c r="P1" s="10" t="s">
        <v>11</v>
      </c>
      <c r="R1" s="92" t="s">
        <v>124</v>
      </c>
    </row>
    <row r="2" spans="1:256" x14ac:dyDescent="0.2">
      <c r="E2" s="92" t="s">
        <v>124</v>
      </c>
      <c r="I2" s="92" t="s">
        <v>124</v>
      </c>
      <c r="M2" s="92" t="s">
        <v>124</v>
      </c>
      <c r="Q2" s="92" t="s">
        <v>124</v>
      </c>
      <c r="R2" s="92" t="s">
        <v>360</v>
      </c>
    </row>
    <row r="3" spans="1:256" ht="13.5" thickBot="1" x14ac:dyDescent="0.25">
      <c r="A3" s="4" t="s">
        <v>12</v>
      </c>
      <c r="B3" s="3"/>
      <c r="C3" s="3"/>
      <c r="D3" s="3"/>
      <c r="E3" s="93"/>
      <c r="F3" s="3"/>
      <c r="G3" s="3"/>
      <c r="H3" s="3"/>
      <c r="I3" s="93"/>
      <c r="J3" s="3"/>
      <c r="K3" s="3"/>
      <c r="L3" s="3"/>
      <c r="M3" s="88"/>
      <c r="N3" s="3"/>
      <c r="O3" s="3"/>
      <c r="P3" s="3"/>
      <c r="Q3" s="88"/>
      <c r="R3" s="37"/>
    </row>
    <row r="4" spans="1:256" ht="13.5" thickBot="1" x14ac:dyDescent="0.25">
      <c r="A4" s="3" t="s">
        <v>81</v>
      </c>
      <c r="B4" s="48">
        <v>7437</v>
      </c>
      <c r="C4" s="48">
        <v>7045</v>
      </c>
      <c r="D4" s="48">
        <v>7852</v>
      </c>
      <c r="E4" s="179">
        <f>SUM(B4:D4)</f>
        <v>22334</v>
      </c>
      <c r="F4" s="48">
        <v>8164</v>
      </c>
      <c r="G4" s="48">
        <v>7892</v>
      </c>
      <c r="H4" s="48">
        <v>6920</v>
      </c>
      <c r="I4" s="179">
        <f>SUM(F4:H4)</f>
        <v>22976</v>
      </c>
      <c r="J4" s="2">
        <v>7523</v>
      </c>
      <c r="K4" s="2">
        <v>7403</v>
      </c>
      <c r="L4" s="2">
        <v>6561</v>
      </c>
      <c r="M4" s="179">
        <f>SUM(J4:L4)</f>
        <v>21487</v>
      </c>
      <c r="N4" s="2">
        <v>7694</v>
      </c>
      <c r="O4" s="2">
        <v>6632</v>
      </c>
      <c r="P4" s="2">
        <v>6234</v>
      </c>
      <c r="Q4" s="251">
        <f>SUM(N4:P4)</f>
        <v>20560</v>
      </c>
      <c r="R4" s="281">
        <f>E4+I4+M4+Q4</f>
        <v>87357</v>
      </c>
    </row>
    <row r="5" spans="1:256" ht="13.5" thickBot="1" x14ac:dyDescent="0.25">
      <c r="A5" s="3" t="s">
        <v>77</v>
      </c>
      <c r="B5" s="48">
        <v>3608</v>
      </c>
      <c r="C5" s="48">
        <v>3949</v>
      </c>
      <c r="D5" s="48">
        <v>3680</v>
      </c>
      <c r="E5" s="179">
        <f>SUM(B5:D5)</f>
        <v>11237</v>
      </c>
      <c r="F5" s="48">
        <v>3549</v>
      </c>
      <c r="G5" s="48">
        <v>3904</v>
      </c>
      <c r="H5" s="48">
        <v>3658</v>
      </c>
      <c r="I5" s="179">
        <f>SUM(F5:H5)</f>
        <v>11111</v>
      </c>
      <c r="J5" s="2">
        <v>3497</v>
      </c>
      <c r="K5" s="2">
        <v>3654</v>
      </c>
      <c r="L5" s="2">
        <v>3421</v>
      </c>
      <c r="M5" s="179">
        <f>SUM(J5:L5)</f>
        <v>10572</v>
      </c>
      <c r="N5" s="2">
        <v>3969</v>
      </c>
      <c r="O5" s="2">
        <v>3102</v>
      </c>
      <c r="P5" s="2">
        <v>4688</v>
      </c>
      <c r="Q5" s="251">
        <f>SUM(N5:P5)</f>
        <v>11759</v>
      </c>
      <c r="R5" s="281">
        <f>E5+I5+M5+Q5</f>
        <v>44679</v>
      </c>
    </row>
    <row r="6" spans="1:256" ht="13.5" thickBot="1" x14ac:dyDescent="0.25">
      <c r="A6" s="3" t="s">
        <v>79</v>
      </c>
      <c r="B6" s="48">
        <v>2784</v>
      </c>
      <c r="C6" s="48">
        <v>2856</v>
      </c>
      <c r="D6" s="48">
        <v>2526</v>
      </c>
      <c r="E6" s="179">
        <f>SUM(B6:D6)</f>
        <v>8166</v>
      </c>
      <c r="F6" s="48">
        <v>2730</v>
      </c>
      <c r="G6" s="48">
        <v>2424</v>
      </c>
      <c r="H6" s="48">
        <f>528+1488+390</f>
        <v>2406</v>
      </c>
      <c r="I6" s="179">
        <f>SUM(F6:H6)</f>
        <v>7560</v>
      </c>
      <c r="J6" s="2">
        <f>1584+504+360</f>
        <v>2448</v>
      </c>
      <c r="K6" s="2">
        <v>1980</v>
      </c>
      <c r="L6" s="2">
        <f>1752+600+510</f>
        <v>2862</v>
      </c>
      <c r="M6" s="179">
        <f>SUM(J6:L6)</f>
        <v>7290</v>
      </c>
      <c r="N6" s="2">
        <f>600+1728+480</f>
        <v>2808</v>
      </c>
      <c r="O6" s="2">
        <v>1338</v>
      </c>
      <c r="P6" s="2">
        <v>2334</v>
      </c>
      <c r="Q6" s="251">
        <f>SUM(N6:P6)</f>
        <v>6480</v>
      </c>
      <c r="R6" s="281">
        <f>E6+I6+M6+Q6</f>
        <v>29496</v>
      </c>
    </row>
    <row r="7" spans="1:256" ht="13.5" thickBot="1" x14ac:dyDescent="0.25">
      <c r="A7" s="4"/>
      <c r="B7" s="161">
        <f>SUM(B4:B6)</f>
        <v>13829</v>
      </c>
      <c r="C7" s="50">
        <f>SUM(C4:C6)</f>
        <v>13850</v>
      </c>
      <c r="D7" s="161">
        <f>SUM(D4:D6)</f>
        <v>14058</v>
      </c>
      <c r="E7" s="179">
        <f>SUM(B7:D7)</f>
        <v>41737</v>
      </c>
      <c r="F7" s="161">
        <f>SUM(F4:F6)</f>
        <v>14443</v>
      </c>
      <c r="G7" s="161">
        <f>SUM(G4:G6)</f>
        <v>14220</v>
      </c>
      <c r="H7" s="161">
        <f>SUM(H4:H6)</f>
        <v>12984</v>
      </c>
      <c r="I7" s="179">
        <f>SUM(F7:H7)</f>
        <v>41647</v>
      </c>
      <c r="J7" s="161">
        <f>SUM(J4:J6)</f>
        <v>13468</v>
      </c>
      <c r="K7" s="161">
        <f>SUM(K4:K6)</f>
        <v>13037</v>
      </c>
      <c r="L7" s="161">
        <f>SUM(L4:L6)</f>
        <v>12844</v>
      </c>
      <c r="M7" s="179">
        <f>SUM(J7:L7)</f>
        <v>39349</v>
      </c>
      <c r="N7" s="161">
        <f>SUM(N4:N6)</f>
        <v>14471</v>
      </c>
      <c r="O7" s="161">
        <f>SUM(O4:O6)</f>
        <v>11072</v>
      </c>
      <c r="P7" s="161">
        <f>SUM(P4:P6)</f>
        <v>13256</v>
      </c>
      <c r="Q7" s="251">
        <f>SUM(N7:P7)</f>
        <v>38799</v>
      </c>
      <c r="R7" s="281">
        <f>E7+I7+M7+Q7</f>
        <v>161532</v>
      </c>
    </row>
    <row r="8" spans="1:256" ht="13.5" thickBot="1" x14ac:dyDescent="0.25">
      <c r="A8" s="3"/>
      <c r="B8" s="76"/>
      <c r="C8" s="51"/>
      <c r="D8" s="51"/>
      <c r="E8" s="96"/>
      <c r="F8" s="51"/>
      <c r="G8" s="51"/>
      <c r="H8" s="51"/>
      <c r="I8" s="96"/>
      <c r="J8" s="21"/>
      <c r="K8" s="21"/>
      <c r="L8" s="64"/>
      <c r="M8" s="180"/>
      <c r="N8" s="3"/>
      <c r="O8" s="3"/>
      <c r="P8" s="3"/>
      <c r="Q8" s="88"/>
    </row>
    <row r="9" spans="1:256" ht="13.5" thickBot="1" x14ac:dyDescent="0.25">
      <c r="A9" s="3" t="s">
        <v>82</v>
      </c>
      <c r="B9" s="192"/>
      <c r="C9" s="48"/>
      <c r="D9" s="48"/>
      <c r="E9" s="179">
        <f>SUM(B9:D9)</f>
        <v>0</v>
      </c>
      <c r="F9" s="48"/>
      <c r="G9" s="48"/>
      <c r="H9" s="48"/>
      <c r="I9" s="179">
        <f>SUM(F9:H9)</f>
        <v>0</v>
      </c>
      <c r="J9" s="2"/>
      <c r="K9" s="2"/>
      <c r="L9" s="21"/>
      <c r="M9" s="179">
        <f>SUM(J9:L9)</f>
        <v>0</v>
      </c>
      <c r="N9" s="2"/>
      <c r="O9" s="2">
        <v>0</v>
      </c>
      <c r="P9" s="2"/>
      <c r="Q9" s="251">
        <f>SUM(N9:P9)</f>
        <v>0</v>
      </c>
      <c r="R9" s="281">
        <f>E9+I9+M9+Q9</f>
        <v>0</v>
      </c>
    </row>
    <row r="10" spans="1:256" ht="13.5" thickBot="1" x14ac:dyDescent="0.25">
      <c r="A10" s="3" t="s">
        <v>78</v>
      </c>
      <c r="B10" s="192"/>
      <c r="C10" s="49"/>
      <c r="D10" s="49"/>
      <c r="E10" s="179">
        <f>SUM(B10:D10)</f>
        <v>0</v>
      </c>
      <c r="F10" s="49"/>
      <c r="G10" s="49"/>
      <c r="H10" s="49"/>
      <c r="I10" s="179">
        <f>SUM(F10:H10)</f>
        <v>0</v>
      </c>
      <c r="J10" s="32"/>
      <c r="K10" s="32"/>
      <c r="L10" s="65"/>
      <c r="M10" s="179">
        <f>SUM(J10:L10)</f>
        <v>0</v>
      </c>
      <c r="N10" s="2"/>
      <c r="O10" s="2">
        <v>0</v>
      </c>
      <c r="P10" s="2"/>
      <c r="Q10" s="251">
        <f>SUM(N10:P10)</f>
        <v>0</v>
      </c>
      <c r="R10" s="281">
        <f>E10+I10+M10+Q10</f>
        <v>0</v>
      </c>
    </row>
    <row r="11" spans="1:256" ht="13.5" thickBot="1" x14ac:dyDescent="0.25">
      <c r="A11" s="35" t="s">
        <v>80</v>
      </c>
      <c r="B11" s="258">
        <v>60</v>
      </c>
      <c r="C11" s="48">
        <v>60</v>
      </c>
      <c r="D11" s="48">
        <v>60</v>
      </c>
      <c r="E11" s="179">
        <f>SUM(B11:D11)</f>
        <v>180</v>
      </c>
      <c r="F11" s="48">
        <v>60</v>
      </c>
      <c r="G11" s="48">
        <v>60</v>
      </c>
      <c r="H11" s="48">
        <v>60</v>
      </c>
      <c r="I11" s="179">
        <f>SUM(F11:H11)</f>
        <v>180</v>
      </c>
      <c r="J11" s="2">
        <v>60</v>
      </c>
      <c r="K11" s="2">
        <v>60</v>
      </c>
      <c r="L11" s="66">
        <v>60</v>
      </c>
      <c r="M11" s="179">
        <f>SUM(J11:L11)</f>
        <v>180</v>
      </c>
      <c r="N11" s="2">
        <v>60</v>
      </c>
      <c r="O11" s="2">
        <v>0</v>
      </c>
      <c r="P11" s="2"/>
      <c r="Q11" s="251">
        <f>SUM(N11:P11)</f>
        <v>60</v>
      </c>
      <c r="R11" s="281">
        <f>E11+I11+M11+Q11</f>
        <v>600</v>
      </c>
    </row>
    <row r="12" spans="1:256" x14ac:dyDescent="0.2">
      <c r="A12" s="35"/>
      <c r="B12" s="1">
        <v>93</v>
      </c>
      <c r="C12" s="1">
        <v>93</v>
      </c>
      <c r="D12" s="1">
        <f>SUM(D8:D10)</f>
        <v>0</v>
      </c>
      <c r="E12" s="179">
        <f>SUM(B12:D12)</f>
        <v>186</v>
      </c>
      <c r="F12" s="1">
        <f t="shared" ref="F12:R12" si="0">SUM(F9:F11)</f>
        <v>60</v>
      </c>
      <c r="G12" s="1">
        <f t="shared" si="0"/>
        <v>60</v>
      </c>
      <c r="H12" s="1">
        <f t="shared" si="0"/>
        <v>60</v>
      </c>
      <c r="I12" s="1">
        <f t="shared" si="0"/>
        <v>180</v>
      </c>
      <c r="J12" s="1">
        <f t="shared" si="0"/>
        <v>60</v>
      </c>
      <c r="K12" s="1">
        <f t="shared" si="0"/>
        <v>60</v>
      </c>
      <c r="L12" s="1">
        <f t="shared" si="0"/>
        <v>60</v>
      </c>
      <c r="M12" s="1">
        <f t="shared" si="0"/>
        <v>180</v>
      </c>
      <c r="N12" s="1">
        <f t="shared" si="0"/>
        <v>60</v>
      </c>
      <c r="O12" s="1">
        <f t="shared" si="0"/>
        <v>0</v>
      </c>
      <c r="P12" s="1">
        <f t="shared" si="0"/>
        <v>0</v>
      </c>
      <c r="Q12" s="1">
        <f t="shared" si="0"/>
        <v>60</v>
      </c>
      <c r="R12" s="1">
        <f t="shared" si="0"/>
        <v>600</v>
      </c>
    </row>
    <row r="13" spans="1:256" s="3" customFormat="1" ht="13.5" thickBot="1"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row>
    <row r="14" spans="1:256" ht="13.5" thickBot="1" x14ac:dyDescent="0.25">
      <c r="A14" s="4" t="s">
        <v>346</v>
      </c>
      <c r="B14" s="1"/>
      <c r="C14" s="1"/>
      <c r="D14" s="1"/>
      <c r="E14" s="179"/>
      <c r="F14" s="1">
        <v>0</v>
      </c>
      <c r="G14" s="1"/>
      <c r="H14" s="1"/>
      <c r="I14" s="179"/>
      <c r="J14" s="1"/>
      <c r="K14" s="1"/>
      <c r="L14" s="1"/>
      <c r="M14" s="179"/>
      <c r="N14" s="1"/>
      <c r="O14" s="1"/>
      <c r="P14" s="1"/>
      <c r="Q14" s="251"/>
      <c r="R14" s="281"/>
    </row>
    <row r="15" spans="1:256" ht="13.5" thickBot="1" x14ac:dyDescent="0.25">
      <c r="A15" s="3"/>
      <c r="B15" s="34"/>
      <c r="C15" s="34"/>
      <c r="D15" s="34"/>
      <c r="E15" s="99"/>
      <c r="F15" s="34"/>
      <c r="G15" s="34"/>
      <c r="H15" s="34"/>
      <c r="I15" s="99"/>
      <c r="J15" s="34"/>
      <c r="K15" s="34"/>
      <c r="L15" s="270"/>
      <c r="M15" s="93"/>
      <c r="N15" s="3"/>
      <c r="O15" s="3"/>
      <c r="P15" s="3"/>
      <c r="Q15" s="88"/>
    </row>
    <row r="16" spans="1:256" ht="13.5" thickBot="1" x14ac:dyDescent="0.25">
      <c r="A16" s="4" t="s">
        <v>76</v>
      </c>
      <c r="B16" s="33">
        <f t="shared" ref="B16:R16" si="1">B7+B12</f>
        <v>13922</v>
      </c>
      <c r="C16" s="33">
        <f t="shared" si="1"/>
        <v>13943</v>
      </c>
      <c r="D16" s="33">
        <f>D7+D12</f>
        <v>14058</v>
      </c>
      <c r="E16" s="33">
        <f t="shared" si="1"/>
        <v>41923</v>
      </c>
      <c r="F16" s="33">
        <f t="shared" si="1"/>
        <v>14503</v>
      </c>
      <c r="G16" s="33">
        <f t="shared" si="1"/>
        <v>14280</v>
      </c>
      <c r="H16" s="33">
        <f t="shared" si="1"/>
        <v>13044</v>
      </c>
      <c r="I16" s="33">
        <f t="shared" si="1"/>
        <v>41827</v>
      </c>
      <c r="J16" s="33">
        <f t="shared" si="1"/>
        <v>13528</v>
      </c>
      <c r="K16" s="33">
        <f t="shared" si="1"/>
        <v>13097</v>
      </c>
      <c r="L16" s="33">
        <f t="shared" si="1"/>
        <v>12904</v>
      </c>
      <c r="M16" s="33">
        <f t="shared" si="1"/>
        <v>39529</v>
      </c>
      <c r="N16" s="33">
        <f t="shared" si="1"/>
        <v>14531</v>
      </c>
      <c r="O16" s="33">
        <f t="shared" si="1"/>
        <v>11072</v>
      </c>
      <c r="P16" s="33">
        <f t="shared" si="1"/>
        <v>13256</v>
      </c>
      <c r="Q16" s="33">
        <f t="shared" si="1"/>
        <v>38859</v>
      </c>
      <c r="R16" s="282">
        <f t="shared" si="1"/>
        <v>162132</v>
      </c>
    </row>
    <row r="17" spans="1:17" ht="14.25" thickTop="1" thickBot="1" x14ac:dyDescent="0.25">
      <c r="A17" s="3"/>
      <c r="B17" s="3"/>
      <c r="C17" s="3"/>
      <c r="D17" s="3"/>
      <c r="E17" s="93"/>
      <c r="F17" s="3"/>
      <c r="G17" s="3"/>
      <c r="H17" s="3"/>
      <c r="I17" s="93"/>
      <c r="J17" s="3"/>
      <c r="K17" s="3"/>
      <c r="L17" s="216"/>
      <c r="M17" s="88"/>
      <c r="N17" s="3"/>
      <c r="O17" s="3"/>
      <c r="P17" s="3"/>
      <c r="Q17" s="88"/>
    </row>
    <row r="18" spans="1:17" ht="13.5" thickTop="1" x14ac:dyDescent="0.2">
      <c r="A18" s="3" t="s">
        <v>89</v>
      </c>
      <c r="B18" s="2">
        <v>480</v>
      </c>
      <c r="C18" s="2">
        <v>500</v>
      </c>
      <c r="D18" s="2"/>
      <c r="E18" s="179"/>
      <c r="F18" s="7"/>
      <c r="G18" s="7"/>
      <c r="H18" s="7"/>
      <c r="I18" s="233"/>
      <c r="J18" s="7"/>
      <c r="K18" s="7"/>
      <c r="L18" s="15"/>
      <c r="M18" s="179"/>
      <c r="N18" s="7"/>
      <c r="O18" s="7"/>
      <c r="P18" s="7"/>
      <c r="Q18" s="178"/>
    </row>
    <row r="19" spans="1:17" x14ac:dyDescent="0.2">
      <c r="A19" s="26" t="s">
        <v>91</v>
      </c>
      <c r="B19" s="2">
        <v>31</v>
      </c>
      <c r="C19" s="2">
        <v>33</v>
      </c>
      <c r="D19" s="2"/>
      <c r="E19" s="179"/>
      <c r="F19" s="7"/>
      <c r="G19" s="7"/>
      <c r="H19" s="7"/>
      <c r="I19" s="233"/>
      <c r="J19" s="7"/>
      <c r="K19" s="7"/>
      <c r="L19" s="7"/>
      <c r="M19" s="179"/>
      <c r="N19" s="7"/>
      <c r="O19" s="7"/>
      <c r="P19" s="7"/>
      <c r="Q19" s="179"/>
    </row>
    <row r="20" spans="1:17" x14ac:dyDescent="0.2">
      <c r="A20" s="26" t="s">
        <v>353</v>
      </c>
      <c r="B20" s="2">
        <v>48</v>
      </c>
      <c r="C20" s="2">
        <v>21</v>
      </c>
      <c r="D20" s="2"/>
      <c r="E20" s="179"/>
      <c r="F20" s="7"/>
      <c r="G20" s="7"/>
      <c r="H20" s="7"/>
      <c r="I20" s="233"/>
      <c r="J20" s="7"/>
      <c r="K20" s="7"/>
      <c r="L20" s="7"/>
      <c r="M20" s="179"/>
      <c r="N20" s="242"/>
      <c r="O20" s="7"/>
      <c r="P20" s="7"/>
      <c r="Q20" s="179">
        <f>SUM(N20:P20)</f>
        <v>0</v>
      </c>
    </row>
    <row r="21" spans="1:17" ht="15" x14ac:dyDescent="0.25">
      <c r="A21" s="6" t="s">
        <v>284</v>
      </c>
      <c r="B21" s="2">
        <v>17</v>
      </c>
      <c r="C21" s="2">
        <v>16</v>
      </c>
      <c r="D21" s="39"/>
      <c r="E21" s="238"/>
      <c r="F21" s="241"/>
      <c r="G21" s="241"/>
      <c r="H21" s="17"/>
      <c r="I21" s="238"/>
      <c r="J21" s="250"/>
      <c r="K21" s="17"/>
      <c r="L21" s="255"/>
      <c r="M21" s="179"/>
      <c r="N21" s="7"/>
      <c r="O21" s="17"/>
      <c r="P21" s="250"/>
      <c r="Q21" s="179"/>
    </row>
    <row r="22" spans="1:17" x14ac:dyDescent="0.2">
      <c r="A22" s="6" t="s">
        <v>277</v>
      </c>
      <c r="B22" s="7">
        <v>160</v>
      </c>
      <c r="C22" s="7">
        <v>160</v>
      </c>
      <c r="D22" s="2"/>
      <c r="E22" s="179"/>
      <c r="F22" s="7"/>
      <c r="G22" s="7"/>
      <c r="H22" s="7"/>
      <c r="I22" s="179"/>
      <c r="J22" s="7"/>
      <c r="K22" s="7"/>
      <c r="L22" s="7"/>
      <c r="M22" s="179"/>
      <c r="N22" s="7"/>
      <c r="O22" s="7"/>
      <c r="P22" s="7"/>
      <c r="Q22" s="179"/>
    </row>
    <row r="23" spans="1:17" ht="13.5" thickBot="1" x14ac:dyDescent="0.25">
      <c r="A23" s="6"/>
      <c r="B23" s="5"/>
      <c r="C23" s="5"/>
      <c r="D23" s="3"/>
      <c r="E23" s="93"/>
      <c r="F23" s="5"/>
      <c r="G23" s="5"/>
      <c r="H23" s="5"/>
      <c r="I23" s="93"/>
      <c r="J23" s="5"/>
      <c r="K23" s="5"/>
      <c r="L23" s="5"/>
      <c r="M23" s="93"/>
      <c r="N23" s="5"/>
      <c r="O23" s="5"/>
      <c r="P23" s="5"/>
      <c r="Q23" s="93"/>
    </row>
    <row r="24" spans="1:17" ht="13.5" thickBot="1" x14ac:dyDescent="0.25">
      <c r="A24" s="267" t="s">
        <v>341</v>
      </c>
      <c r="B24" s="10"/>
      <c r="C24" s="10"/>
      <c r="D24" s="10"/>
      <c r="E24" s="38"/>
      <c r="F24" s="10"/>
      <c r="G24" s="10"/>
      <c r="H24" s="10">
        <f>62*24</f>
        <v>1488</v>
      </c>
      <c r="I24" s="42"/>
      <c r="J24" s="10"/>
      <c r="K24" s="10"/>
      <c r="L24" s="10"/>
      <c r="M24" s="42"/>
      <c r="N24" s="5"/>
      <c r="O24" s="5"/>
      <c r="Q24" s="37"/>
    </row>
    <row r="25" spans="1:17" ht="15.75" x14ac:dyDescent="0.25">
      <c r="A25" s="9" t="s">
        <v>149</v>
      </c>
      <c r="B25" s="10"/>
      <c r="C25" s="9"/>
      <c r="D25" s="9"/>
      <c r="E25" s="38"/>
      <c r="F25" s="257"/>
      <c r="G25" s="257"/>
      <c r="H25" s="10"/>
      <c r="I25" s="42"/>
      <c r="J25" s="10"/>
      <c r="K25" s="10"/>
      <c r="L25" s="10"/>
      <c r="M25" s="42"/>
      <c r="N25" s="5"/>
      <c r="O25" s="68"/>
      <c r="P25" s="271"/>
      <c r="Q25" s="37"/>
    </row>
    <row r="26" spans="1:17" x14ac:dyDescent="0.2">
      <c r="A26" s="9" t="s">
        <v>329</v>
      </c>
      <c r="B26" s="10"/>
      <c r="C26" s="9"/>
      <c r="D26" s="9"/>
      <c r="E26" s="38"/>
      <c r="F26" s="10"/>
      <c r="G26" s="10"/>
      <c r="H26" s="10"/>
      <c r="I26" s="42"/>
      <c r="J26" s="10"/>
      <c r="K26" s="10"/>
      <c r="L26" s="10"/>
      <c r="M26" s="42"/>
      <c r="N26" s="5"/>
      <c r="O26" s="5"/>
      <c r="Q26" s="37"/>
    </row>
    <row r="27" spans="1:17" x14ac:dyDescent="0.2">
      <c r="A27" s="9" t="s">
        <v>148</v>
      </c>
      <c r="B27" s="10"/>
      <c r="C27" s="9"/>
      <c r="D27" s="9"/>
      <c r="E27" s="38"/>
      <c r="F27" s="10"/>
      <c r="G27" s="10"/>
      <c r="H27" s="10"/>
      <c r="I27" s="42"/>
      <c r="J27" s="10"/>
      <c r="K27" s="10"/>
      <c r="L27" s="10"/>
      <c r="M27" s="42"/>
      <c r="O27" s="5"/>
      <c r="Q27" s="37"/>
    </row>
    <row r="28" spans="1:17" x14ac:dyDescent="0.2">
      <c r="A28" s="9" t="s">
        <v>328</v>
      </c>
      <c r="B28" s="10"/>
      <c r="C28" s="10"/>
      <c r="D28" s="10"/>
      <c r="E28" s="38"/>
      <c r="F28" s="10"/>
      <c r="G28" s="10"/>
      <c r="H28" s="10"/>
      <c r="I28" s="42"/>
      <c r="J28" s="10"/>
      <c r="K28" s="10"/>
      <c r="L28" s="10"/>
      <c r="M28" s="42"/>
      <c r="O28" s="10"/>
      <c r="P28" s="54"/>
      <c r="Q28" s="279"/>
    </row>
    <row r="29" spans="1:17" x14ac:dyDescent="0.2">
      <c r="A29" s="9" t="s">
        <v>322</v>
      </c>
      <c r="B29" s="10"/>
      <c r="C29" s="10"/>
      <c r="D29" s="10"/>
      <c r="E29" s="38"/>
      <c r="F29" s="10"/>
      <c r="G29" s="10"/>
      <c r="H29" s="10"/>
      <c r="I29" s="42"/>
      <c r="J29" s="10"/>
      <c r="K29" s="10"/>
      <c r="L29" s="10"/>
      <c r="M29" s="42"/>
      <c r="O29" s="10"/>
      <c r="P29" s="30"/>
      <c r="Q29" s="279"/>
    </row>
    <row r="30" spans="1:17" x14ac:dyDescent="0.2">
      <c r="A30" s="9" t="s">
        <v>345</v>
      </c>
      <c r="B30" s="10"/>
      <c r="C30" s="10"/>
      <c r="D30" s="10"/>
      <c r="E30" s="38"/>
      <c r="F30" s="10"/>
      <c r="G30" s="10"/>
      <c r="H30" s="10"/>
      <c r="I30" s="42"/>
      <c r="J30" s="10"/>
      <c r="K30" s="10"/>
      <c r="L30" s="10"/>
      <c r="M30" s="42"/>
      <c r="O30" s="10"/>
      <c r="P30" s="30"/>
      <c r="Q30" s="279"/>
    </row>
    <row r="31" spans="1:17" x14ac:dyDescent="0.2">
      <c r="A31" s="9" t="s">
        <v>342</v>
      </c>
      <c r="B31" s="10">
        <v>2</v>
      </c>
      <c r="C31" s="10"/>
      <c r="D31" s="10"/>
      <c r="E31" s="38"/>
      <c r="F31" s="10"/>
      <c r="G31" s="10"/>
      <c r="H31" s="10"/>
      <c r="I31" s="42"/>
      <c r="J31" s="10"/>
      <c r="K31" s="10"/>
      <c r="L31" s="10"/>
      <c r="M31" s="42"/>
      <c r="N31" s="3"/>
      <c r="O31" s="10"/>
      <c r="P31" s="30"/>
      <c r="Q31" s="279"/>
    </row>
    <row r="32" spans="1:17" x14ac:dyDescent="0.2">
      <c r="A32" s="9" t="s">
        <v>337</v>
      </c>
      <c r="B32" s="3"/>
      <c r="C32" s="5"/>
      <c r="D32" s="5"/>
      <c r="E32" s="93"/>
      <c r="F32" s="5"/>
      <c r="G32" s="5"/>
      <c r="H32" s="5"/>
      <c r="I32" s="93"/>
      <c r="J32" s="3"/>
      <c r="K32" s="3"/>
      <c r="L32" s="3"/>
      <c r="M32" s="88"/>
      <c r="N32" s="3"/>
      <c r="O32" s="3"/>
      <c r="P32" s="3"/>
      <c r="Q32" s="88"/>
    </row>
    <row r="33" spans="1:17" x14ac:dyDescent="0.2">
      <c r="A33" s="9"/>
      <c r="B33" s="3"/>
      <c r="C33" s="5"/>
      <c r="D33" s="5"/>
      <c r="E33" s="93"/>
      <c r="F33" s="5"/>
      <c r="G33" s="5"/>
      <c r="H33" s="5"/>
      <c r="I33" s="93"/>
      <c r="J33" s="3"/>
      <c r="K33" s="3"/>
      <c r="L33" s="3"/>
      <c r="M33" s="88"/>
      <c r="N33" s="3"/>
      <c r="O33" s="3"/>
      <c r="P33" s="3"/>
      <c r="Q33" s="88"/>
    </row>
    <row r="34" spans="1:17" ht="18" x14ac:dyDescent="0.25">
      <c r="A34" s="232" t="s">
        <v>273</v>
      </c>
      <c r="B34" s="8"/>
      <c r="C34" s="8"/>
      <c r="D34" s="8"/>
      <c r="E34" s="38"/>
      <c r="F34" s="8"/>
      <c r="G34" s="8"/>
      <c r="H34" s="8"/>
      <c r="I34" s="38"/>
      <c r="J34" s="8"/>
      <c r="K34" s="8"/>
      <c r="L34" s="3"/>
      <c r="M34" s="38"/>
      <c r="N34" s="8"/>
      <c r="O34" s="8"/>
      <c r="P34" s="8"/>
      <c r="Q34" s="38"/>
    </row>
    <row r="35" spans="1:17" x14ac:dyDescent="0.2">
      <c r="A35" s="2" t="s">
        <v>15</v>
      </c>
      <c r="B35" s="2">
        <v>519</v>
      </c>
      <c r="C35" s="2">
        <v>630</v>
      </c>
      <c r="D35" s="2">
        <v>500</v>
      </c>
      <c r="E35" s="179"/>
      <c r="F35" s="2">
        <v>450</v>
      </c>
      <c r="G35" s="16">
        <v>510</v>
      </c>
      <c r="H35" s="2">
        <v>485</v>
      </c>
      <c r="I35" s="179"/>
      <c r="J35" s="2">
        <v>502</v>
      </c>
      <c r="K35" s="2">
        <v>500</v>
      </c>
      <c r="L35" s="16">
        <v>522</v>
      </c>
      <c r="M35" s="179">
        <f>SUM(J35:L35)</f>
        <v>1524</v>
      </c>
      <c r="N35" s="2">
        <v>490</v>
      </c>
      <c r="O35" s="2">
        <v>520</v>
      </c>
      <c r="P35" s="2"/>
      <c r="Q35" s="93">
        <v>1391</v>
      </c>
    </row>
    <row r="36" spans="1:17" x14ac:dyDescent="0.2">
      <c r="A36" s="1" t="s">
        <v>146</v>
      </c>
      <c r="B36" s="274">
        <v>1550</v>
      </c>
      <c r="C36" s="2">
        <v>2116</v>
      </c>
      <c r="D36" s="2">
        <v>1240</v>
      </c>
      <c r="E36" s="179"/>
      <c r="F36" s="2">
        <v>1480</v>
      </c>
      <c r="G36" s="2">
        <v>1400</v>
      </c>
      <c r="H36" s="2">
        <v>1532</v>
      </c>
      <c r="I36" s="179"/>
      <c r="J36" s="2">
        <v>1206</v>
      </c>
      <c r="K36" s="2">
        <v>1200</v>
      </c>
      <c r="L36" s="2">
        <v>1465</v>
      </c>
      <c r="M36" s="179">
        <f>SUM(J36:L36)</f>
        <v>3871</v>
      </c>
      <c r="N36" s="2">
        <v>1350</v>
      </c>
      <c r="O36" s="2">
        <v>1500</v>
      </c>
      <c r="P36" s="2"/>
      <c r="Q36" s="93">
        <v>4630</v>
      </c>
    </row>
    <row r="37" spans="1:17" x14ac:dyDescent="0.2">
      <c r="A37" s="23"/>
      <c r="B37" s="21"/>
      <c r="C37" s="21"/>
      <c r="D37" s="21"/>
      <c r="E37" s="96"/>
      <c r="F37" s="21"/>
      <c r="G37" s="21"/>
      <c r="H37" s="21"/>
      <c r="I37" s="96"/>
      <c r="J37" s="21"/>
      <c r="K37" s="21"/>
      <c r="L37" s="1"/>
      <c r="M37" s="89"/>
      <c r="N37" s="21"/>
      <c r="O37" s="21"/>
      <c r="P37" s="21"/>
      <c r="Q37" s="88"/>
    </row>
    <row r="38" spans="1:17" ht="20.25" x14ac:dyDescent="0.3">
      <c r="A38" s="230" t="s">
        <v>56</v>
      </c>
      <c r="B38" s="21"/>
      <c r="C38" s="21"/>
      <c r="D38" s="21"/>
      <c r="E38" s="96"/>
      <c r="F38" s="21"/>
      <c r="G38" s="21"/>
      <c r="H38" s="21"/>
      <c r="I38" s="96"/>
      <c r="J38" s="21"/>
      <c r="K38" s="21"/>
      <c r="L38" s="21"/>
      <c r="M38" s="89"/>
      <c r="N38" s="21"/>
      <c r="O38" s="21"/>
      <c r="P38" s="21"/>
      <c r="Q38" s="88"/>
    </row>
    <row r="39" spans="1:17" x14ac:dyDescent="0.2">
      <c r="A39" s="7" t="s">
        <v>248</v>
      </c>
      <c r="B39" s="2">
        <v>315</v>
      </c>
      <c r="C39" s="2">
        <v>261</v>
      </c>
      <c r="D39" s="2">
        <v>182</v>
      </c>
      <c r="E39" s="179">
        <f>SUM(B39:D39)</f>
        <v>758</v>
      </c>
      <c r="F39" s="2">
        <v>142</v>
      </c>
      <c r="G39" s="2">
        <v>140</v>
      </c>
      <c r="H39" s="2">
        <v>138</v>
      </c>
      <c r="I39" s="179">
        <f>SUM(F39:H39)</f>
        <v>420</v>
      </c>
      <c r="J39" s="2">
        <v>140</v>
      </c>
      <c r="K39" s="2">
        <v>138</v>
      </c>
      <c r="L39" s="21">
        <v>135</v>
      </c>
      <c r="M39" s="179">
        <f>SUM(J39:L39)</f>
        <v>413</v>
      </c>
      <c r="N39" s="2">
        <v>145</v>
      </c>
      <c r="O39" s="2">
        <v>145</v>
      </c>
      <c r="P39" s="2"/>
      <c r="Q39" s="93">
        <f>SUM(N39:P39)</f>
        <v>290</v>
      </c>
    </row>
    <row r="40" spans="1:17" x14ac:dyDescent="0.2">
      <c r="A40" s="17" t="s">
        <v>350</v>
      </c>
      <c r="B40" s="2">
        <v>458</v>
      </c>
      <c r="C40" s="2">
        <v>261</v>
      </c>
      <c r="D40" s="2">
        <v>418</v>
      </c>
      <c r="E40" s="179">
        <f>SUM(B40:D40)</f>
        <v>1137</v>
      </c>
      <c r="F40" s="2">
        <v>360</v>
      </c>
      <c r="G40" s="2">
        <v>382</v>
      </c>
      <c r="H40" s="2">
        <v>380</v>
      </c>
      <c r="I40" s="179">
        <f>SUM(F40:H40)</f>
        <v>1122</v>
      </c>
      <c r="J40" s="2">
        <v>400</v>
      </c>
      <c r="K40" s="2">
        <v>380</v>
      </c>
      <c r="L40" s="2">
        <v>375</v>
      </c>
      <c r="M40" s="179">
        <f>SUM(J40:L40)</f>
        <v>1155</v>
      </c>
      <c r="N40" s="2">
        <v>400</v>
      </c>
      <c r="O40" s="2">
        <v>410</v>
      </c>
      <c r="P40" s="2"/>
      <c r="Q40" s="93">
        <f>SUM(N40:P40)</f>
        <v>810</v>
      </c>
    </row>
    <row r="41" spans="1:17" x14ac:dyDescent="0.2">
      <c r="A41" s="7" t="s">
        <v>15</v>
      </c>
      <c r="B41" s="2">
        <v>13</v>
      </c>
      <c r="C41" s="7">
        <v>15</v>
      </c>
      <c r="D41" s="2">
        <v>12</v>
      </c>
      <c r="E41" s="179">
        <f>SUM(B41:D41)</f>
        <v>40</v>
      </c>
      <c r="F41" s="2">
        <v>12</v>
      </c>
      <c r="G41" s="2">
        <v>14</v>
      </c>
      <c r="H41" s="2">
        <v>14</v>
      </c>
      <c r="I41" s="179">
        <f>SUM(F41:H41)</f>
        <v>40</v>
      </c>
      <c r="J41" s="7">
        <v>8</v>
      </c>
      <c r="K41" s="2">
        <v>12</v>
      </c>
      <c r="L41" s="2">
        <v>8</v>
      </c>
      <c r="M41" s="179">
        <f>SUM(J41:L41)</f>
        <v>28</v>
      </c>
      <c r="N41" s="2">
        <v>6</v>
      </c>
      <c r="O41" s="2">
        <v>6</v>
      </c>
      <c r="P41" s="2"/>
      <c r="Q41" s="88">
        <f>SUM(N41:P41)</f>
        <v>12</v>
      </c>
    </row>
    <row r="42" spans="1:17" ht="23.25" x14ac:dyDescent="0.35">
      <c r="A42" s="231" t="s">
        <v>16</v>
      </c>
    </row>
    <row r="43" spans="1:17" x14ac:dyDescent="0.2">
      <c r="A43" s="23" t="s">
        <v>108</v>
      </c>
      <c r="B43" s="2">
        <v>1046</v>
      </c>
      <c r="C43" s="2">
        <v>865</v>
      </c>
      <c r="D43" s="7">
        <v>741</v>
      </c>
      <c r="E43" s="179">
        <f>SUM(B43:D43)</f>
        <v>2652</v>
      </c>
      <c r="F43" s="2">
        <v>862</v>
      </c>
      <c r="G43" s="2">
        <v>812</v>
      </c>
      <c r="H43" s="2"/>
      <c r="I43" s="179">
        <f>SUM(F43:H43)</f>
        <v>1674</v>
      </c>
      <c r="J43" s="2"/>
      <c r="K43" s="2"/>
      <c r="L43" s="2"/>
      <c r="M43" s="179">
        <f>SUM(J43:L43)</f>
        <v>0</v>
      </c>
      <c r="N43" s="2"/>
      <c r="O43" s="2"/>
      <c r="P43" s="2"/>
      <c r="Q43" s="178">
        <f>SUM(N43:P43)</f>
        <v>0</v>
      </c>
    </row>
    <row r="44" spans="1:17" x14ac:dyDescent="0.2">
      <c r="A44" s="2" t="s">
        <v>87</v>
      </c>
      <c r="B44" s="2">
        <v>989</v>
      </c>
      <c r="C44" s="2">
        <v>826</v>
      </c>
      <c r="D44" s="2">
        <v>687</v>
      </c>
      <c r="E44" s="179">
        <f>SUM(B44:D44)</f>
        <v>2502</v>
      </c>
      <c r="F44" s="2">
        <v>807</v>
      </c>
      <c r="G44" s="2">
        <v>779</v>
      </c>
      <c r="H44" s="2"/>
      <c r="I44" s="179">
        <f>SUM(F44:H44)</f>
        <v>1586</v>
      </c>
      <c r="J44" s="2"/>
      <c r="K44" s="2"/>
      <c r="L44" s="2"/>
      <c r="M44" s="179">
        <f>SUM(J44:L44)</f>
        <v>0</v>
      </c>
      <c r="N44" s="2"/>
      <c r="O44" s="2"/>
      <c r="P44" s="2"/>
      <c r="Q44" s="178">
        <f>SUM(N44:P44)</f>
        <v>0</v>
      </c>
    </row>
    <row r="45" spans="1:17" x14ac:dyDescent="0.2">
      <c r="A45" s="2" t="s">
        <v>88</v>
      </c>
      <c r="B45" s="2">
        <v>57</v>
      </c>
      <c r="C45" s="5">
        <v>39</v>
      </c>
      <c r="D45" s="2">
        <v>54</v>
      </c>
      <c r="E45" s="179">
        <f>SUM(B45:D45)</f>
        <v>150</v>
      </c>
      <c r="F45" s="2">
        <v>55</v>
      </c>
      <c r="G45" s="2">
        <v>33</v>
      </c>
      <c r="H45" s="2"/>
      <c r="I45" s="179">
        <f t="shared" ref="I45:I51" si="2">SUM(F45:H45)</f>
        <v>88</v>
      </c>
      <c r="J45" s="2"/>
      <c r="K45" s="2"/>
      <c r="L45" s="2"/>
      <c r="M45" s="179">
        <f t="shared" ref="M45:M51" si="3">SUM(J45:L45)</f>
        <v>0</v>
      </c>
      <c r="N45" s="2"/>
      <c r="O45" s="2"/>
      <c r="P45" s="2"/>
      <c r="Q45" s="178">
        <f t="shared" ref="Q45:Q50" si="4">SUM(N45:P45)</f>
        <v>0</v>
      </c>
    </row>
    <row r="46" spans="1:17" x14ac:dyDescent="0.2">
      <c r="A46" s="2" t="s">
        <v>101</v>
      </c>
      <c r="B46" s="2">
        <v>0</v>
      </c>
      <c r="C46" s="2">
        <v>0</v>
      </c>
      <c r="D46" s="2">
        <v>0</v>
      </c>
      <c r="E46" s="179">
        <f t="shared" ref="E46:E51" si="5">SUM(B46:D46)</f>
        <v>0</v>
      </c>
      <c r="F46" s="2">
        <v>0</v>
      </c>
      <c r="G46" s="2">
        <v>0</v>
      </c>
      <c r="H46" s="2">
        <v>0</v>
      </c>
      <c r="I46" s="179">
        <f t="shared" si="2"/>
        <v>0</v>
      </c>
      <c r="J46" s="2"/>
      <c r="K46" s="2">
        <v>0</v>
      </c>
      <c r="L46" s="2">
        <v>0</v>
      </c>
      <c r="M46" s="179">
        <f t="shared" si="3"/>
        <v>0</v>
      </c>
      <c r="N46" s="2"/>
      <c r="O46" s="2"/>
      <c r="P46" s="2">
        <v>0</v>
      </c>
      <c r="Q46" s="178">
        <f t="shared" si="4"/>
        <v>0</v>
      </c>
    </row>
    <row r="47" spans="1:17" x14ac:dyDescent="0.2">
      <c r="A47" s="2" t="s">
        <v>14</v>
      </c>
      <c r="B47" s="2">
        <v>76</v>
      </c>
      <c r="C47" s="2">
        <v>67</v>
      </c>
      <c r="D47" s="2">
        <v>71</v>
      </c>
      <c r="E47" s="179">
        <f t="shared" si="5"/>
        <v>214</v>
      </c>
      <c r="F47" s="2">
        <v>75</v>
      </c>
      <c r="G47" s="2"/>
      <c r="H47" s="2"/>
      <c r="I47" s="179">
        <f t="shared" si="2"/>
        <v>75</v>
      </c>
      <c r="J47" s="2"/>
      <c r="K47" s="2"/>
      <c r="L47" s="2"/>
      <c r="M47" s="179">
        <f t="shared" si="3"/>
        <v>0</v>
      </c>
      <c r="N47" s="2"/>
      <c r="O47" s="2"/>
      <c r="P47" s="2"/>
      <c r="Q47" s="178">
        <f t="shared" si="4"/>
        <v>0</v>
      </c>
    </row>
    <row r="48" spans="1:17" x14ac:dyDescent="0.2">
      <c r="A48" s="2" t="s">
        <v>90</v>
      </c>
      <c r="B48" s="2">
        <v>2</v>
      </c>
      <c r="C48" s="2">
        <v>2</v>
      </c>
      <c r="D48" s="2">
        <v>5</v>
      </c>
      <c r="E48" s="179">
        <f t="shared" si="5"/>
        <v>9</v>
      </c>
      <c r="F48" s="2">
        <v>2</v>
      </c>
      <c r="G48" s="2">
        <v>3</v>
      </c>
      <c r="H48" s="2"/>
      <c r="I48" s="179">
        <f t="shared" si="2"/>
        <v>5</v>
      </c>
      <c r="J48" s="2"/>
      <c r="K48" s="2"/>
      <c r="L48" s="2"/>
      <c r="M48" s="179">
        <f t="shared" si="3"/>
        <v>0</v>
      </c>
      <c r="N48" s="2"/>
      <c r="O48" s="2"/>
      <c r="P48" s="2"/>
      <c r="Q48" s="178">
        <f t="shared" si="4"/>
        <v>0</v>
      </c>
    </row>
    <row r="49" spans="1:17" x14ac:dyDescent="0.2">
      <c r="A49" s="2" t="s">
        <v>15</v>
      </c>
      <c r="B49" s="2">
        <v>19</v>
      </c>
      <c r="C49" s="2">
        <v>25</v>
      </c>
      <c r="D49" s="2">
        <v>29</v>
      </c>
      <c r="E49" s="179">
        <f t="shared" si="5"/>
        <v>73</v>
      </c>
      <c r="F49" s="2">
        <v>36</v>
      </c>
      <c r="G49" s="2">
        <v>16</v>
      </c>
      <c r="H49" s="2"/>
      <c r="I49" s="179">
        <f t="shared" si="2"/>
        <v>52</v>
      </c>
      <c r="J49" s="2"/>
      <c r="K49" s="2"/>
      <c r="L49" s="2"/>
      <c r="M49" s="179">
        <f t="shared" si="3"/>
        <v>0</v>
      </c>
      <c r="N49" s="2"/>
      <c r="O49" s="2"/>
      <c r="P49" s="2"/>
      <c r="Q49" s="178">
        <f t="shared" si="4"/>
        <v>0</v>
      </c>
    </row>
    <row r="50" spans="1:17" x14ac:dyDescent="0.2">
      <c r="A50" s="16" t="s">
        <v>94</v>
      </c>
      <c r="B50" s="2">
        <v>5</v>
      </c>
      <c r="C50" s="2">
        <v>12</v>
      </c>
      <c r="D50" s="2">
        <v>2</v>
      </c>
      <c r="E50" s="179">
        <f t="shared" si="5"/>
        <v>19</v>
      </c>
      <c r="F50" s="2">
        <v>2</v>
      </c>
      <c r="G50" s="2">
        <v>3</v>
      </c>
      <c r="H50" s="2"/>
      <c r="I50" s="179">
        <f t="shared" si="2"/>
        <v>5</v>
      </c>
      <c r="J50" s="2"/>
      <c r="K50" s="2"/>
      <c r="L50" s="2"/>
      <c r="M50" s="179">
        <f t="shared" si="3"/>
        <v>0</v>
      </c>
      <c r="N50" s="2">
        <v>0</v>
      </c>
      <c r="O50" s="2"/>
      <c r="P50" s="2"/>
      <c r="Q50" s="178">
        <f t="shared" si="4"/>
        <v>0</v>
      </c>
    </row>
    <row r="51" spans="1:17" x14ac:dyDescent="0.2">
      <c r="A51" s="17" t="s">
        <v>93</v>
      </c>
      <c r="B51" s="2">
        <v>129</v>
      </c>
      <c r="C51" s="2">
        <v>142</v>
      </c>
      <c r="D51" s="2">
        <v>102</v>
      </c>
      <c r="E51" s="179">
        <f t="shared" si="5"/>
        <v>373</v>
      </c>
      <c r="F51" s="2">
        <v>139</v>
      </c>
      <c r="G51" s="2">
        <v>109</v>
      </c>
      <c r="H51" s="2"/>
      <c r="I51" s="179">
        <f t="shared" si="2"/>
        <v>248</v>
      </c>
      <c r="J51" s="2"/>
      <c r="K51" s="2"/>
      <c r="L51" s="2"/>
      <c r="M51" s="179">
        <f t="shared" si="3"/>
        <v>0</v>
      </c>
      <c r="N51" s="2"/>
      <c r="O51" s="2"/>
      <c r="P51" s="2"/>
      <c r="Q51" s="178"/>
    </row>
    <row r="52" spans="1:17" x14ac:dyDescent="0.2">
      <c r="A52" s="3"/>
      <c r="B52" s="3"/>
      <c r="C52" s="3"/>
      <c r="D52" s="3"/>
      <c r="E52" s="93"/>
      <c r="F52" s="3"/>
      <c r="G52" s="3"/>
      <c r="H52" s="3"/>
      <c r="I52" s="93"/>
      <c r="J52" s="3"/>
      <c r="K52" s="3"/>
      <c r="L52" s="3"/>
      <c r="M52" s="88"/>
      <c r="N52" s="3"/>
      <c r="O52" s="3"/>
      <c r="P52" s="3"/>
      <c r="Q52" s="88"/>
    </row>
    <row r="53" spans="1:17" ht="15.75" x14ac:dyDescent="0.25">
      <c r="A53" s="68" t="s">
        <v>151</v>
      </c>
      <c r="B53" s="3"/>
      <c r="C53" s="3"/>
      <c r="D53" s="3"/>
      <c r="E53" s="93"/>
      <c r="F53" s="3"/>
      <c r="G53" s="3"/>
      <c r="H53" s="3"/>
      <c r="I53" s="93"/>
      <c r="J53" s="3"/>
      <c r="K53" s="3"/>
      <c r="L53" s="3"/>
      <c r="M53" s="88"/>
      <c r="N53" s="3"/>
      <c r="O53" s="3"/>
      <c r="P53" s="3"/>
      <c r="Q53" s="88"/>
    </row>
    <row r="54" spans="1:17" ht="13.5" thickBot="1" x14ac:dyDescent="0.25">
      <c r="A54" s="27" t="s">
        <v>340</v>
      </c>
      <c r="B54" s="3"/>
      <c r="C54" s="3"/>
      <c r="D54" s="3"/>
      <c r="E54" s="93"/>
      <c r="F54" s="3"/>
      <c r="G54" s="3"/>
      <c r="H54" s="3"/>
      <c r="I54" s="93"/>
      <c r="J54" s="3"/>
      <c r="K54" s="3"/>
      <c r="L54" s="3"/>
      <c r="M54" s="88"/>
      <c r="N54" s="3"/>
      <c r="O54" s="3"/>
      <c r="P54" s="3"/>
      <c r="Q54" s="88"/>
    </row>
    <row r="55" spans="1:17" x14ac:dyDescent="0.2">
      <c r="A55" s="5" t="s">
        <v>22</v>
      </c>
      <c r="B55" s="3"/>
      <c r="C55" s="3">
        <v>164</v>
      </c>
      <c r="D55" s="3"/>
      <c r="E55" s="93"/>
      <c r="F55" s="3"/>
      <c r="G55" s="3"/>
      <c r="H55" s="3"/>
      <c r="I55" s="93"/>
      <c r="J55" s="3"/>
      <c r="K55" s="3"/>
      <c r="L55" s="3"/>
      <c r="M55" s="88"/>
      <c r="N55" s="3"/>
      <c r="O55" s="3"/>
      <c r="P55" s="3"/>
      <c r="Q55" s="88"/>
    </row>
    <row r="56" spans="1:17" x14ac:dyDescent="0.2">
      <c r="A56" s="5" t="s">
        <v>25</v>
      </c>
      <c r="B56" s="3"/>
      <c r="C56" s="3"/>
      <c r="D56" s="3"/>
      <c r="E56" s="93"/>
      <c r="F56" s="3"/>
      <c r="G56" s="3"/>
      <c r="H56" s="3"/>
      <c r="I56" s="93"/>
      <c r="J56" s="3"/>
      <c r="K56" s="3"/>
      <c r="L56" s="3"/>
      <c r="M56" s="88"/>
      <c r="N56" s="3"/>
      <c r="O56" s="3"/>
      <c r="P56" s="3"/>
      <c r="Q56" s="88"/>
    </row>
    <row r="57" spans="1:17" x14ac:dyDescent="0.2">
      <c r="A57" s="9" t="s">
        <v>276</v>
      </c>
      <c r="B57" s="3"/>
      <c r="C57" s="3"/>
      <c r="D57" s="3"/>
      <c r="E57" s="93"/>
      <c r="F57" s="3"/>
      <c r="G57" s="3"/>
      <c r="H57" s="3"/>
      <c r="I57" s="93"/>
      <c r="J57" s="3"/>
      <c r="K57" s="3"/>
      <c r="L57" s="3"/>
      <c r="M57" s="88"/>
      <c r="N57" s="3"/>
      <c r="O57" s="3"/>
      <c r="P57" s="3"/>
      <c r="Q57" s="88"/>
    </row>
    <row r="58" spans="1:17" x14ac:dyDescent="0.2">
      <c r="A58" s="9"/>
      <c r="B58" s="3"/>
      <c r="C58" s="3"/>
      <c r="D58" s="3"/>
      <c r="E58" s="93"/>
      <c r="F58" s="3"/>
      <c r="G58" s="3"/>
      <c r="H58" s="3"/>
      <c r="I58" s="93"/>
      <c r="J58" s="3"/>
      <c r="K58" s="3"/>
      <c r="L58" s="3"/>
      <c r="M58" s="88"/>
      <c r="N58" s="3"/>
      <c r="O58" s="3"/>
      <c r="P58" s="3"/>
      <c r="Q58" s="88"/>
    </row>
    <row r="59" spans="1:17" ht="13.5" thickBot="1" x14ac:dyDescent="0.25">
      <c r="A59" s="27" t="s">
        <v>314</v>
      </c>
      <c r="B59" s="3"/>
      <c r="C59" s="5"/>
      <c r="E59" s="93"/>
      <c r="F59" s="5"/>
      <c r="G59" s="5"/>
      <c r="H59" s="5"/>
      <c r="I59" s="93"/>
      <c r="J59" s="5"/>
      <c r="K59" s="5"/>
      <c r="L59" s="3"/>
      <c r="M59" s="88"/>
      <c r="N59" s="3"/>
      <c r="O59" s="3"/>
      <c r="P59" s="3"/>
      <c r="Q59" s="88"/>
    </row>
    <row r="60" spans="1:17" x14ac:dyDescent="0.2">
      <c r="A60" s="5" t="s">
        <v>22</v>
      </c>
      <c r="B60" s="3"/>
      <c r="C60" s="5"/>
      <c r="D60" s="5"/>
      <c r="E60" s="93"/>
      <c r="F60" s="5"/>
      <c r="G60" s="5"/>
      <c r="H60" s="5"/>
      <c r="I60" s="93"/>
      <c r="J60" s="5"/>
      <c r="K60" s="5"/>
      <c r="L60" s="3"/>
      <c r="M60" s="88"/>
      <c r="N60" s="3"/>
      <c r="O60" s="3"/>
      <c r="P60" s="3"/>
      <c r="Q60" s="88"/>
    </row>
    <row r="61" spans="1:17" x14ac:dyDescent="0.2">
      <c r="A61" s="5" t="s">
        <v>25</v>
      </c>
      <c r="B61" s="3"/>
      <c r="C61" s="3"/>
      <c r="D61" s="5"/>
      <c r="E61" s="93"/>
      <c r="F61" s="3"/>
      <c r="G61" s="3"/>
      <c r="H61" s="3"/>
      <c r="I61" s="93"/>
      <c r="J61" s="3"/>
      <c r="K61" s="3"/>
      <c r="L61" s="3"/>
      <c r="M61" s="88"/>
      <c r="N61" s="3"/>
      <c r="O61" s="3"/>
      <c r="P61" s="3"/>
      <c r="Q61" s="88"/>
    </row>
    <row r="62" spans="1:17" x14ac:dyDescent="0.2">
      <c r="A62" s="9" t="s">
        <v>276</v>
      </c>
      <c r="B62" s="3"/>
      <c r="C62" s="3"/>
      <c r="D62" s="5"/>
      <c r="E62" s="93"/>
      <c r="F62" s="3"/>
      <c r="G62" s="3"/>
      <c r="H62" s="3"/>
      <c r="I62" s="93"/>
      <c r="J62" s="3"/>
      <c r="K62" s="3"/>
      <c r="L62" s="3"/>
      <c r="M62" s="88"/>
      <c r="N62" s="3"/>
      <c r="O62" s="3"/>
      <c r="P62" s="3"/>
      <c r="Q62" s="88"/>
    </row>
    <row r="63" spans="1:17" x14ac:dyDescent="0.2">
      <c r="A63" s="6"/>
      <c r="B63" s="5"/>
      <c r="C63" s="3"/>
      <c r="D63" s="5"/>
      <c r="E63" s="93"/>
      <c r="F63" s="3"/>
      <c r="G63" s="3"/>
      <c r="H63" s="3"/>
      <c r="I63" s="93"/>
      <c r="J63" s="3"/>
      <c r="K63" s="3"/>
      <c r="L63" s="3"/>
      <c r="M63" s="88"/>
      <c r="N63" s="3"/>
      <c r="O63" s="3"/>
      <c r="P63" s="3"/>
      <c r="Q63" s="88"/>
    </row>
    <row r="64" spans="1:17" ht="13.5" thickBot="1" x14ac:dyDescent="0.25">
      <c r="A64" s="27" t="s">
        <v>24</v>
      </c>
      <c r="B64" s="5"/>
      <c r="D64" s="5"/>
      <c r="E64" s="38"/>
      <c r="I64" s="38"/>
      <c r="M64" s="37"/>
      <c r="Q64" s="37"/>
    </row>
    <row r="65" spans="1:17" x14ac:dyDescent="0.2">
      <c r="A65" s="5" t="s">
        <v>22</v>
      </c>
      <c r="B65" s="5"/>
      <c r="D65" s="5"/>
      <c r="E65" s="38"/>
      <c r="F65">
        <v>197</v>
      </c>
      <c r="I65" s="38"/>
      <c r="M65" s="37"/>
      <c r="Q65" s="37"/>
    </row>
    <row r="66" spans="1:17" x14ac:dyDescent="0.2">
      <c r="A66" s="5" t="s">
        <v>25</v>
      </c>
      <c r="B66" s="5"/>
      <c r="D66" s="5"/>
      <c r="E66" s="38"/>
      <c r="I66" s="38"/>
      <c r="M66" s="37"/>
      <c r="Q66" s="37"/>
    </row>
    <row r="67" spans="1:17" x14ac:dyDescent="0.2">
      <c r="A67" s="9" t="s">
        <v>276</v>
      </c>
      <c r="B67" s="5"/>
      <c r="D67" s="5"/>
      <c r="E67" s="38"/>
      <c r="I67" s="38"/>
      <c r="M67" s="37"/>
      <c r="Q67" s="37"/>
    </row>
    <row r="68" spans="1:17" x14ac:dyDescent="0.2">
      <c r="A68" s="5"/>
      <c r="B68" s="5"/>
      <c r="D68" s="5"/>
      <c r="E68" s="38"/>
      <c r="I68" s="38"/>
      <c r="M68" s="37"/>
      <c r="Q68" s="37"/>
    </row>
    <row r="69" spans="1:17" x14ac:dyDescent="0.2">
      <c r="A69" s="25" t="s">
        <v>349</v>
      </c>
      <c r="B69" s="5"/>
      <c r="D69" s="5"/>
      <c r="E69" s="38"/>
      <c r="I69" s="38"/>
      <c r="M69" s="37"/>
      <c r="Q69" s="37"/>
    </row>
    <row r="70" spans="1:17" x14ac:dyDescent="0.2">
      <c r="A70" s="26" t="s">
        <v>22</v>
      </c>
      <c r="B70" s="10"/>
      <c r="C70" s="10"/>
      <c r="D70" s="26"/>
      <c r="E70" s="38"/>
      <c r="F70" s="10"/>
      <c r="G70" s="10"/>
      <c r="H70" s="10"/>
      <c r="I70" s="42"/>
      <c r="J70" s="10"/>
      <c r="K70" s="10"/>
      <c r="L70" s="10"/>
      <c r="M70" s="37"/>
      <c r="N70" s="10"/>
      <c r="O70" s="10"/>
      <c r="P70" s="10"/>
      <c r="Q70" s="42"/>
    </row>
    <row r="71" spans="1:17" x14ac:dyDescent="0.2">
      <c r="A71" s="26" t="s">
        <v>25</v>
      </c>
      <c r="B71" s="10"/>
      <c r="C71" s="10"/>
      <c r="D71" s="10"/>
      <c r="E71" s="38"/>
      <c r="F71" s="10"/>
      <c r="G71" s="10"/>
      <c r="H71" s="10"/>
      <c r="I71" s="42"/>
      <c r="J71" s="10"/>
      <c r="K71" s="10"/>
      <c r="L71" s="10"/>
      <c r="M71" s="37"/>
      <c r="N71" s="10"/>
      <c r="O71" s="10"/>
      <c r="P71" s="10"/>
      <c r="Q71" s="42"/>
    </row>
    <row r="72" spans="1:17" x14ac:dyDescent="0.2">
      <c r="A72" s="26" t="s">
        <v>276</v>
      </c>
      <c r="B72" s="10"/>
      <c r="C72" s="10"/>
      <c r="D72" s="10"/>
      <c r="E72" s="38"/>
      <c r="F72" s="10"/>
      <c r="G72" s="10"/>
      <c r="H72" s="10"/>
      <c r="I72" s="42"/>
      <c r="J72" s="10"/>
      <c r="K72" s="10"/>
      <c r="L72" s="10"/>
      <c r="M72" s="37"/>
      <c r="N72" s="10"/>
      <c r="O72" s="10"/>
      <c r="P72" s="10"/>
      <c r="Q72" s="42"/>
    </row>
    <row r="73" spans="1:17" x14ac:dyDescent="0.2">
      <c r="A73" s="26"/>
      <c r="B73" s="10"/>
      <c r="C73" s="10"/>
      <c r="D73" s="10"/>
      <c r="E73" s="38"/>
      <c r="F73" s="10"/>
      <c r="G73" s="10"/>
      <c r="H73" s="10"/>
      <c r="I73" s="42"/>
      <c r="J73" s="10"/>
      <c r="K73" s="10"/>
      <c r="L73" s="10"/>
      <c r="M73" s="37"/>
      <c r="N73" s="10"/>
      <c r="O73" s="10"/>
      <c r="P73" s="10"/>
      <c r="Q73" s="42"/>
    </row>
    <row r="74" spans="1:17" x14ac:dyDescent="0.2">
      <c r="A74" s="25" t="s">
        <v>351</v>
      </c>
      <c r="B74" s="10"/>
      <c r="C74" s="10"/>
      <c r="D74" s="10"/>
      <c r="E74" s="38"/>
      <c r="F74" s="10"/>
      <c r="G74" s="10"/>
      <c r="H74" s="10"/>
      <c r="I74" s="42"/>
      <c r="J74" s="10"/>
      <c r="K74" s="10"/>
      <c r="L74" s="10"/>
      <c r="M74" s="37"/>
      <c r="N74" s="10"/>
      <c r="O74" s="10"/>
      <c r="P74" s="10"/>
      <c r="Q74" s="42"/>
    </row>
    <row r="75" spans="1:17" x14ac:dyDescent="0.2">
      <c r="A75" s="26" t="s">
        <v>22</v>
      </c>
      <c r="B75" s="10"/>
      <c r="C75" s="10"/>
      <c r="D75" s="10"/>
      <c r="E75" s="38"/>
      <c r="F75" s="10"/>
      <c r="G75" s="10"/>
      <c r="H75" s="10"/>
      <c r="I75" s="42"/>
      <c r="J75" s="10"/>
      <c r="K75" s="10"/>
      <c r="L75" s="10"/>
      <c r="M75" s="37"/>
      <c r="N75" s="10"/>
      <c r="O75" s="10"/>
      <c r="P75" s="10"/>
      <c r="Q75" s="42"/>
    </row>
    <row r="76" spans="1:17" x14ac:dyDescent="0.2">
      <c r="A76" s="26" t="s">
        <v>25</v>
      </c>
      <c r="B76" s="10"/>
      <c r="C76" s="10"/>
      <c r="D76" s="10"/>
      <c r="E76" s="38"/>
      <c r="F76" s="10"/>
      <c r="G76" s="10"/>
      <c r="H76" s="10"/>
      <c r="I76" s="42"/>
      <c r="J76" s="10"/>
      <c r="K76" s="10"/>
      <c r="L76" s="10"/>
      <c r="M76" s="37"/>
      <c r="N76" s="10"/>
      <c r="O76" s="10"/>
      <c r="P76" s="10"/>
      <c r="Q76" s="42"/>
    </row>
    <row r="77" spans="1:17" x14ac:dyDescent="0.2">
      <c r="A77" s="26" t="s">
        <v>276</v>
      </c>
      <c r="B77" s="10"/>
      <c r="C77" s="10"/>
      <c r="D77" s="10"/>
      <c r="E77" s="38"/>
      <c r="F77" s="10"/>
      <c r="G77" s="10"/>
      <c r="H77" s="10"/>
      <c r="I77" s="42"/>
      <c r="J77" s="10"/>
      <c r="K77" s="10"/>
      <c r="L77" s="10"/>
      <c r="M77" s="37"/>
      <c r="N77" s="10"/>
      <c r="O77" s="10"/>
      <c r="P77" s="10"/>
      <c r="Q77" s="42"/>
    </row>
    <row r="78" spans="1:17" x14ac:dyDescent="0.2">
      <c r="A78" s="26"/>
      <c r="B78" s="10"/>
      <c r="C78" s="10"/>
      <c r="D78" s="10"/>
      <c r="E78" s="38"/>
      <c r="F78" s="10"/>
      <c r="G78" s="10"/>
      <c r="H78" s="10"/>
      <c r="I78" s="42"/>
      <c r="J78" s="10"/>
      <c r="K78" s="10"/>
      <c r="L78" s="10"/>
      <c r="M78" s="37"/>
      <c r="N78" s="10"/>
      <c r="O78" s="10"/>
      <c r="P78" s="10"/>
      <c r="Q78" s="42"/>
    </row>
    <row r="79" spans="1:17" x14ac:dyDescent="0.2">
      <c r="A79" s="25" t="s">
        <v>332</v>
      </c>
      <c r="B79" s="10"/>
      <c r="C79" s="10"/>
      <c r="D79" s="10"/>
      <c r="E79" s="38"/>
      <c r="F79" s="10"/>
      <c r="G79" s="10"/>
      <c r="H79" s="10"/>
      <c r="I79" s="42"/>
      <c r="J79" s="10"/>
      <c r="K79" s="10"/>
      <c r="L79" s="10"/>
      <c r="M79" s="37"/>
      <c r="N79" s="10"/>
      <c r="O79" s="10"/>
      <c r="P79" s="10"/>
      <c r="Q79" s="42"/>
    </row>
    <row r="80" spans="1:17" x14ac:dyDescent="0.2">
      <c r="A80" s="26" t="s">
        <v>22</v>
      </c>
      <c r="B80" s="10"/>
      <c r="C80" s="10"/>
      <c r="D80" s="10"/>
      <c r="E80" s="38"/>
      <c r="F80" s="10"/>
      <c r="G80" s="10"/>
      <c r="H80" s="10"/>
      <c r="I80" s="42"/>
      <c r="J80" s="10"/>
      <c r="K80" s="10"/>
      <c r="L80" s="10"/>
      <c r="M80" s="37"/>
      <c r="N80" s="10"/>
      <c r="O80" s="10"/>
      <c r="P80" s="10"/>
      <c r="Q80" s="42"/>
    </row>
    <row r="81" spans="1:17" x14ac:dyDescent="0.2">
      <c r="A81" s="26" t="s">
        <v>25</v>
      </c>
      <c r="B81" s="10"/>
      <c r="C81" s="10"/>
      <c r="D81" s="10"/>
      <c r="E81" s="38"/>
      <c r="F81" s="10"/>
      <c r="G81" s="10"/>
      <c r="H81" s="10"/>
      <c r="I81" s="42"/>
      <c r="J81" s="10"/>
      <c r="K81" s="10"/>
      <c r="L81" s="10"/>
      <c r="M81" s="37"/>
      <c r="N81" s="10"/>
      <c r="O81" s="10"/>
      <c r="P81" s="10"/>
      <c r="Q81" s="42"/>
    </row>
    <row r="82" spans="1:17" x14ac:dyDescent="0.2">
      <c r="A82" s="26" t="s">
        <v>276</v>
      </c>
      <c r="B82" s="10"/>
      <c r="C82" s="10"/>
      <c r="D82" s="10"/>
      <c r="E82" s="38"/>
      <c r="F82" s="10"/>
      <c r="G82" s="10"/>
      <c r="H82" s="10"/>
      <c r="I82" s="42"/>
      <c r="J82" s="10"/>
      <c r="K82" s="10"/>
      <c r="L82" s="10"/>
      <c r="M82" s="37"/>
      <c r="N82" s="10"/>
      <c r="O82" s="10"/>
      <c r="P82" s="10"/>
      <c r="Q82" s="42"/>
    </row>
    <row r="83" spans="1:17" x14ac:dyDescent="0.2">
      <c r="A83" s="26"/>
      <c r="B83" s="10"/>
      <c r="C83" s="10"/>
      <c r="D83" s="10"/>
      <c r="E83" s="38"/>
      <c r="F83" s="10"/>
      <c r="G83" s="10"/>
      <c r="H83" s="10"/>
      <c r="I83" s="42"/>
      <c r="J83" s="10"/>
      <c r="K83" s="10"/>
      <c r="L83" s="10"/>
      <c r="M83" s="37"/>
      <c r="N83" s="10"/>
      <c r="O83" s="10"/>
      <c r="P83" s="10"/>
      <c r="Q83" s="42"/>
    </row>
    <row r="84" spans="1:17" x14ac:dyDescent="0.2">
      <c r="A84" s="31" t="s">
        <v>286</v>
      </c>
      <c r="B84" s="10"/>
      <c r="C84" s="10"/>
      <c r="D84" s="10"/>
      <c r="E84" s="38"/>
      <c r="F84" s="10"/>
      <c r="G84" s="10"/>
      <c r="H84" s="10"/>
      <c r="I84" s="42"/>
      <c r="J84" s="10"/>
      <c r="K84" s="10"/>
      <c r="L84" s="10"/>
      <c r="M84" s="37"/>
      <c r="N84" s="10"/>
      <c r="O84" s="10"/>
      <c r="P84" s="10"/>
      <c r="Q84" s="42"/>
    </row>
    <row r="85" spans="1:17" x14ac:dyDescent="0.2">
      <c r="A85" s="26" t="s">
        <v>22</v>
      </c>
      <c r="B85" s="10"/>
      <c r="C85" s="10"/>
      <c r="D85" s="10"/>
      <c r="E85" s="38"/>
      <c r="F85" s="10"/>
      <c r="G85" s="10"/>
      <c r="H85" s="10"/>
      <c r="I85" s="42"/>
      <c r="J85" s="10"/>
      <c r="K85" s="10"/>
      <c r="L85" s="10"/>
      <c r="M85" s="37"/>
      <c r="N85" s="10"/>
      <c r="O85" s="10"/>
      <c r="P85" s="10"/>
      <c r="Q85" s="42"/>
    </row>
    <row r="86" spans="1:17" x14ac:dyDescent="0.2">
      <c r="A86" s="26" t="s">
        <v>25</v>
      </c>
      <c r="E86" s="38"/>
      <c r="I86" s="38"/>
      <c r="M86" s="37"/>
      <c r="O86" s="10"/>
      <c r="P86" s="10"/>
      <c r="Q86" s="42"/>
    </row>
    <row r="87" spans="1:17" x14ac:dyDescent="0.2">
      <c r="A87" s="26" t="s">
        <v>276</v>
      </c>
      <c r="B87" s="10"/>
      <c r="C87" s="10"/>
      <c r="D87" s="10"/>
      <c r="E87" s="38"/>
      <c r="F87" s="10"/>
      <c r="G87" s="10"/>
      <c r="H87" s="10"/>
      <c r="I87" s="42"/>
      <c r="J87" s="10"/>
      <c r="K87" s="10"/>
      <c r="L87" s="10"/>
      <c r="M87" s="42"/>
      <c r="N87" s="10"/>
      <c r="Q87" s="37"/>
    </row>
    <row r="88" spans="1:17" x14ac:dyDescent="0.2">
      <c r="A88" s="26"/>
      <c r="B88" s="10"/>
      <c r="C88" s="10"/>
      <c r="D88" s="10"/>
      <c r="E88" s="38"/>
      <c r="F88" s="10"/>
      <c r="G88" s="10"/>
      <c r="H88" s="10"/>
      <c r="I88" s="42"/>
      <c r="J88" s="10"/>
      <c r="K88" s="10"/>
      <c r="L88" s="10"/>
      <c r="M88" s="42"/>
      <c r="N88" s="10"/>
      <c r="Q88" s="37"/>
    </row>
    <row r="89" spans="1:17" ht="13.5" thickBot="1" x14ac:dyDescent="0.25">
      <c r="A89" s="27" t="s">
        <v>39</v>
      </c>
      <c r="B89" s="10"/>
      <c r="C89" s="10"/>
      <c r="D89" s="10"/>
      <c r="E89" s="38"/>
      <c r="F89" s="10"/>
      <c r="G89" s="10"/>
      <c r="H89" s="10"/>
      <c r="I89" s="42"/>
      <c r="J89" s="10"/>
      <c r="K89" s="10"/>
      <c r="L89" s="10"/>
      <c r="M89" s="42"/>
      <c r="N89" s="10"/>
      <c r="Q89" s="37"/>
    </row>
    <row r="90" spans="1:17" x14ac:dyDescent="0.2">
      <c r="A90" s="9" t="s">
        <v>290</v>
      </c>
      <c r="B90" s="10"/>
      <c r="C90" s="10"/>
      <c r="D90" s="10"/>
      <c r="E90" s="38"/>
      <c r="F90" s="10"/>
      <c r="G90" s="10"/>
      <c r="H90" s="10"/>
      <c r="I90" s="42"/>
      <c r="J90" s="10"/>
      <c r="K90" s="10"/>
      <c r="L90" s="10"/>
      <c r="M90" s="42"/>
      <c r="N90" s="10"/>
      <c r="Q90" s="37"/>
    </row>
    <row r="91" spans="1:17" x14ac:dyDescent="0.2">
      <c r="A91" s="9" t="s">
        <v>291</v>
      </c>
      <c r="B91" s="10"/>
      <c r="C91" s="10"/>
      <c r="D91" s="10"/>
      <c r="E91" s="38"/>
      <c r="F91" s="10"/>
      <c r="G91" s="10"/>
      <c r="H91" s="10"/>
      <c r="I91" s="42"/>
      <c r="J91" s="10"/>
      <c r="K91" s="10"/>
      <c r="L91" s="10"/>
      <c r="M91" s="42"/>
      <c r="N91" s="10"/>
      <c r="Q91" s="37"/>
    </row>
    <row r="92" spans="1:17" x14ac:dyDescent="0.2">
      <c r="A92" s="9" t="s">
        <v>292</v>
      </c>
      <c r="B92" s="10"/>
      <c r="C92" s="10"/>
      <c r="D92" s="10"/>
      <c r="E92" s="38"/>
      <c r="F92" s="10"/>
      <c r="G92" s="10"/>
      <c r="H92" s="10"/>
      <c r="I92" s="42"/>
      <c r="J92" s="10"/>
      <c r="K92" s="10"/>
      <c r="L92" s="10"/>
      <c r="M92" s="42"/>
      <c r="N92" s="10"/>
      <c r="O92" s="54"/>
      <c r="P92" s="30"/>
      <c r="Q92" s="90"/>
    </row>
    <row r="93" spans="1:17" x14ac:dyDescent="0.2">
      <c r="A93" s="9" t="s">
        <v>276</v>
      </c>
      <c r="B93" s="10"/>
      <c r="C93" s="10"/>
      <c r="D93" s="10"/>
      <c r="E93" s="38"/>
      <c r="F93" s="10"/>
      <c r="G93" s="10"/>
      <c r="H93" s="10"/>
      <c r="I93" s="42"/>
      <c r="J93" s="10"/>
      <c r="K93" s="10"/>
      <c r="L93" s="10"/>
      <c r="M93" s="42"/>
      <c r="N93" s="10"/>
      <c r="O93" s="54"/>
      <c r="P93" s="30"/>
      <c r="Q93" s="90" t="s">
        <v>250</v>
      </c>
    </row>
    <row r="94" spans="1:17" x14ac:dyDescent="0.2">
      <c r="A94" s="31" t="s">
        <v>71</v>
      </c>
      <c r="B94" s="10"/>
      <c r="C94" s="10"/>
      <c r="D94" s="10"/>
      <c r="E94" s="38"/>
      <c r="F94" s="10"/>
      <c r="G94" s="10"/>
      <c r="H94" s="10"/>
      <c r="I94" s="42"/>
      <c r="J94" s="10"/>
      <c r="K94" s="10"/>
      <c r="L94" s="10"/>
      <c r="M94" s="42"/>
      <c r="N94" s="10"/>
      <c r="O94" s="10"/>
      <c r="P94" s="54"/>
      <c r="Q94" s="90"/>
    </row>
    <row r="95" spans="1:17" x14ac:dyDescent="0.2">
      <c r="A95" s="9" t="s">
        <v>22</v>
      </c>
      <c r="B95" s="10"/>
      <c r="C95" s="10"/>
      <c r="D95" s="10"/>
      <c r="E95" s="38"/>
      <c r="F95" s="10"/>
      <c r="G95" s="10"/>
      <c r="H95" s="10"/>
      <c r="I95" s="42"/>
      <c r="J95" s="10"/>
      <c r="K95" s="10"/>
      <c r="L95" s="10"/>
      <c r="M95" s="42"/>
      <c r="N95" s="10"/>
      <c r="O95" s="10"/>
      <c r="P95" s="10"/>
      <c r="Q95" s="42"/>
    </row>
    <row r="96" spans="1:17" x14ac:dyDescent="0.2">
      <c r="A96" s="9" t="s">
        <v>256</v>
      </c>
      <c r="O96" s="10"/>
      <c r="P96" s="10"/>
      <c r="Q96" s="42"/>
    </row>
    <row r="97" spans="1:17" x14ac:dyDescent="0.2">
      <c r="A97" s="9" t="s">
        <v>26</v>
      </c>
      <c r="Q97" s="88"/>
    </row>
    <row r="98" spans="1:17" x14ac:dyDescent="0.2">
      <c r="A98" s="9"/>
      <c r="Q98" s="88"/>
    </row>
    <row r="99" spans="1:17" x14ac:dyDescent="0.2">
      <c r="A99" s="1" t="s">
        <v>17</v>
      </c>
      <c r="B99" s="2" t="s">
        <v>84</v>
      </c>
      <c r="C99" s="2" t="s">
        <v>48</v>
      </c>
      <c r="D99" s="2" t="s">
        <v>84</v>
      </c>
      <c r="E99" s="179"/>
      <c r="F99" s="2"/>
      <c r="G99" s="2"/>
      <c r="H99" s="2"/>
      <c r="I99" s="179"/>
      <c r="J99" s="2"/>
      <c r="K99" s="2"/>
      <c r="L99" s="2"/>
      <c r="M99" s="178"/>
      <c r="N99" s="2"/>
      <c r="O99" s="2"/>
      <c r="P99" s="2"/>
      <c r="Q99" s="37"/>
    </row>
    <row r="100" spans="1:17" x14ac:dyDescent="0.2">
      <c r="A100" s="65" t="s">
        <v>15</v>
      </c>
      <c r="B100" s="2"/>
      <c r="C100" s="2"/>
      <c r="D100" s="2"/>
      <c r="E100" s="179"/>
      <c r="F100" s="2"/>
      <c r="G100" s="2"/>
      <c r="H100" s="2"/>
      <c r="I100" s="179"/>
      <c r="J100" s="2"/>
      <c r="K100" s="2"/>
      <c r="L100" s="2"/>
      <c r="M100" s="179"/>
      <c r="N100" s="2"/>
      <c r="O100" s="2"/>
      <c r="P100" s="2"/>
      <c r="Q100" s="37"/>
    </row>
    <row r="101" spans="1:17" x14ac:dyDescent="0.2">
      <c r="A101" s="5" t="s">
        <v>27</v>
      </c>
      <c r="B101" s="2"/>
      <c r="C101" s="2"/>
      <c r="D101" s="2"/>
      <c r="E101" s="2"/>
      <c r="F101" s="2"/>
      <c r="G101" s="2"/>
      <c r="H101" s="2"/>
      <c r="I101" s="2"/>
      <c r="J101" s="2"/>
      <c r="K101" s="2"/>
      <c r="L101" s="2"/>
      <c r="M101" s="2"/>
      <c r="N101" s="2"/>
      <c r="O101" s="2"/>
      <c r="P101" s="2"/>
    </row>
    <row r="103" spans="1:17" ht="13.5" thickBot="1" x14ac:dyDescent="0.25">
      <c r="A103" s="28" t="s">
        <v>29</v>
      </c>
    </row>
    <row r="104" spans="1:17" x14ac:dyDescent="0.2">
      <c r="A104" t="s">
        <v>30</v>
      </c>
      <c r="B104" s="2">
        <v>38</v>
      </c>
      <c r="C104" s="2">
        <v>42</v>
      </c>
      <c r="D104" s="2">
        <v>44</v>
      </c>
      <c r="E104" s="179">
        <f>SUM(B104:D104)</f>
        <v>124</v>
      </c>
      <c r="F104" s="2">
        <v>47</v>
      </c>
      <c r="G104" s="2">
        <v>55</v>
      </c>
      <c r="H104" s="2">
        <v>22</v>
      </c>
      <c r="I104" s="179">
        <f>F104+G104+H104</f>
        <v>124</v>
      </c>
      <c r="J104" s="2">
        <v>22</v>
      </c>
      <c r="K104" s="2"/>
      <c r="L104" s="2"/>
      <c r="M104" s="179">
        <f>J104+K104+L104</f>
        <v>22</v>
      </c>
      <c r="N104" s="2"/>
      <c r="O104" s="2"/>
      <c r="P104" s="2"/>
      <c r="Q104" s="179">
        <f>SUM(N104+O104+P104)</f>
        <v>0</v>
      </c>
    </row>
    <row r="105" spans="1:17" x14ac:dyDescent="0.2">
      <c r="A105" t="s">
        <v>31</v>
      </c>
      <c r="B105" s="2">
        <v>19</v>
      </c>
      <c r="C105" s="2">
        <v>28</v>
      </c>
      <c r="D105" s="2">
        <v>17</v>
      </c>
      <c r="E105" s="179">
        <f>SUM(B105:D105)</f>
        <v>64</v>
      </c>
      <c r="F105" s="2">
        <v>15</v>
      </c>
      <c r="G105" s="2">
        <v>10</v>
      </c>
      <c r="H105" s="2">
        <v>12</v>
      </c>
      <c r="I105" s="179">
        <f>F105+G105+H105</f>
        <v>37</v>
      </c>
      <c r="J105" s="2">
        <v>8</v>
      </c>
      <c r="K105" s="2"/>
      <c r="L105" s="2"/>
      <c r="M105" s="179">
        <f>J105+K105+L105</f>
        <v>8</v>
      </c>
      <c r="N105" s="2"/>
      <c r="O105" s="2"/>
      <c r="P105" s="2"/>
      <c r="Q105" s="179"/>
    </row>
    <row r="107" spans="1:17" x14ac:dyDescent="0.2">
      <c r="A107" s="1" t="s">
        <v>158</v>
      </c>
      <c r="B107" s="2"/>
      <c r="C107" s="2"/>
      <c r="D107" s="2"/>
      <c r="E107" s="2"/>
      <c r="F107" s="2"/>
      <c r="G107" s="2"/>
      <c r="H107" s="2"/>
      <c r="I107" s="2"/>
      <c r="J107" s="2"/>
      <c r="K107" s="2"/>
      <c r="L107" s="2"/>
      <c r="M107" s="2"/>
      <c r="N107" s="2"/>
      <c r="O107" s="2"/>
      <c r="P107" s="2"/>
      <c r="Q107" s="2"/>
    </row>
    <row r="108" spans="1:17" x14ac:dyDescent="0.2">
      <c r="A108" s="9" t="s">
        <v>275</v>
      </c>
      <c r="B108" s="2"/>
      <c r="C108" s="2"/>
      <c r="D108" s="2"/>
      <c r="E108" s="179"/>
      <c r="F108" s="7"/>
      <c r="G108" s="7"/>
      <c r="H108" s="2"/>
      <c r="I108" s="178"/>
      <c r="J108" s="2"/>
      <c r="K108" s="2"/>
      <c r="L108" s="2"/>
      <c r="M108" s="178"/>
      <c r="N108" s="2"/>
      <c r="O108" s="2"/>
      <c r="P108" s="2"/>
      <c r="Q108" s="178"/>
    </row>
    <row r="109" spans="1:17" x14ac:dyDescent="0.2">
      <c r="A109" s="9" t="s">
        <v>285</v>
      </c>
      <c r="E109" s="38"/>
      <c r="I109" s="37"/>
      <c r="M109" s="37"/>
      <c r="Q109" s="37"/>
    </row>
    <row r="110" spans="1:17" x14ac:dyDescent="0.2">
      <c r="A110" s="9" t="s">
        <v>281</v>
      </c>
      <c r="C110" s="2"/>
      <c r="E110" s="38"/>
      <c r="I110" s="37"/>
      <c r="M110" s="37"/>
      <c r="Q110" s="37"/>
    </row>
  </sheetData>
  <pageMargins left="0.7" right="0.7" top="0.75" bottom="0.75" header="0.3" footer="0.3"/>
  <pageSetup orientation="portrait" horizontalDpi="4294967293" verticalDpi="4294967293"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69"/>
  <sheetViews>
    <sheetView zoomScaleNormal="100" workbookViewId="0">
      <pane xSplit="2" ySplit="1" topLeftCell="O2" activePane="bottomRight" state="frozen"/>
      <selection pane="topRight" activeCell="C1" sqref="C1"/>
      <selection pane="bottomLeft" activeCell="A2" sqref="A2"/>
      <selection pane="bottomRight" activeCell="AE12" sqref="AE12"/>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6.85546875"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367</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380</v>
      </c>
      <c r="D2" s="271" t="s">
        <v>125</v>
      </c>
      <c r="E2" s="283" t="s">
        <v>380</v>
      </c>
      <c r="F2" s="271" t="s">
        <v>126</v>
      </c>
      <c r="G2" s="283" t="s">
        <v>380</v>
      </c>
      <c r="H2" s="271" t="s">
        <v>2</v>
      </c>
      <c r="I2" s="291" t="s">
        <v>422</v>
      </c>
      <c r="J2" s="271" t="s">
        <v>160</v>
      </c>
      <c r="K2" s="283" t="s">
        <v>380</v>
      </c>
      <c r="L2" s="271" t="s">
        <v>111</v>
      </c>
      <c r="M2" s="283" t="s">
        <v>380</v>
      </c>
      <c r="N2" s="271" t="s">
        <v>113</v>
      </c>
      <c r="O2" s="283" t="s">
        <v>380</v>
      </c>
      <c r="P2" s="291" t="s">
        <v>423</v>
      </c>
      <c r="Q2" s="271" t="s">
        <v>189</v>
      </c>
      <c r="R2" s="283" t="s">
        <v>380</v>
      </c>
      <c r="S2" s="271" t="s">
        <v>128</v>
      </c>
      <c r="T2" s="283" t="s">
        <v>380</v>
      </c>
      <c r="U2" s="271" t="s">
        <v>129</v>
      </c>
      <c r="V2" s="283" t="s">
        <v>380</v>
      </c>
      <c r="W2" s="291" t="s">
        <v>424</v>
      </c>
      <c r="X2" s="271" t="s">
        <v>130</v>
      </c>
      <c r="Y2" s="283" t="s">
        <v>380</v>
      </c>
      <c r="Z2" s="271" t="s">
        <v>131</v>
      </c>
      <c r="AA2" s="283" t="s">
        <v>380</v>
      </c>
      <c r="AB2" s="271" t="s">
        <v>132</v>
      </c>
      <c r="AC2" s="283" t="s">
        <v>380</v>
      </c>
      <c r="AD2" s="291" t="s">
        <v>368</v>
      </c>
      <c r="AE2" s="294" t="s">
        <v>369</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7845</v>
      </c>
      <c r="E4" s="307"/>
      <c r="F4" s="307">
        <v>6932</v>
      </c>
      <c r="G4" s="307"/>
      <c r="H4" s="307">
        <v>7223</v>
      </c>
      <c r="I4" s="306">
        <f>SUM(C4:H4)</f>
        <v>22000</v>
      </c>
      <c r="J4" s="307">
        <v>1979</v>
      </c>
      <c r="K4" s="307"/>
      <c r="L4" s="307">
        <v>209</v>
      </c>
      <c r="M4" s="307"/>
      <c r="N4" s="307">
        <v>7457</v>
      </c>
      <c r="O4" s="307"/>
      <c r="P4" s="306">
        <f>SUM(J4:O4)</f>
        <v>9645</v>
      </c>
      <c r="Q4" s="307">
        <v>1426</v>
      </c>
      <c r="R4" s="307"/>
      <c r="S4" s="307">
        <v>449</v>
      </c>
      <c r="T4" s="307"/>
      <c r="U4" s="307">
        <v>565</v>
      </c>
      <c r="V4" s="307"/>
      <c r="W4" s="306">
        <f t="shared" ref="W4:W12" si="0">SUM(Q4:V4)</f>
        <v>2440</v>
      </c>
      <c r="X4" s="308">
        <v>618</v>
      </c>
      <c r="Y4" s="308"/>
      <c r="Z4" s="308">
        <v>1614</v>
      </c>
      <c r="AA4" s="308"/>
      <c r="AB4" s="308">
        <v>2572</v>
      </c>
      <c r="AC4" s="308"/>
      <c r="AD4" s="306">
        <f>SUM(X4:AC4)</f>
        <v>4804</v>
      </c>
      <c r="AE4" s="309">
        <f t="shared" ref="AE4:AE12" si="1">SUM(I4,P4,W4,AD4)</f>
        <v>38889</v>
      </c>
    </row>
    <row r="5" spans="1:31" x14ac:dyDescent="0.2">
      <c r="A5" s="2" t="s">
        <v>77</v>
      </c>
      <c r="B5" s="299"/>
      <c r="C5" s="310"/>
      <c r="D5" s="310">
        <v>3796</v>
      </c>
      <c r="E5" s="310"/>
      <c r="F5" s="310">
        <v>3674</v>
      </c>
      <c r="G5" s="310"/>
      <c r="H5" s="310">
        <v>3695</v>
      </c>
      <c r="I5" s="306">
        <f t="shared" ref="I5:I64" si="2">SUM(C5:H5)</f>
        <v>11165</v>
      </c>
      <c r="J5" s="310">
        <v>11135</v>
      </c>
      <c r="K5" s="310"/>
      <c r="L5" s="310">
        <v>11752</v>
      </c>
      <c r="M5" s="310"/>
      <c r="N5" s="310">
        <v>5208</v>
      </c>
      <c r="O5" s="310"/>
      <c r="P5" s="306">
        <f>SUM(J5:N5)</f>
        <v>28095</v>
      </c>
      <c r="Q5" s="310">
        <v>12103</v>
      </c>
      <c r="R5" s="310"/>
      <c r="S5" s="310">
        <v>10723</v>
      </c>
      <c r="T5" s="310"/>
      <c r="U5" s="310">
        <v>11417</v>
      </c>
      <c r="V5" s="310"/>
      <c r="W5" s="306">
        <f t="shared" si="0"/>
        <v>34243</v>
      </c>
      <c r="X5" s="311">
        <v>12296</v>
      </c>
      <c r="Y5" s="311"/>
      <c r="Z5" s="311">
        <v>9887</v>
      </c>
      <c r="AA5" s="311"/>
      <c r="AB5" s="311">
        <v>11069</v>
      </c>
      <c r="AC5" s="311"/>
      <c r="AD5" s="306">
        <f t="shared" ref="AD5:AD12" si="3">SUM(X5:AC5)</f>
        <v>33252</v>
      </c>
      <c r="AE5" s="309">
        <f t="shared" si="1"/>
        <v>106755</v>
      </c>
    </row>
    <row r="6" spans="1:31" x14ac:dyDescent="0.2">
      <c r="A6" s="351" t="s">
        <v>79</v>
      </c>
      <c r="B6" s="345" t="s">
        <v>159</v>
      </c>
      <c r="C6" s="307"/>
      <c r="D6" s="307">
        <f>SUM(C7:C10)</f>
        <v>2310</v>
      </c>
      <c r="E6" s="307"/>
      <c r="F6" s="307">
        <v>3108</v>
      </c>
      <c r="G6" s="307"/>
      <c r="H6" s="307">
        <v>3114</v>
      </c>
      <c r="I6" s="306">
        <f t="shared" si="2"/>
        <v>8532</v>
      </c>
      <c r="J6" s="307">
        <v>2802</v>
      </c>
      <c r="K6" s="307"/>
      <c r="L6" s="307">
        <v>3114</v>
      </c>
      <c r="M6" s="307"/>
      <c r="N6" s="307">
        <v>3252</v>
      </c>
      <c r="O6" s="307"/>
      <c r="P6" s="306">
        <f>SUM(J6:N6)</f>
        <v>9168</v>
      </c>
      <c r="Q6" s="307">
        <v>3330</v>
      </c>
      <c r="R6" s="307"/>
      <c r="S6" s="307">
        <v>3156</v>
      </c>
      <c r="T6" s="307"/>
      <c r="U6" s="307">
        <v>3138</v>
      </c>
      <c r="V6" s="307"/>
      <c r="W6" s="306">
        <f t="shared" si="0"/>
        <v>9624</v>
      </c>
      <c r="X6" s="308">
        <v>2874</v>
      </c>
      <c r="Y6" s="308"/>
      <c r="Z6" s="308">
        <f>SUM(AA7:AA10)</f>
        <v>3042</v>
      </c>
      <c r="AA6" s="308"/>
      <c r="AB6" s="308">
        <v>3354</v>
      </c>
      <c r="AC6" s="308"/>
      <c r="AD6" s="306">
        <f t="shared" si="3"/>
        <v>9270</v>
      </c>
      <c r="AE6" s="309">
        <f t="shared" si="1"/>
        <v>36594</v>
      </c>
    </row>
    <row r="7" spans="1:31" x14ac:dyDescent="0.2">
      <c r="A7" s="351"/>
      <c r="B7" s="295" t="s">
        <v>402</v>
      </c>
      <c r="C7" s="307">
        <v>1368</v>
      </c>
      <c r="D7" s="307"/>
      <c r="E7" s="307">
        <v>1992</v>
      </c>
      <c r="F7" s="307"/>
      <c r="G7" s="307">
        <v>2016</v>
      </c>
      <c r="H7" s="307"/>
      <c r="I7" s="306">
        <f t="shared" si="2"/>
        <v>5376</v>
      </c>
      <c r="J7" s="307"/>
      <c r="K7" s="307">
        <v>1824</v>
      </c>
      <c r="L7" s="307"/>
      <c r="M7" s="307">
        <v>2208</v>
      </c>
      <c r="N7" s="307"/>
      <c r="O7" s="307">
        <v>2208</v>
      </c>
      <c r="P7" s="306">
        <f>SUM(J7:O7)</f>
        <v>6240</v>
      </c>
      <c r="Q7" s="307"/>
      <c r="R7" s="307">
        <v>1920</v>
      </c>
      <c r="S7" s="307"/>
      <c r="T7" s="307">
        <v>2160</v>
      </c>
      <c r="U7" s="307"/>
      <c r="V7" s="307">
        <v>2208</v>
      </c>
      <c r="W7" s="306">
        <f t="shared" si="0"/>
        <v>6288</v>
      </c>
      <c r="X7" s="308"/>
      <c r="Y7" s="308">
        <v>1992</v>
      </c>
      <c r="Z7" s="308"/>
      <c r="AA7" s="308">
        <v>2064</v>
      </c>
      <c r="AB7" s="308"/>
      <c r="AC7" s="308">
        <v>2256</v>
      </c>
      <c r="AD7" s="306">
        <f t="shared" si="3"/>
        <v>6312</v>
      </c>
      <c r="AE7" s="309">
        <f t="shared" si="1"/>
        <v>24216</v>
      </c>
    </row>
    <row r="8" spans="1:31" x14ac:dyDescent="0.2">
      <c r="A8" s="351"/>
      <c r="B8" s="295" t="s">
        <v>403</v>
      </c>
      <c r="C8" s="307">
        <v>504</v>
      </c>
      <c r="D8" s="307"/>
      <c r="E8" s="307">
        <v>648</v>
      </c>
      <c r="F8" s="307"/>
      <c r="G8" s="307">
        <v>648</v>
      </c>
      <c r="H8" s="307"/>
      <c r="I8" s="306">
        <f t="shared" si="2"/>
        <v>1800</v>
      </c>
      <c r="J8" s="307"/>
      <c r="K8" s="307">
        <v>528</v>
      </c>
      <c r="L8" s="307"/>
      <c r="M8" s="307">
        <v>576</v>
      </c>
      <c r="N8" s="307"/>
      <c r="O8" s="307">
        <v>744</v>
      </c>
      <c r="P8" s="306">
        <f>SUM(J8:O8)</f>
        <v>1848</v>
      </c>
      <c r="Q8" s="307"/>
      <c r="R8" s="307">
        <v>960</v>
      </c>
      <c r="S8" s="307"/>
      <c r="T8" s="307">
        <v>576</v>
      </c>
      <c r="U8" s="307"/>
      <c r="V8" s="307">
        <v>600</v>
      </c>
      <c r="W8" s="306">
        <f t="shared" si="0"/>
        <v>2136</v>
      </c>
      <c r="X8" s="308"/>
      <c r="Y8" s="308">
        <v>552</v>
      </c>
      <c r="Z8" s="308"/>
      <c r="AA8" s="308">
        <v>648</v>
      </c>
      <c r="AB8" s="308"/>
      <c r="AC8" s="308">
        <v>768</v>
      </c>
      <c r="AD8" s="306">
        <f t="shared" si="3"/>
        <v>1968</v>
      </c>
      <c r="AE8" s="309">
        <f t="shared" si="1"/>
        <v>7752</v>
      </c>
    </row>
    <row r="9" spans="1:31" x14ac:dyDescent="0.2">
      <c r="A9" s="351"/>
      <c r="B9" s="295" t="s">
        <v>404</v>
      </c>
      <c r="C9" s="307">
        <v>48</v>
      </c>
      <c r="D9" s="307"/>
      <c r="E9" s="307">
        <v>48</v>
      </c>
      <c r="F9" s="307"/>
      <c r="G9" s="307"/>
      <c r="H9" s="307"/>
      <c r="I9" s="306">
        <f t="shared" si="2"/>
        <v>96</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96</v>
      </c>
    </row>
    <row r="10" spans="1:31" x14ac:dyDescent="0.2">
      <c r="A10" s="351"/>
      <c r="B10" s="295" t="s">
        <v>405</v>
      </c>
      <c r="C10" s="307">
        <v>390</v>
      </c>
      <c r="D10" s="307"/>
      <c r="E10" s="307">
        <v>390</v>
      </c>
      <c r="F10" s="307"/>
      <c r="G10" s="307">
        <v>450</v>
      </c>
      <c r="H10" s="307"/>
      <c r="I10" s="306">
        <f t="shared" si="2"/>
        <v>1230</v>
      </c>
      <c r="J10" s="307"/>
      <c r="K10" s="307">
        <v>450</v>
      </c>
      <c r="L10" s="307"/>
      <c r="M10" s="307">
        <v>330</v>
      </c>
      <c r="N10" s="307"/>
      <c r="O10" s="307">
        <v>300</v>
      </c>
      <c r="P10" s="306">
        <f>SUM(J10:O10)</f>
        <v>1080</v>
      </c>
      <c r="Q10" s="307"/>
      <c r="R10" s="307">
        <v>450</v>
      </c>
      <c r="S10" s="307"/>
      <c r="T10" s="307">
        <v>420</v>
      </c>
      <c r="U10" s="307"/>
      <c r="V10" s="307">
        <v>330</v>
      </c>
      <c r="W10" s="306">
        <f t="shared" si="0"/>
        <v>1200</v>
      </c>
      <c r="X10" s="308"/>
      <c r="Y10" s="308">
        <v>330</v>
      </c>
      <c r="Z10" s="308"/>
      <c r="AA10" s="308">
        <v>330</v>
      </c>
      <c r="AB10" s="308"/>
      <c r="AC10" s="308">
        <v>330</v>
      </c>
      <c r="AD10" s="306">
        <f t="shared" si="3"/>
        <v>990</v>
      </c>
      <c r="AE10" s="309">
        <f t="shared" si="1"/>
        <v>4500</v>
      </c>
    </row>
    <row r="11" spans="1:31" x14ac:dyDescent="0.2">
      <c r="A11" s="340" t="s">
        <v>425</v>
      </c>
      <c r="B11" s="341"/>
      <c r="C11" s="342"/>
      <c r="D11" s="342"/>
      <c r="E11" s="342"/>
      <c r="F11" s="342"/>
      <c r="G11" s="342"/>
      <c r="H11" s="342"/>
      <c r="I11" s="306">
        <f>SUM(C11:H11)</f>
        <v>0</v>
      </c>
      <c r="J11" s="342"/>
      <c r="K11" s="342"/>
      <c r="L11" s="342"/>
      <c r="M11" s="342"/>
      <c r="N11" s="342"/>
      <c r="O11" s="342"/>
      <c r="P11" s="306">
        <f>SUM(J11:O11)</f>
        <v>0</v>
      </c>
      <c r="Q11" s="342"/>
      <c r="R11" s="342"/>
      <c r="S11" s="342"/>
      <c r="T11" s="342"/>
      <c r="U11" s="342"/>
      <c r="V11" s="342"/>
      <c r="W11" s="306">
        <f>SUM(Q11:V11)</f>
        <v>0</v>
      </c>
      <c r="X11" s="343"/>
      <c r="Y11" s="343"/>
      <c r="Z11" s="343"/>
      <c r="AA11" s="343"/>
      <c r="AB11" s="343">
        <v>60</v>
      </c>
      <c r="AC11" s="343"/>
      <c r="AD11" s="306">
        <f>SUM(X11:AC11)</f>
        <v>60</v>
      </c>
      <c r="AE11" s="309">
        <f>SUM(I11,P11,W11,AD11)</f>
        <v>60</v>
      </c>
    </row>
    <row r="12" spans="1:31" x14ac:dyDescent="0.2">
      <c r="A12" s="344" t="s">
        <v>76</v>
      </c>
      <c r="B12" s="345"/>
      <c r="C12" s="346"/>
      <c r="D12" s="346">
        <f>SUM(D4:D6)</f>
        <v>13951</v>
      </c>
      <c r="E12" s="346"/>
      <c r="F12" s="346">
        <f>SUM(F4:F6)</f>
        <v>13714</v>
      </c>
      <c r="G12" s="346"/>
      <c r="H12" s="346">
        <f>SUM(H4:H6)</f>
        <v>14032</v>
      </c>
      <c r="I12" s="306">
        <f t="shared" si="2"/>
        <v>41697</v>
      </c>
      <c r="J12" s="346">
        <f>SUM(J4:J6)</f>
        <v>15916</v>
      </c>
      <c r="K12" s="346"/>
      <c r="L12" s="346">
        <f>SUM(L4:L6)</f>
        <v>15075</v>
      </c>
      <c r="M12" s="346"/>
      <c r="N12" s="346">
        <f>SUM(N4:N6)</f>
        <v>15917</v>
      </c>
      <c r="O12" s="346"/>
      <c r="P12" s="306">
        <f>SUM(J12:N12)</f>
        <v>46908</v>
      </c>
      <c r="Q12" s="346">
        <f>SUM(Q4:Q6)</f>
        <v>16859</v>
      </c>
      <c r="R12" s="346"/>
      <c r="S12" s="346">
        <f>SUM(S4:S6)</f>
        <v>14328</v>
      </c>
      <c r="T12" s="346"/>
      <c r="U12" s="346">
        <f>SUM(U4:U6)</f>
        <v>15120</v>
      </c>
      <c r="V12" s="346"/>
      <c r="W12" s="306">
        <f t="shared" si="0"/>
        <v>46307</v>
      </c>
      <c r="X12" s="346">
        <f>SUM(X4:X6)</f>
        <v>15788</v>
      </c>
      <c r="Y12" s="346"/>
      <c r="Z12" s="346">
        <f>SUM(Z4:Z6)</f>
        <v>14543</v>
      </c>
      <c r="AA12" s="346"/>
      <c r="AB12" s="346">
        <f>SUM(AB4:AB6)</f>
        <v>16995</v>
      </c>
      <c r="AC12" s="346"/>
      <c r="AD12" s="306">
        <f t="shared" si="3"/>
        <v>47326</v>
      </c>
      <c r="AE12" s="309">
        <f t="shared" si="1"/>
        <v>182238</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480</v>
      </c>
      <c r="E14" s="307"/>
      <c r="F14" s="307">
        <v>492</v>
      </c>
      <c r="G14" s="307"/>
      <c r="H14" s="307"/>
      <c r="I14" s="306">
        <f t="shared" si="2"/>
        <v>972</v>
      </c>
      <c r="J14" s="307">
        <v>491</v>
      </c>
      <c r="K14" s="307"/>
      <c r="L14" s="308">
        <v>545</v>
      </c>
      <c r="M14" s="308"/>
      <c r="N14" s="307">
        <v>532</v>
      </c>
      <c r="O14" s="307"/>
      <c r="P14" s="306">
        <f>SUM(J14:N14)</f>
        <v>1568</v>
      </c>
      <c r="Q14" s="308">
        <v>526</v>
      </c>
      <c r="R14" s="308"/>
      <c r="S14" s="308">
        <v>486</v>
      </c>
      <c r="T14" s="308"/>
      <c r="U14" s="308">
        <v>488</v>
      </c>
      <c r="V14" s="308"/>
      <c r="W14" s="306">
        <f>SUM(Q14:V14)</f>
        <v>1500</v>
      </c>
      <c r="X14" s="308">
        <v>494</v>
      </c>
      <c r="Y14" s="308"/>
      <c r="Z14" s="308">
        <v>479</v>
      </c>
      <c r="AA14" s="308"/>
      <c r="AB14" s="308">
        <v>493</v>
      </c>
      <c r="AC14" s="308"/>
      <c r="AD14" s="306">
        <f>SUM(X14:AC14)</f>
        <v>1466</v>
      </c>
      <c r="AE14" s="309">
        <f>SUM(I14,P14,W14,AD14)</f>
        <v>5506</v>
      </c>
    </row>
    <row r="15" spans="1:31" x14ac:dyDescent="0.2">
      <c r="A15" s="289" t="s">
        <v>91</v>
      </c>
      <c r="B15" s="299"/>
      <c r="C15" s="310"/>
      <c r="D15" s="310">
        <v>43</v>
      </c>
      <c r="E15" s="310"/>
      <c r="F15" s="310">
        <v>26</v>
      </c>
      <c r="G15" s="310"/>
      <c r="H15" s="310">
        <v>44</v>
      </c>
      <c r="I15" s="306">
        <f t="shared" si="2"/>
        <v>113</v>
      </c>
      <c r="J15" s="310">
        <v>51</v>
      </c>
      <c r="K15" s="310"/>
      <c r="L15" s="310">
        <v>39</v>
      </c>
      <c r="M15" s="310"/>
      <c r="N15" s="310">
        <v>27</v>
      </c>
      <c r="O15" s="310"/>
      <c r="P15" s="306">
        <f>SUM(J15:N15)</f>
        <v>117</v>
      </c>
      <c r="Q15" s="311">
        <v>36</v>
      </c>
      <c r="R15" s="329"/>
      <c r="S15" s="311">
        <v>28</v>
      </c>
      <c r="T15" s="311"/>
      <c r="U15" s="311">
        <v>22</v>
      </c>
      <c r="V15" s="311"/>
      <c r="W15" s="306">
        <f>SUM(Q15:V15)</f>
        <v>86</v>
      </c>
      <c r="X15" s="311">
        <v>47</v>
      </c>
      <c r="Y15" s="311"/>
      <c r="Z15" s="311">
        <v>18</v>
      </c>
      <c r="AA15" s="311"/>
      <c r="AB15" s="311">
        <v>62</v>
      </c>
      <c r="AC15" s="311"/>
      <c r="AD15" s="306">
        <f>SUM(X15:AC15)</f>
        <v>127</v>
      </c>
      <c r="AE15" s="309">
        <f>SUM(I15,P15,W15,AD15)</f>
        <v>443</v>
      </c>
    </row>
    <row r="16" spans="1:31" x14ac:dyDescent="0.2">
      <c r="A16" s="293" t="s">
        <v>353</v>
      </c>
      <c r="B16" s="327"/>
      <c r="C16" s="328"/>
      <c r="D16" s="328">
        <v>34</v>
      </c>
      <c r="E16" s="328"/>
      <c r="F16" s="328">
        <v>32</v>
      </c>
      <c r="G16" s="328"/>
      <c r="H16" s="328">
        <v>49</v>
      </c>
      <c r="I16" s="318">
        <f t="shared" si="2"/>
        <v>115</v>
      </c>
      <c r="J16" s="328">
        <v>41</v>
      </c>
      <c r="K16" s="328"/>
      <c r="L16" s="328">
        <v>37</v>
      </c>
      <c r="M16" s="328"/>
      <c r="N16" s="328">
        <v>61</v>
      </c>
      <c r="O16" s="328"/>
      <c r="P16" s="318">
        <f>SUM(J16:N16)</f>
        <v>139</v>
      </c>
      <c r="Q16" s="319">
        <v>47</v>
      </c>
      <c r="R16" s="330"/>
      <c r="S16" s="319">
        <v>43</v>
      </c>
      <c r="T16" s="319"/>
      <c r="U16" s="319">
        <v>41</v>
      </c>
      <c r="V16" s="319"/>
      <c r="W16" s="318">
        <f>SUM(Q16:V16)</f>
        <v>131</v>
      </c>
      <c r="X16" s="319">
        <v>39</v>
      </c>
      <c r="Y16" s="319"/>
      <c r="Z16" s="319">
        <v>27</v>
      </c>
      <c r="AA16" s="319"/>
      <c r="AB16" s="319">
        <v>37</v>
      </c>
      <c r="AC16" s="319"/>
      <c r="AD16" s="306">
        <f>SUM(X16:AC16)</f>
        <v>103</v>
      </c>
      <c r="AE16" s="320">
        <f>SUM(I16,P16,W16,AD16)</f>
        <v>488</v>
      </c>
    </row>
    <row r="17" spans="1:31" s="5" customFormat="1" x14ac:dyDescent="0.2">
      <c r="A17" s="255" t="s">
        <v>284</v>
      </c>
      <c r="B17" s="300"/>
      <c r="C17" s="314"/>
      <c r="D17" s="314">
        <f>(D15-D16)</f>
        <v>9</v>
      </c>
      <c r="E17" s="314"/>
      <c r="F17" s="314">
        <f>(F15-F16)</f>
        <v>-6</v>
      </c>
      <c r="G17" s="314"/>
      <c r="H17" s="314">
        <f>(H15-H16)</f>
        <v>-5</v>
      </c>
      <c r="I17" s="306">
        <f t="shared" si="2"/>
        <v>-2</v>
      </c>
      <c r="J17" s="314">
        <f>(J15-J16)</f>
        <v>10</v>
      </c>
      <c r="K17" s="314"/>
      <c r="L17" s="314">
        <f>(L15-L16)</f>
        <v>2</v>
      </c>
      <c r="M17" s="314"/>
      <c r="N17" s="314">
        <f>(N15-N16)</f>
        <v>-34</v>
      </c>
      <c r="O17" s="314"/>
      <c r="P17" s="306">
        <f>SUM(J17:N17)</f>
        <v>-22</v>
      </c>
      <c r="Q17" s="314">
        <f>Q15-Q16</f>
        <v>-11</v>
      </c>
      <c r="R17" s="331"/>
      <c r="S17" s="314">
        <f>(S15-S16)</f>
        <v>-15</v>
      </c>
      <c r="T17" s="331"/>
      <c r="U17" s="314">
        <f>(U15-U16)</f>
        <v>-19</v>
      </c>
      <c r="V17" s="331"/>
      <c r="W17" s="306">
        <f>SUM(Q17:V17)</f>
        <v>-45</v>
      </c>
      <c r="X17" s="314">
        <f>X15-X16</f>
        <v>8</v>
      </c>
      <c r="Y17" s="314"/>
      <c r="Z17" s="314">
        <f>Z15-Z16</f>
        <v>-9</v>
      </c>
      <c r="AA17" s="314"/>
      <c r="AB17" s="314">
        <f>AB15-AB16</f>
        <v>25</v>
      </c>
      <c r="AC17" s="314"/>
      <c r="AD17" s="306">
        <f>SUM(X17:AC17)</f>
        <v>24</v>
      </c>
      <c r="AE17" s="309">
        <f>SUM(I17,P17,W17,AD17)</f>
        <v>-45</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406</v>
      </c>
      <c r="B20" s="298"/>
      <c r="C20" s="307">
        <v>213</v>
      </c>
      <c r="D20" s="307"/>
      <c r="E20" s="307">
        <v>216</v>
      </c>
      <c r="F20" s="307"/>
      <c r="G20" s="307"/>
      <c r="H20" s="307">
        <v>266</v>
      </c>
      <c r="I20" s="306">
        <f t="shared" si="2"/>
        <v>695</v>
      </c>
      <c r="J20" s="307">
        <v>187</v>
      </c>
      <c r="K20" s="307"/>
      <c r="L20" s="307">
        <v>194</v>
      </c>
      <c r="M20" s="307"/>
      <c r="N20" s="307">
        <v>216</v>
      </c>
      <c r="O20" s="307"/>
      <c r="P20" s="306">
        <f>SUM(J20:N20)</f>
        <v>597</v>
      </c>
      <c r="Q20" s="308">
        <v>218</v>
      </c>
      <c r="R20" s="333"/>
      <c r="S20" s="307">
        <v>185</v>
      </c>
      <c r="T20" s="307"/>
      <c r="U20" s="307">
        <v>223</v>
      </c>
      <c r="V20" s="307"/>
      <c r="W20" s="306">
        <f>SUM(Q20:V20)</f>
        <v>626</v>
      </c>
      <c r="X20" s="308">
        <v>147</v>
      </c>
      <c r="Y20" s="308"/>
      <c r="Z20" s="308">
        <v>257</v>
      </c>
      <c r="AA20" s="308"/>
      <c r="AB20" s="308">
        <v>201</v>
      </c>
      <c r="AC20" s="308"/>
      <c r="AD20" s="306">
        <f>SUM(X20:AC20)</f>
        <v>605</v>
      </c>
      <c r="AE20" s="309">
        <f>SUM(I20,P20,W20,AD20)</f>
        <v>2523</v>
      </c>
    </row>
    <row r="21" spans="1:31" x14ac:dyDescent="0.2">
      <c r="A21" s="16" t="s">
        <v>401</v>
      </c>
      <c r="B21" s="299"/>
      <c r="C21" s="310"/>
      <c r="D21" s="310">
        <v>474</v>
      </c>
      <c r="E21" s="310"/>
      <c r="F21" s="310">
        <v>490</v>
      </c>
      <c r="G21" s="310"/>
      <c r="H21" s="310">
        <v>500</v>
      </c>
      <c r="I21" s="306">
        <f t="shared" si="2"/>
        <v>1464</v>
      </c>
      <c r="J21" s="310"/>
      <c r="K21" s="310"/>
      <c r="L21" s="310"/>
      <c r="M21" s="310"/>
      <c r="N21" s="310"/>
      <c r="O21" s="310"/>
      <c r="P21" s="306">
        <f>SUM(J21:N21)</f>
        <v>0</v>
      </c>
      <c r="Q21" s="311"/>
      <c r="R21" s="334"/>
      <c r="S21" s="310"/>
      <c r="T21" s="310"/>
      <c r="U21" s="310"/>
      <c r="V21" s="310"/>
      <c r="W21" s="306">
        <f>SUM(Q21:V21)</f>
        <v>0</v>
      </c>
      <c r="X21" s="311"/>
      <c r="Y21" s="311"/>
      <c r="Z21" s="311"/>
      <c r="AA21" s="311"/>
      <c r="AB21" s="311"/>
      <c r="AC21" s="311"/>
      <c r="AD21" s="306">
        <f>SUM(X21:AC21)</f>
        <v>0</v>
      </c>
      <c r="AE21" s="309">
        <f>SUM(I21,P21,W21,AD21)</f>
        <v>1464</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273</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t="s">
        <v>249</v>
      </c>
      <c r="D25" s="307">
        <f>22*55</f>
        <v>1210</v>
      </c>
      <c r="E25" s="307"/>
      <c r="F25" s="307"/>
      <c r="G25" s="307"/>
      <c r="H25" s="307"/>
      <c r="I25" s="306">
        <f t="shared" si="2"/>
        <v>1210</v>
      </c>
      <c r="J25" s="307"/>
      <c r="K25" s="307"/>
      <c r="L25" s="307"/>
      <c r="M25" s="307"/>
      <c r="N25" s="307"/>
      <c r="O25" s="307"/>
      <c r="P25" s="306">
        <f>SUM(J25:N25)</f>
        <v>0</v>
      </c>
      <c r="Q25" s="336"/>
      <c r="R25" s="336"/>
      <c r="S25" s="307"/>
      <c r="T25" s="307"/>
      <c r="U25" s="307"/>
      <c r="V25" s="307"/>
      <c r="W25" s="306">
        <f>SUM(Q25:V25)</f>
        <v>0</v>
      </c>
      <c r="X25" s="308"/>
      <c r="Y25" s="308"/>
      <c r="Z25" s="308"/>
      <c r="AA25" s="308"/>
      <c r="AB25" s="308"/>
      <c r="AC25" s="308"/>
      <c r="AD25" s="306">
        <f>SUM(X25:AC25)</f>
        <v>0</v>
      </c>
      <c r="AE25" s="309">
        <f>SUM(I25,P25,W25,AD25)</f>
        <v>1210</v>
      </c>
    </row>
    <row r="26" spans="1:31" x14ac:dyDescent="0.2">
      <c r="A26" s="1" t="s">
        <v>146</v>
      </c>
      <c r="B26" s="299"/>
      <c r="C26" s="310"/>
      <c r="D26" s="310">
        <f>D25*2</f>
        <v>2420</v>
      </c>
      <c r="E26" s="310"/>
      <c r="F26" s="310"/>
      <c r="G26" s="310"/>
      <c r="H26" s="310"/>
      <c r="I26" s="306">
        <f t="shared" si="2"/>
        <v>2420</v>
      </c>
      <c r="J26" s="310"/>
      <c r="K26" s="310">
        <v>450</v>
      </c>
      <c r="L26" s="310"/>
      <c r="M26" s="310"/>
      <c r="N26" s="310"/>
      <c r="O26" s="310"/>
      <c r="P26" s="306">
        <f>SUM(J26:N26)</f>
        <v>450</v>
      </c>
      <c r="Q26" s="310"/>
      <c r="R26" s="310"/>
      <c r="S26" s="310"/>
      <c r="T26" s="310"/>
      <c r="U26" s="310"/>
      <c r="V26" s="310"/>
      <c r="W26" s="306">
        <f>SUM(Q26:V26)</f>
        <v>0</v>
      </c>
      <c r="X26" s="311"/>
      <c r="Y26" s="311"/>
      <c r="Z26" s="311"/>
      <c r="AA26" s="311"/>
      <c r="AB26" s="311"/>
      <c r="AC26" s="311"/>
      <c r="AD26" s="306">
        <f>SUM(X26:AC26)</f>
        <v>0</v>
      </c>
      <c r="AE26" s="309">
        <f>SUM(I26,P26,W26,AD26)</f>
        <v>2870</v>
      </c>
    </row>
    <row r="27" spans="1:31" x14ac:dyDescent="0.2">
      <c r="B27" s="337"/>
      <c r="C27" s="338"/>
      <c r="D27" s="338"/>
      <c r="E27" s="338"/>
      <c r="F27" s="338"/>
      <c r="G27" s="338"/>
      <c r="H27" s="338"/>
      <c r="I27" s="317"/>
      <c r="J27" s="338">
        <v>6</v>
      </c>
      <c r="K27" s="338">
        <v>60</v>
      </c>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15"/>
      <c r="E29" s="315"/>
      <c r="F29" s="315"/>
      <c r="G29" s="315"/>
      <c r="H29" s="315"/>
      <c r="I29" s="317"/>
      <c r="J29" s="315"/>
      <c r="K29" s="315"/>
      <c r="L29" s="315"/>
      <c r="M29" s="315"/>
      <c r="N29" s="315"/>
      <c r="O29" s="315"/>
      <c r="P29" s="317"/>
      <c r="Q29" s="322"/>
      <c r="R29" s="322"/>
      <c r="S29" s="322"/>
      <c r="T29" s="322"/>
      <c r="U29" s="322"/>
      <c r="V29" s="322"/>
      <c r="W29" s="317"/>
      <c r="X29" s="321"/>
      <c r="Y29" s="321"/>
      <c r="Z29" s="316"/>
      <c r="AA29" s="316"/>
      <c r="AB29" s="316"/>
      <c r="AC29" s="316"/>
      <c r="AD29" s="326"/>
      <c r="AE29" s="317"/>
    </row>
    <row r="30" spans="1:31" x14ac:dyDescent="0.2">
      <c r="A30" s="287" t="s">
        <v>30</v>
      </c>
      <c r="B30" s="287"/>
      <c r="C30" s="304"/>
      <c r="D30" s="304">
        <v>29</v>
      </c>
      <c r="E30" s="304"/>
      <c r="F30" s="304">
        <v>22</v>
      </c>
      <c r="G30" s="304"/>
      <c r="H30" s="304"/>
      <c r="I30" s="305">
        <f t="shared" si="2"/>
        <v>51</v>
      </c>
      <c r="J30" s="304"/>
      <c r="K30" s="304"/>
      <c r="L30" s="304"/>
      <c r="M30" s="304"/>
      <c r="N30" s="304"/>
      <c r="O30" s="304"/>
      <c r="P30" s="306">
        <f t="shared" ref="P30:P39" si="4">SUM(J30:N30)</f>
        <v>0</v>
      </c>
      <c r="Q30" s="307"/>
      <c r="R30" s="307"/>
      <c r="S30" s="307"/>
      <c r="T30" s="307"/>
      <c r="U30" s="307"/>
      <c r="V30" s="307"/>
      <c r="W30" s="306">
        <f t="shared" ref="W30:W39" si="5">SUM(Q30:V30)</f>
        <v>0</v>
      </c>
      <c r="X30" s="308"/>
      <c r="Y30" s="308"/>
      <c r="Z30" s="308"/>
      <c r="AA30" s="308"/>
      <c r="AB30" s="308"/>
      <c r="AC30" s="308"/>
      <c r="AD30" s="306">
        <f>SUM(X30:AC30)</f>
        <v>0</v>
      </c>
      <c r="AE30" s="309">
        <f t="shared" ref="AE30:AE39" si="6">SUM(I30,P30,W30,AD30)</f>
        <v>51</v>
      </c>
    </row>
    <row r="31" spans="1:31" x14ac:dyDescent="0.2">
      <c r="A31" s="297" t="s">
        <v>370</v>
      </c>
      <c r="B31" s="2"/>
      <c r="C31" s="274"/>
      <c r="D31" s="274">
        <f>SUM(C32:C39)</f>
        <v>12</v>
      </c>
      <c r="E31" s="274"/>
      <c r="F31" s="274">
        <v>8</v>
      </c>
      <c r="G31" s="274"/>
      <c r="H31" s="274"/>
      <c r="I31" s="305">
        <f t="shared" si="2"/>
        <v>20</v>
      </c>
      <c r="J31" s="274"/>
      <c r="K31" s="274"/>
      <c r="L31" s="274"/>
      <c r="M31" s="274"/>
      <c r="N31" s="274"/>
      <c r="O31" s="274"/>
      <c r="P31" s="306">
        <f t="shared" si="4"/>
        <v>0</v>
      </c>
      <c r="Q31" s="310"/>
      <c r="R31" s="310"/>
      <c r="S31" s="310"/>
      <c r="T31" s="310"/>
      <c r="U31" s="310"/>
      <c r="V31" s="310"/>
      <c r="W31" s="306">
        <f t="shared" si="5"/>
        <v>0</v>
      </c>
      <c r="X31" s="311"/>
      <c r="Y31" s="311"/>
      <c r="Z31" s="311"/>
      <c r="AA31" s="311"/>
      <c r="AB31" s="311"/>
      <c r="AC31" s="311"/>
      <c r="AD31" s="306">
        <f t="shared" ref="AD31:AD39" si="7">SUM(X31:AC31)</f>
        <v>0</v>
      </c>
      <c r="AE31" s="309">
        <f t="shared" si="6"/>
        <v>20</v>
      </c>
    </row>
    <row r="32" spans="1:31" x14ac:dyDescent="0.2">
      <c r="A32" s="352"/>
      <c r="B32" s="16" t="s">
        <v>372</v>
      </c>
      <c r="C32" s="274">
        <v>3</v>
      </c>
      <c r="D32" s="274"/>
      <c r="E32" s="274"/>
      <c r="F32" s="274">
        <v>2</v>
      </c>
      <c r="G32" s="274"/>
      <c r="H32" s="274"/>
      <c r="I32" s="305">
        <f t="shared" si="2"/>
        <v>5</v>
      </c>
      <c r="J32" s="274"/>
      <c r="K32" s="274"/>
      <c r="L32" s="274"/>
      <c r="M32" s="274"/>
      <c r="N32" s="274"/>
      <c r="O32" s="274"/>
      <c r="P32" s="306">
        <f t="shared" si="4"/>
        <v>0</v>
      </c>
      <c r="Q32" s="310"/>
      <c r="R32" s="310"/>
      <c r="S32" s="310"/>
      <c r="T32" s="310"/>
      <c r="U32" s="310"/>
      <c r="V32" s="310"/>
      <c r="W32" s="306">
        <f t="shared" si="5"/>
        <v>0</v>
      </c>
      <c r="X32" s="311"/>
      <c r="Y32" s="311"/>
      <c r="Z32" s="311"/>
      <c r="AA32" s="311"/>
      <c r="AB32" s="311"/>
      <c r="AC32" s="311"/>
      <c r="AD32" s="306">
        <f t="shared" si="7"/>
        <v>0</v>
      </c>
      <c r="AE32" s="309">
        <f t="shared" si="6"/>
        <v>5</v>
      </c>
    </row>
    <row r="33" spans="1:31" x14ac:dyDescent="0.2">
      <c r="A33" s="353"/>
      <c r="B33" s="16" t="s">
        <v>373</v>
      </c>
      <c r="C33" s="274">
        <v>1</v>
      </c>
      <c r="D33" s="274"/>
      <c r="E33" s="274"/>
      <c r="F33" s="274">
        <v>4</v>
      </c>
      <c r="G33" s="274"/>
      <c r="H33" s="274"/>
      <c r="I33" s="305">
        <f t="shared" si="2"/>
        <v>5</v>
      </c>
      <c r="J33" s="274"/>
      <c r="K33" s="274"/>
      <c r="L33" s="274"/>
      <c r="M33" s="274"/>
      <c r="N33" s="274"/>
      <c r="O33" s="274"/>
      <c r="P33" s="306">
        <f t="shared" si="4"/>
        <v>0</v>
      </c>
      <c r="Q33" s="310"/>
      <c r="R33" s="310"/>
      <c r="S33" s="310"/>
      <c r="T33" s="310"/>
      <c r="U33" s="310"/>
      <c r="V33" s="310"/>
      <c r="W33" s="306">
        <f t="shared" si="5"/>
        <v>0</v>
      </c>
      <c r="X33" s="311"/>
      <c r="Y33" s="311"/>
      <c r="Z33" s="311"/>
      <c r="AA33" s="311"/>
      <c r="AB33" s="311"/>
      <c r="AC33" s="311"/>
      <c r="AD33" s="306">
        <f t="shared" si="7"/>
        <v>0</v>
      </c>
      <c r="AE33" s="309">
        <f t="shared" si="6"/>
        <v>5</v>
      </c>
    </row>
    <row r="34" spans="1:31" x14ac:dyDescent="0.2">
      <c r="A34" s="353"/>
      <c r="B34" s="16" t="s">
        <v>374</v>
      </c>
      <c r="C34" s="274">
        <v>3</v>
      </c>
      <c r="D34" s="274"/>
      <c r="E34" s="274"/>
      <c r="F34" s="274">
        <v>4</v>
      </c>
      <c r="G34" s="274"/>
      <c r="H34" s="274"/>
      <c r="I34" s="305">
        <f t="shared" si="2"/>
        <v>7</v>
      </c>
      <c r="J34" s="274"/>
      <c r="K34" s="274"/>
      <c r="L34" s="274"/>
      <c r="M34" s="274"/>
      <c r="N34" s="274"/>
      <c r="O34" s="274"/>
      <c r="P34" s="306">
        <f t="shared" si="4"/>
        <v>0</v>
      </c>
      <c r="Q34" s="310"/>
      <c r="R34" s="310"/>
      <c r="S34" s="310"/>
      <c r="T34" s="310"/>
      <c r="U34" s="310"/>
      <c r="V34" s="310"/>
      <c r="W34" s="306">
        <f t="shared" si="5"/>
        <v>0</v>
      </c>
      <c r="X34" s="311"/>
      <c r="Y34" s="311"/>
      <c r="Z34" s="311"/>
      <c r="AA34" s="311"/>
      <c r="AB34" s="311"/>
      <c r="AC34" s="311"/>
      <c r="AD34" s="306">
        <f t="shared" si="7"/>
        <v>0</v>
      </c>
      <c r="AE34" s="309">
        <f t="shared" si="6"/>
        <v>7</v>
      </c>
    </row>
    <row r="35" spans="1:31" x14ac:dyDescent="0.2">
      <c r="A35" s="353"/>
      <c r="B35" s="16" t="s">
        <v>375</v>
      </c>
      <c r="C35" s="274">
        <v>1</v>
      </c>
      <c r="D35" s="274"/>
      <c r="E35" s="274"/>
      <c r="F35" s="274">
        <v>3</v>
      </c>
      <c r="G35" s="274"/>
      <c r="H35" s="274"/>
      <c r="I35" s="305">
        <f t="shared" si="2"/>
        <v>4</v>
      </c>
      <c r="J35" s="274"/>
      <c r="K35" s="274"/>
      <c r="L35" s="274"/>
      <c r="M35" s="274"/>
      <c r="N35" s="274"/>
      <c r="O35" s="274"/>
      <c r="P35" s="306">
        <f t="shared" si="4"/>
        <v>0</v>
      </c>
      <c r="Q35" s="310"/>
      <c r="R35" s="310"/>
      <c r="S35" s="310"/>
      <c r="T35" s="310"/>
      <c r="U35" s="310"/>
      <c r="V35" s="310"/>
      <c r="W35" s="306">
        <f t="shared" si="5"/>
        <v>0</v>
      </c>
      <c r="X35" s="311"/>
      <c r="Y35" s="311"/>
      <c r="Z35" s="311"/>
      <c r="AA35" s="311"/>
      <c r="AB35" s="311"/>
      <c r="AC35" s="311"/>
      <c r="AD35" s="306">
        <f t="shared" si="7"/>
        <v>0</v>
      </c>
      <c r="AE35" s="309">
        <f t="shared" si="6"/>
        <v>4</v>
      </c>
    </row>
    <row r="36" spans="1:31" x14ac:dyDescent="0.2">
      <c r="A36" s="353"/>
      <c r="B36" s="16" t="s">
        <v>377</v>
      </c>
      <c r="C36" s="274">
        <v>1</v>
      </c>
      <c r="D36" s="274"/>
      <c r="E36" s="274"/>
      <c r="F36" s="274"/>
      <c r="G36" s="274"/>
      <c r="H36" s="274"/>
      <c r="I36" s="305">
        <f t="shared" si="2"/>
        <v>1</v>
      </c>
      <c r="J36" s="274"/>
      <c r="K36" s="274"/>
      <c r="L36" s="274"/>
      <c r="M36" s="274"/>
      <c r="N36" s="274"/>
      <c r="O36" s="274"/>
      <c r="P36" s="306">
        <f t="shared" si="4"/>
        <v>0</v>
      </c>
      <c r="Q36" s="310"/>
      <c r="R36" s="310"/>
      <c r="S36" s="310"/>
      <c r="T36" s="310"/>
      <c r="U36" s="310"/>
      <c r="V36" s="310"/>
      <c r="W36" s="306">
        <f t="shared" si="5"/>
        <v>0</v>
      </c>
      <c r="X36" s="311"/>
      <c r="Y36" s="311"/>
      <c r="Z36" s="311"/>
      <c r="AA36" s="311"/>
      <c r="AB36" s="311"/>
      <c r="AC36" s="311"/>
      <c r="AD36" s="306">
        <f t="shared" si="7"/>
        <v>0</v>
      </c>
      <c r="AE36" s="309">
        <f t="shared" si="6"/>
        <v>1</v>
      </c>
    </row>
    <row r="37" spans="1:31" x14ac:dyDescent="0.2">
      <c r="A37" s="353"/>
      <c r="B37" s="16" t="s">
        <v>378</v>
      </c>
      <c r="C37" s="274">
        <v>1</v>
      </c>
      <c r="D37" s="274"/>
      <c r="E37" s="274"/>
      <c r="F37" s="274">
        <v>1</v>
      </c>
      <c r="G37" s="274"/>
      <c r="H37" s="274"/>
      <c r="I37" s="305">
        <f t="shared" si="2"/>
        <v>2</v>
      </c>
      <c r="J37" s="274"/>
      <c r="K37" s="274"/>
      <c r="L37" s="274"/>
      <c r="M37" s="274"/>
      <c r="N37" s="274"/>
      <c r="O37" s="274"/>
      <c r="P37" s="306">
        <f t="shared" si="4"/>
        <v>0</v>
      </c>
      <c r="Q37" s="310"/>
      <c r="R37" s="310"/>
      <c r="S37" s="310"/>
      <c r="T37" s="310"/>
      <c r="U37" s="310"/>
      <c r="V37" s="310"/>
      <c r="W37" s="306">
        <f t="shared" si="5"/>
        <v>0</v>
      </c>
      <c r="X37" s="311"/>
      <c r="Y37" s="311"/>
      <c r="Z37" s="311"/>
      <c r="AA37" s="311"/>
      <c r="AB37" s="311"/>
      <c r="AC37" s="311"/>
      <c r="AD37" s="306">
        <f t="shared" si="7"/>
        <v>0</v>
      </c>
      <c r="AE37" s="309">
        <f t="shared" si="6"/>
        <v>2</v>
      </c>
    </row>
    <row r="38" spans="1:31" x14ac:dyDescent="0.2">
      <c r="A38" s="353"/>
      <c r="B38" s="16" t="s">
        <v>379</v>
      </c>
      <c r="C38" s="274">
        <v>1</v>
      </c>
      <c r="D38" s="274"/>
      <c r="E38" s="274"/>
      <c r="F38" s="274"/>
      <c r="G38" s="274"/>
      <c r="H38" s="274"/>
      <c r="I38" s="305">
        <f t="shared" si="2"/>
        <v>1</v>
      </c>
      <c r="J38" s="274"/>
      <c r="K38" s="274"/>
      <c r="L38" s="274"/>
      <c r="M38" s="274"/>
      <c r="N38" s="274"/>
      <c r="O38" s="323"/>
      <c r="P38" s="318">
        <f t="shared" si="4"/>
        <v>0</v>
      </c>
      <c r="Q38" s="310"/>
      <c r="R38" s="310"/>
      <c r="S38" s="310"/>
      <c r="T38" s="310"/>
      <c r="U38" s="310"/>
      <c r="V38" s="310"/>
      <c r="W38" s="306">
        <f t="shared" si="5"/>
        <v>0</v>
      </c>
      <c r="X38" s="311"/>
      <c r="Y38" s="311"/>
      <c r="Z38" s="311"/>
      <c r="AA38" s="311"/>
      <c r="AB38" s="311"/>
      <c r="AC38" s="311"/>
      <c r="AD38" s="306">
        <f t="shared" si="7"/>
        <v>0</v>
      </c>
      <c r="AE38" s="309">
        <f t="shared" si="6"/>
        <v>1</v>
      </c>
    </row>
    <row r="39" spans="1:31" x14ac:dyDescent="0.2">
      <c r="A39" s="353"/>
      <c r="B39" s="16" t="s">
        <v>376</v>
      </c>
      <c r="C39" s="274">
        <v>1</v>
      </c>
      <c r="D39" s="274"/>
      <c r="E39" s="274"/>
      <c r="F39" s="274"/>
      <c r="G39" s="274"/>
      <c r="H39" s="274"/>
      <c r="I39" s="305">
        <f t="shared" si="2"/>
        <v>1</v>
      </c>
      <c r="J39" s="274"/>
      <c r="K39" s="274"/>
      <c r="L39" s="274"/>
      <c r="M39" s="274"/>
      <c r="N39" s="324"/>
      <c r="O39" s="324"/>
      <c r="P39" s="306">
        <f t="shared" si="4"/>
        <v>0</v>
      </c>
      <c r="Q39" s="325"/>
      <c r="R39" s="325"/>
      <c r="S39" s="310"/>
      <c r="T39" s="310"/>
      <c r="U39" s="310"/>
      <c r="V39" s="310"/>
      <c r="W39" s="306">
        <f t="shared" si="5"/>
        <v>0</v>
      </c>
      <c r="X39" s="311"/>
      <c r="Y39" s="311"/>
      <c r="Z39" s="311"/>
      <c r="AA39" s="311"/>
      <c r="AB39" s="311"/>
      <c r="AC39" s="311"/>
      <c r="AD39" s="306">
        <f t="shared" si="7"/>
        <v>0</v>
      </c>
      <c r="AE39" s="309">
        <f t="shared" si="6"/>
        <v>1</v>
      </c>
    </row>
    <row r="40" spans="1:31" x14ac:dyDescent="0.2">
      <c r="A40" s="292"/>
      <c r="B40" s="292"/>
      <c r="C40" s="312"/>
      <c r="D40" s="312"/>
      <c r="E40" s="312"/>
      <c r="F40" s="312"/>
      <c r="G40" s="312"/>
      <c r="H40" s="312"/>
      <c r="I40" s="313"/>
      <c r="J40" s="312"/>
      <c r="K40" s="312"/>
      <c r="L40" s="312"/>
      <c r="M40" s="312"/>
      <c r="N40" s="312"/>
      <c r="O40" s="312"/>
      <c r="P40" s="317"/>
      <c r="Q40" s="315"/>
      <c r="R40" s="315"/>
      <c r="S40" s="315"/>
      <c r="T40" s="315"/>
      <c r="U40" s="315"/>
      <c r="V40" s="315"/>
      <c r="W40" s="317"/>
      <c r="X40" s="316"/>
      <c r="Y40" s="316"/>
      <c r="Z40" s="316"/>
      <c r="AA40" s="316"/>
      <c r="AB40" s="316"/>
      <c r="AC40" s="316"/>
      <c r="AD40" s="326"/>
      <c r="AE40" s="317"/>
    </row>
    <row r="41" spans="1:31" x14ac:dyDescent="0.2">
      <c r="A41" s="296" t="s">
        <v>371</v>
      </c>
      <c r="B41" s="287"/>
      <c r="C41" s="304"/>
      <c r="D41" s="304">
        <f>SUM(C42:C61)</f>
        <v>68</v>
      </c>
      <c r="E41" s="304"/>
      <c r="F41" s="304">
        <v>30</v>
      </c>
      <c r="G41" s="304"/>
      <c r="H41" s="304"/>
      <c r="I41" s="305">
        <f t="shared" si="2"/>
        <v>98</v>
      </c>
      <c r="J41" s="304"/>
      <c r="K41" s="304"/>
      <c r="L41" s="304"/>
      <c r="M41" s="304"/>
      <c r="N41" s="304"/>
      <c r="O41" s="304"/>
      <c r="P41" s="306">
        <f t="shared" ref="P41:P64" si="8">SUM(J41:N41)</f>
        <v>0</v>
      </c>
      <c r="Q41" s="307"/>
      <c r="R41" s="307"/>
      <c r="S41" s="307"/>
      <c r="T41" s="307"/>
      <c r="U41" s="307"/>
      <c r="V41" s="307"/>
      <c r="W41" s="306">
        <f t="shared" ref="W41:W64" si="9">SUM(Q41:V41)</f>
        <v>0</v>
      </c>
      <c r="X41" s="308"/>
      <c r="Y41" s="308"/>
      <c r="Z41" s="308"/>
      <c r="AA41" s="308"/>
      <c r="AB41" s="308"/>
      <c r="AC41" s="308"/>
      <c r="AD41" s="306">
        <f>SUM(X41:AC41)</f>
        <v>0</v>
      </c>
      <c r="AE41" s="309">
        <f t="shared" ref="AE41:AE64" si="10">SUM(I41,P41,W41,AD41)</f>
        <v>98</v>
      </c>
    </row>
    <row r="42" spans="1:31" x14ac:dyDescent="0.2">
      <c r="A42" s="354"/>
      <c r="B42" s="288" t="s">
        <v>381</v>
      </c>
      <c r="C42" s="304">
        <v>1</v>
      </c>
      <c r="D42" s="304"/>
      <c r="E42" s="304"/>
      <c r="F42" s="304">
        <v>1</v>
      </c>
      <c r="G42" s="304"/>
      <c r="H42" s="304"/>
      <c r="I42" s="305">
        <f t="shared" si="2"/>
        <v>2</v>
      </c>
      <c r="J42" s="304"/>
      <c r="K42" s="304"/>
      <c r="L42" s="304"/>
      <c r="M42" s="304"/>
      <c r="N42" s="304"/>
      <c r="O42" s="304"/>
      <c r="P42" s="306">
        <f t="shared" si="8"/>
        <v>0</v>
      </c>
      <c r="Q42" s="307"/>
      <c r="R42" s="307"/>
      <c r="S42" s="307"/>
      <c r="T42" s="307"/>
      <c r="U42" s="307"/>
      <c r="V42" s="307"/>
      <c r="W42" s="306">
        <f t="shared" si="9"/>
        <v>0</v>
      </c>
      <c r="X42" s="308"/>
      <c r="Y42" s="308"/>
      <c r="Z42" s="308"/>
      <c r="AA42" s="308"/>
      <c r="AB42" s="308"/>
      <c r="AC42" s="308"/>
      <c r="AD42" s="306">
        <f t="shared" ref="AD42:AD64" si="11">SUM(X42:AC42)</f>
        <v>0</v>
      </c>
      <c r="AE42" s="309">
        <f t="shared" si="10"/>
        <v>2</v>
      </c>
    </row>
    <row r="43" spans="1:31" x14ac:dyDescent="0.2">
      <c r="A43" s="355"/>
      <c r="B43" s="288" t="s">
        <v>382</v>
      </c>
      <c r="C43" s="304">
        <v>17</v>
      </c>
      <c r="D43" s="304"/>
      <c r="E43" s="304"/>
      <c r="F43" s="304">
        <v>6</v>
      </c>
      <c r="G43" s="304"/>
      <c r="H43" s="304"/>
      <c r="I43" s="305">
        <f t="shared" si="2"/>
        <v>23</v>
      </c>
      <c r="J43" s="304"/>
      <c r="K43" s="304"/>
      <c r="L43" s="304"/>
      <c r="M43" s="304"/>
      <c r="N43" s="304"/>
      <c r="O43" s="304"/>
      <c r="P43" s="306">
        <f t="shared" si="8"/>
        <v>0</v>
      </c>
      <c r="Q43" s="307"/>
      <c r="R43" s="307"/>
      <c r="S43" s="307"/>
      <c r="T43" s="307"/>
      <c r="U43" s="307"/>
      <c r="V43" s="307"/>
      <c r="W43" s="306">
        <f t="shared" si="9"/>
        <v>0</v>
      </c>
      <c r="X43" s="308"/>
      <c r="Y43" s="308"/>
      <c r="Z43" s="308"/>
      <c r="AA43" s="308"/>
      <c r="AB43" s="308"/>
      <c r="AC43" s="308"/>
      <c r="AD43" s="306">
        <f t="shared" si="11"/>
        <v>0</v>
      </c>
      <c r="AE43" s="309">
        <f t="shared" si="10"/>
        <v>23</v>
      </c>
    </row>
    <row r="44" spans="1:31" x14ac:dyDescent="0.2">
      <c r="A44" s="355"/>
      <c r="B44" s="288" t="s">
        <v>383</v>
      </c>
      <c r="C44" s="304">
        <v>1</v>
      </c>
      <c r="D44" s="304"/>
      <c r="E44" s="304"/>
      <c r="F44" s="304">
        <v>1</v>
      </c>
      <c r="G44" s="304"/>
      <c r="H44" s="304"/>
      <c r="I44" s="305">
        <f t="shared" si="2"/>
        <v>2</v>
      </c>
      <c r="J44" s="304"/>
      <c r="K44" s="304"/>
      <c r="L44" s="304"/>
      <c r="M44" s="304"/>
      <c r="N44" s="304"/>
      <c r="O44" s="304"/>
      <c r="P44" s="306">
        <f t="shared" si="8"/>
        <v>0</v>
      </c>
      <c r="Q44" s="307"/>
      <c r="R44" s="307"/>
      <c r="S44" s="307"/>
      <c r="T44" s="307"/>
      <c r="U44" s="307"/>
      <c r="V44" s="307"/>
      <c r="W44" s="306">
        <f t="shared" si="9"/>
        <v>0</v>
      </c>
      <c r="X44" s="308"/>
      <c r="Y44" s="308"/>
      <c r="Z44" s="308"/>
      <c r="AA44" s="308"/>
      <c r="AB44" s="308"/>
      <c r="AC44" s="308"/>
      <c r="AD44" s="306">
        <f t="shared" si="11"/>
        <v>0</v>
      </c>
      <c r="AE44" s="309">
        <f t="shared" si="10"/>
        <v>2</v>
      </c>
    </row>
    <row r="45" spans="1:31" x14ac:dyDescent="0.2">
      <c r="A45" s="355"/>
      <c r="B45" s="288" t="s">
        <v>384</v>
      </c>
      <c r="C45" s="304">
        <v>6</v>
      </c>
      <c r="D45" s="304"/>
      <c r="E45" s="304"/>
      <c r="F45" s="304">
        <v>5</v>
      </c>
      <c r="G45" s="304"/>
      <c r="H45" s="304"/>
      <c r="I45" s="305">
        <f t="shared" si="2"/>
        <v>11</v>
      </c>
      <c r="J45" s="304"/>
      <c r="K45" s="304"/>
      <c r="L45" s="304"/>
      <c r="M45" s="304"/>
      <c r="N45" s="304"/>
      <c r="O45" s="304"/>
      <c r="P45" s="306">
        <f t="shared" si="8"/>
        <v>0</v>
      </c>
      <c r="Q45" s="307"/>
      <c r="R45" s="307"/>
      <c r="S45" s="307"/>
      <c r="T45" s="307"/>
      <c r="U45" s="307"/>
      <c r="V45" s="307"/>
      <c r="W45" s="306">
        <f t="shared" si="9"/>
        <v>0</v>
      </c>
      <c r="X45" s="308"/>
      <c r="Y45" s="308"/>
      <c r="Z45" s="308"/>
      <c r="AA45" s="308"/>
      <c r="AB45" s="308"/>
      <c r="AC45" s="308"/>
      <c r="AD45" s="306">
        <f t="shared" si="11"/>
        <v>0</v>
      </c>
      <c r="AE45" s="309">
        <f t="shared" si="10"/>
        <v>11</v>
      </c>
    </row>
    <row r="46" spans="1:31" x14ac:dyDescent="0.2">
      <c r="A46" s="355"/>
      <c r="B46" s="288" t="s">
        <v>385</v>
      </c>
      <c r="C46" s="304">
        <v>2</v>
      </c>
      <c r="D46" s="304"/>
      <c r="E46" s="304"/>
      <c r="F46" s="304"/>
      <c r="G46" s="304"/>
      <c r="H46" s="304"/>
      <c r="I46" s="305">
        <f t="shared" si="2"/>
        <v>2</v>
      </c>
      <c r="J46" s="304"/>
      <c r="K46" s="304"/>
      <c r="L46" s="304"/>
      <c r="M46" s="304"/>
      <c r="N46" s="304"/>
      <c r="O46" s="304"/>
      <c r="P46" s="306">
        <f t="shared" si="8"/>
        <v>0</v>
      </c>
      <c r="Q46" s="307"/>
      <c r="R46" s="307"/>
      <c r="S46" s="307"/>
      <c r="T46" s="307"/>
      <c r="U46" s="307"/>
      <c r="V46" s="307"/>
      <c r="W46" s="306">
        <f t="shared" si="9"/>
        <v>0</v>
      </c>
      <c r="X46" s="308"/>
      <c r="Y46" s="308"/>
      <c r="Z46" s="308"/>
      <c r="AA46" s="308"/>
      <c r="AB46" s="308"/>
      <c r="AC46" s="308"/>
      <c r="AD46" s="306">
        <f t="shared" si="11"/>
        <v>0</v>
      </c>
      <c r="AE46" s="309">
        <f t="shared" si="10"/>
        <v>2</v>
      </c>
    </row>
    <row r="47" spans="1:31" x14ac:dyDescent="0.2">
      <c r="A47" s="355"/>
      <c r="B47" s="288" t="s">
        <v>386</v>
      </c>
      <c r="C47" s="304">
        <v>16</v>
      </c>
      <c r="D47" s="304"/>
      <c r="E47" s="304"/>
      <c r="F47" s="304">
        <v>4</v>
      </c>
      <c r="G47" s="304"/>
      <c r="H47" s="304"/>
      <c r="I47" s="305">
        <f t="shared" si="2"/>
        <v>20</v>
      </c>
      <c r="J47" s="304"/>
      <c r="K47" s="304"/>
      <c r="L47" s="304"/>
      <c r="M47" s="304"/>
      <c r="N47" s="304"/>
      <c r="O47" s="304"/>
      <c r="P47" s="306">
        <f t="shared" si="8"/>
        <v>0</v>
      </c>
      <c r="Q47" s="307"/>
      <c r="R47" s="307"/>
      <c r="S47" s="307"/>
      <c r="T47" s="307"/>
      <c r="U47" s="307"/>
      <c r="V47" s="307"/>
      <c r="W47" s="306">
        <f t="shared" si="9"/>
        <v>0</v>
      </c>
      <c r="X47" s="308"/>
      <c r="Y47" s="308"/>
      <c r="Z47" s="308"/>
      <c r="AA47" s="308"/>
      <c r="AB47" s="308"/>
      <c r="AC47" s="308"/>
      <c r="AD47" s="306">
        <f t="shared" si="11"/>
        <v>0</v>
      </c>
      <c r="AE47" s="309">
        <f t="shared" si="10"/>
        <v>20</v>
      </c>
    </row>
    <row r="48" spans="1:31" x14ac:dyDescent="0.2">
      <c r="A48" s="355"/>
      <c r="B48" s="288" t="s">
        <v>387</v>
      </c>
      <c r="C48" s="304">
        <v>3</v>
      </c>
      <c r="D48" s="304"/>
      <c r="E48" s="304"/>
      <c r="F48" s="304"/>
      <c r="G48" s="304"/>
      <c r="H48" s="304"/>
      <c r="I48" s="305">
        <f t="shared" si="2"/>
        <v>3</v>
      </c>
      <c r="J48" s="304"/>
      <c r="K48" s="304"/>
      <c r="L48" s="304"/>
      <c r="M48" s="304"/>
      <c r="N48" s="304"/>
      <c r="O48" s="304"/>
      <c r="P48" s="306">
        <f t="shared" si="8"/>
        <v>0</v>
      </c>
      <c r="Q48" s="307"/>
      <c r="R48" s="307"/>
      <c r="S48" s="307"/>
      <c r="T48" s="307"/>
      <c r="U48" s="307"/>
      <c r="V48" s="307"/>
      <c r="W48" s="306">
        <f t="shared" si="9"/>
        <v>0</v>
      </c>
      <c r="X48" s="308"/>
      <c r="Y48" s="308"/>
      <c r="Z48" s="308"/>
      <c r="AA48" s="308"/>
      <c r="AB48" s="308"/>
      <c r="AC48" s="308"/>
      <c r="AD48" s="306">
        <f t="shared" si="11"/>
        <v>0</v>
      </c>
      <c r="AE48" s="309">
        <f t="shared" si="10"/>
        <v>3</v>
      </c>
    </row>
    <row r="49" spans="1:31" x14ac:dyDescent="0.2">
      <c r="A49" s="355"/>
      <c r="B49" s="288" t="s">
        <v>388</v>
      </c>
      <c r="C49" s="304">
        <v>3</v>
      </c>
      <c r="D49" s="304"/>
      <c r="E49" s="304"/>
      <c r="F49" s="304"/>
      <c r="G49" s="304"/>
      <c r="H49" s="304"/>
      <c r="I49" s="305">
        <f t="shared" si="2"/>
        <v>3</v>
      </c>
      <c r="J49" s="304"/>
      <c r="K49" s="304"/>
      <c r="L49" s="304"/>
      <c r="M49" s="304"/>
      <c r="N49" s="304"/>
      <c r="O49" s="304"/>
      <c r="P49" s="306">
        <f t="shared" si="8"/>
        <v>0</v>
      </c>
      <c r="Q49" s="307"/>
      <c r="R49" s="307"/>
      <c r="S49" s="307"/>
      <c r="T49" s="307"/>
      <c r="U49" s="307"/>
      <c r="V49" s="307"/>
      <c r="W49" s="306">
        <f t="shared" si="9"/>
        <v>0</v>
      </c>
      <c r="X49" s="308"/>
      <c r="Y49" s="308"/>
      <c r="Z49" s="308"/>
      <c r="AA49" s="308"/>
      <c r="AB49" s="308"/>
      <c r="AC49" s="308"/>
      <c r="AD49" s="306">
        <f t="shared" si="11"/>
        <v>0</v>
      </c>
      <c r="AE49" s="309">
        <f t="shared" si="10"/>
        <v>3</v>
      </c>
    </row>
    <row r="50" spans="1:31" x14ac:dyDescent="0.2">
      <c r="A50" s="355"/>
      <c r="B50" s="288" t="s">
        <v>389</v>
      </c>
      <c r="C50" s="304">
        <v>3</v>
      </c>
      <c r="D50" s="304"/>
      <c r="E50" s="304"/>
      <c r="F50" s="304"/>
      <c r="G50" s="304"/>
      <c r="H50" s="304"/>
      <c r="I50" s="305">
        <f t="shared" si="2"/>
        <v>3</v>
      </c>
      <c r="J50" s="304"/>
      <c r="K50" s="304"/>
      <c r="L50" s="304"/>
      <c r="M50" s="304"/>
      <c r="N50" s="304"/>
      <c r="O50" s="304"/>
      <c r="P50" s="306">
        <f t="shared" si="8"/>
        <v>0</v>
      </c>
      <c r="Q50" s="307"/>
      <c r="R50" s="307"/>
      <c r="S50" s="307"/>
      <c r="T50" s="307"/>
      <c r="U50" s="307"/>
      <c r="V50" s="307"/>
      <c r="W50" s="306">
        <f t="shared" si="9"/>
        <v>0</v>
      </c>
      <c r="X50" s="308"/>
      <c r="Y50" s="308"/>
      <c r="Z50" s="308"/>
      <c r="AA50" s="308"/>
      <c r="AB50" s="308"/>
      <c r="AC50" s="308"/>
      <c r="AD50" s="306">
        <f t="shared" si="11"/>
        <v>0</v>
      </c>
      <c r="AE50" s="309">
        <f t="shared" si="10"/>
        <v>3</v>
      </c>
    </row>
    <row r="51" spans="1:31" x14ac:dyDescent="0.2">
      <c r="A51" s="355"/>
      <c r="B51" s="288" t="s">
        <v>390</v>
      </c>
      <c r="C51" s="304">
        <v>2</v>
      </c>
      <c r="D51" s="304"/>
      <c r="E51" s="304"/>
      <c r="F51" s="304"/>
      <c r="G51" s="304"/>
      <c r="H51" s="304"/>
      <c r="I51" s="305">
        <f t="shared" si="2"/>
        <v>2</v>
      </c>
      <c r="J51" s="304"/>
      <c r="K51" s="304"/>
      <c r="L51" s="304"/>
      <c r="M51" s="304"/>
      <c r="N51" s="304"/>
      <c r="O51" s="304"/>
      <c r="P51" s="306">
        <f t="shared" si="8"/>
        <v>0</v>
      </c>
      <c r="Q51" s="307"/>
      <c r="R51" s="307"/>
      <c r="S51" s="307"/>
      <c r="T51" s="307"/>
      <c r="U51" s="307"/>
      <c r="V51" s="307"/>
      <c r="W51" s="306">
        <f t="shared" si="9"/>
        <v>0</v>
      </c>
      <c r="X51" s="308"/>
      <c r="Y51" s="308"/>
      <c r="Z51" s="308"/>
      <c r="AA51" s="308"/>
      <c r="AB51" s="308"/>
      <c r="AC51" s="308"/>
      <c r="AD51" s="306">
        <f t="shared" si="11"/>
        <v>0</v>
      </c>
      <c r="AE51" s="309">
        <f t="shared" si="10"/>
        <v>2</v>
      </c>
    </row>
    <row r="52" spans="1:31" x14ac:dyDescent="0.2">
      <c r="A52" s="355"/>
      <c r="B52" s="288" t="s">
        <v>391</v>
      </c>
      <c r="C52" s="304">
        <v>1</v>
      </c>
      <c r="D52" s="304"/>
      <c r="E52" s="304"/>
      <c r="F52" s="304"/>
      <c r="G52" s="304"/>
      <c r="H52" s="304"/>
      <c r="I52" s="305">
        <f t="shared" si="2"/>
        <v>1</v>
      </c>
      <c r="J52" s="304"/>
      <c r="K52" s="304"/>
      <c r="L52" s="304"/>
      <c r="M52" s="304"/>
      <c r="N52" s="304"/>
      <c r="O52" s="304"/>
      <c r="P52" s="306">
        <f t="shared" si="8"/>
        <v>0</v>
      </c>
      <c r="Q52" s="307"/>
      <c r="R52" s="307"/>
      <c r="S52" s="307"/>
      <c r="T52" s="307"/>
      <c r="U52" s="307"/>
      <c r="V52" s="307"/>
      <c r="W52" s="306">
        <f t="shared" si="9"/>
        <v>0</v>
      </c>
      <c r="X52" s="308"/>
      <c r="Y52" s="308"/>
      <c r="Z52" s="308"/>
      <c r="AA52" s="308"/>
      <c r="AB52" s="308"/>
      <c r="AC52" s="308"/>
      <c r="AD52" s="306">
        <f t="shared" si="11"/>
        <v>0</v>
      </c>
      <c r="AE52" s="309">
        <f t="shared" si="10"/>
        <v>1</v>
      </c>
    </row>
    <row r="53" spans="1:31" x14ac:dyDescent="0.2">
      <c r="A53" s="355"/>
      <c r="B53" s="288" t="s">
        <v>392</v>
      </c>
      <c r="C53" s="304">
        <v>1</v>
      </c>
      <c r="D53" s="304"/>
      <c r="E53" s="304"/>
      <c r="F53" s="304"/>
      <c r="G53" s="304"/>
      <c r="H53" s="304"/>
      <c r="I53" s="305">
        <f t="shared" si="2"/>
        <v>1</v>
      </c>
      <c r="J53" s="304"/>
      <c r="K53" s="304"/>
      <c r="L53" s="304"/>
      <c r="M53" s="304"/>
      <c r="N53" s="304"/>
      <c r="O53" s="304"/>
      <c r="P53" s="306">
        <f t="shared" si="8"/>
        <v>0</v>
      </c>
      <c r="Q53" s="307"/>
      <c r="R53" s="307"/>
      <c r="S53" s="307"/>
      <c r="T53" s="307"/>
      <c r="U53" s="307"/>
      <c r="V53" s="307"/>
      <c r="W53" s="306">
        <f t="shared" si="9"/>
        <v>0</v>
      </c>
      <c r="X53" s="308"/>
      <c r="Y53" s="308"/>
      <c r="Z53" s="308"/>
      <c r="AA53" s="308"/>
      <c r="AB53" s="308"/>
      <c r="AC53" s="308"/>
      <c r="AD53" s="306">
        <f t="shared" si="11"/>
        <v>0</v>
      </c>
      <c r="AE53" s="309">
        <f t="shared" si="10"/>
        <v>1</v>
      </c>
    </row>
    <row r="54" spans="1:31" x14ac:dyDescent="0.2">
      <c r="A54" s="355"/>
      <c r="B54" s="288" t="s">
        <v>393</v>
      </c>
      <c r="C54" s="304">
        <v>2</v>
      </c>
      <c r="D54" s="304"/>
      <c r="E54" s="304"/>
      <c r="F54" s="304"/>
      <c r="G54" s="304"/>
      <c r="H54" s="304"/>
      <c r="I54" s="305">
        <f t="shared" si="2"/>
        <v>2</v>
      </c>
      <c r="J54" s="304"/>
      <c r="K54" s="304"/>
      <c r="L54" s="304"/>
      <c r="M54" s="304"/>
      <c r="N54" s="304"/>
      <c r="O54" s="304"/>
      <c r="P54" s="306">
        <f t="shared" si="8"/>
        <v>0</v>
      </c>
      <c r="Q54" s="307"/>
      <c r="R54" s="307"/>
      <c r="S54" s="307"/>
      <c r="T54" s="307"/>
      <c r="U54" s="307"/>
      <c r="V54" s="307"/>
      <c r="W54" s="306">
        <f t="shared" si="9"/>
        <v>0</v>
      </c>
      <c r="X54" s="308"/>
      <c r="Y54" s="308"/>
      <c r="Z54" s="308"/>
      <c r="AA54" s="308"/>
      <c r="AB54" s="308"/>
      <c r="AC54" s="308"/>
      <c r="AD54" s="306">
        <f t="shared" si="11"/>
        <v>0</v>
      </c>
      <c r="AE54" s="309">
        <f t="shared" si="10"/>
        <v>2</v>
      </c>
    </row>
    <row r="55" spans="1:31" x14ac:dyDescent="0.2">
      <c r="A55" s="355"/>
      <c r="B55" s="288" t="s">
        <v>394</v>
      </c>
      <c r="C55" s="304">
        <v>3</v>
      </c>
      <c r="D55" s="304"/>
      <c r="E55" s="304"/>
      <c r="F55" s="304"/>
      <c r="G55" s="304"/>
      <c r="H55" s="304"/>
      <c r="I55" s="305">
        <f t="shared" si="2"/>
        <v>3</v>
      </c>
      <c r="J55" s="304"/>
      <c r="K55" s="304"/>
      <c r="L55" s="304"/>
      <c r="M55" s="304"/>
      <c r="N55" s="304"/>
      <c r="O55" s="304"/>
      <c r="P55" s="306">
        <f t="shared" si="8"/>
        <v>0</v>
      </c>
      <c r="Q55" s="307"/>
      <c r="R55" s="307"/>
      <c r="S55" s="307"/>
      <c r="T55" s="307"/>
      <c r="U55" s="307"/>
      <c r="V55" s="307"/>
      <c r="W55" s="306">
        <f t="shared" si="9"/>
        <v>0</v>
      </c>
      <c r="X55" s="308"/>
      <c r="Y55" s="308"/>
      <c r="Z55" s="308"/>
      <c r="AA55" s="308"/>
      <c r="AB55" s="308"/>
      <c r="AC55" s="308"/>
      <c r="AD55" s="306">
        <f t="shared" si="11"/>
        <v>0</v>
      </c>
      <c r="AE55" s="309">
        <f t="shared" si="10"/>
        <v>3</v>
      </c>
    </row>
    <row r="56" spans="1:31" x14ac:dyDescent="0.2">
      <c r="A56" s="355"/>
      <c r="B56" s="288" t="s">
        <v>395</v>
      </c>
      <c r="C56" s="304">
        <v>1</v>
      </c>
      <c r="D56" s="304"/>
      <c r="E56" s="304" t="s">
        <v>407</v>
      </c>
      <c r="F56" s="304">
        <v>1</v>
      </c>
      <c r="G56" s="304"/>
      <c r="H56" s="304"/>
      <c r="I56" s="305">
        <f t="shared" si="2"/>
        <v>2</v>
      </c>
      <c r="J56" s="304"/>
      <c r="K56" s="304"/>
      <c r="L56" s="304"/>
      <c r="M56" s="304"/>
      <c r="N56" s="304"/>
      <c r="O56" s="304"/>
      <c r="P56" s="306">
        <f t="shared" si="8"/>
        <v>0</v>
      </c>
      <c r="Q56" s="307"/>
      <c r="R56" s="307"/>
      <c r="S56" s="307"/>
      <c r="T56" s="307"/>
      <c r="U56" s="307"/>
      <c r="V56" s="307"/>
      <c r="W56" s="306">
        <f t="shared" si="9"/>
        <v>0</v>
      </c>
      <c r="X56" s="308"/>
      <c r="Y56" s="308"/>
      <c r="Z56" s="308"/>
      <c r="AA56" s="308"/>
      <c r="AB56" s="308"/>
      <c r="AC56" s="308"/>
      <c r="AD56" s="306">
        <f t="shared" si="11"/>
        <v>0</v>
      </c>
      <c r="AE56" s="309">
        <f t="shared" si="10"/>
        <v>2</v>
      </c>
    </row>
    <row r="57" spans="1:31" x14ac:dyDescent="0.2">
      <c r="A57" s="355"/>
      <c r="B57" s="288" t="s">
        <v>396</v>
      </c>
      <c r="C57" s="304">
        <v>1</v>
      </c>
      <c r="D57" s="304"/>
      <c r="E57" s="304"/>
      <c r="F57" s="304">
        <v>3</v>
      </c>
      <c r="G57" s="304"/>
      <c r="H57" s="304"/>
      <c r="I57" s="305">
        <f t="shared" si="2"/>
        <v>4</v>
      </c>
      <c r="J57" s="304"/>
      <c r="K57" s="304"/>
      <c r="L57" s="304"/>
      <c r="M57" s="304"/>
      <c r="N57" s="304"/>
      <c r="O57" s="304"/>
      <c r="P57" s="306">
        <f t="shared" si="8"/>
        <v>0</v>
      </c>
      <c r="Q57" s="307"/>
      <c r="R57" s="307"/>
      <c r="S57" s="307"/>
      <c r="T57" s="307"/>
      <c r="U57" s="307"/>
      <c r="V57" s="307"/>
      <c r="W57" s="306">
        <f t="shared" si="9"/>
        <v>0</v>
      </c>
      <c r="X57" s="308"/>
      <c r="Y57" s="308"/>
      <c r="Z57" s="308"/>
      <c r="AA57" s="308"/>
      <c r="AB57" s="308"/>
      <c r="AC57" s="308"/>
      <c r="AD57" s="306">
        <f t="shared" si="11"/>
        <v>0</v>
      </c>
      <c r="AE57" s="309">
        <f t="shared" si="10"/>
        <v>4</v>
      </c>
    </row>
    <row r="58" spans="1:31" x14ac:dyDescent="0.2">
      <c r="A58" s="355"/>
      <c r="B58" s="288" t="s">
        <v>397</v>
      </c>
      <c r="C58" s="304">
        <v>1</v>
      </c>
      <c r="D58" s="304"/>
      <c r="E58" s="304"/>
      <c r="F58" s="304"/>
      <c r="G58" s="304"/>
      <c r="H58" s="304"/>
      <c r="I58" s="305">
        <f t="shared" si="2"/>
        <v>1</v>
      </c>
      <c r="J58" s="304"/>
      <c r="K58" s="304"/>
      <c r="L58" s="304"/>
      <c r="M58" s="304"/>
      <c r="N58" s="304"/>
      <c r="O58" s="304"/>
      <c r="P58" s="306">
        <f t="shared" si="8"/>
        <v>0</v>
      </c>
      <c r="Q58" s="307"/>
      <c r="R58" s="307"/>
      <c r="S58" s="307"/>
      <c r="T58" s="307"/>
      <c r="U58" s="307"/>
      <c r="V58" s="307"/>
      <c r="W58" s="306">
        <f t="shared" si="9"/>
        <v>0</v>
      </c>
      <c r="X58" s="308"/>
      <c r="Y58" s="308"/>
      <c r="Z58" s="308"/>
      <c r="AA58" s="308"/>
      <c r="AB58" s="308"/>
      <c r="AC58" s="308"/>
      <c r="AD58" s="306">
        <f t="shared" si="11"/>
        <v>0</v>
      </c>
      <c r="AE58" s="309">
        <f t="shared" si="10"/>
        <v>1</v>
      </c>
    </row>
    <row r="59" spans="1:31" x14ac:dyDescent="0.2">
      <c r="A59" s="355"/>
      <c r="B59" s="288" t="s">
        <v>398</v>
      </c>
      <c r="C59" s="304">
        <v>1</v>
      </c>
      <c r="D59" s="304"/>
      <c r="E59" s="304"/>
      <c r="F59" s="304"/>
      <c r="G59" s="304"/>
      <c r="H59" s="304"/>
      <c r="I59" s="305">
        <f t="shared" si="2"/>
        <v>1</v>
      </c>
      <c r="J59" s="304"/>
      <c r="K59" s="304"/>
      <c r="L59" s="304"/>
      <c r="M59" s="304"/>
      <c r="N59" s="304"/>
      <c r="O59" s="304"/>
      <c r="P59" s="306">
        <f t="shared" si="8"/>
        <v>0</v>
      </c>
      <c r="Q59" s="307"/>
      <c r="R59" s="307"/>
      <c r="S59" s="307"/>
      <c r="T59" s="307"/>
      <c r="U59" s="307"/>
      <c r="V59" s="307"/>
      <c r="W59" s="306">
        <f t="shared" si="9"/>
        <v>0</v>
      </c>
      <c r="X59" s="308"/>
      <c r="Y59" s="308"/>
      <c r="Z59" s="308"/>
      <c r="AA59" s="308"/>
      <c r="AB59" s="308"/>
      <c r="AC59" s="308"/>
      <c r="AD59" s="306">
        <f t="shared" si="11"/>
        <v>0</v>
      </c>
      <c r="AE59" s="309">
        <f t="shared" si="10"/>
        <v>1</v>
      </c>
    </row>
    <row r="60" spans="1:31" x14ac:dyDescent="0.2">
      <c r="A60" s="355"/>
      <c r="B60" s="288" t="s">
        <v>399</v>
      </c>
      <c r="C60" s="304">
        <v>2</v>
      </c>
      <c r="D60" s="304"/>
      <c r="E60" s="304"/>
      <c r="F60" s="304"/>
      <c r="G60" s="304"/>
      <c r="H60" s="304"/>
      <c r="I60" s="305">
        <f t="shared" si="2"/>
        <v>2</v>
      </c>
      <c r="J60" s="304"/>
      <c r="K60" s="304"/>
      <c r="L60" s="304"/>
      <c r="M60" s="304"/>
      <c r="N60" s="304"/>
      <c r="O60" s="304"/>
      <c r="P60" s="306">
        <f t="shared" si="8"/>
        <v>0</v>
      </c>
      <c r="Q60" s="307"/>
      <c r="R60" s="307"/>
      <c r="S60" s="307"/>
      <c r="T60" s="307"/>
      <c r="U60" s="307"/>
      <c r="V60" s="307"/>
      <c r="W60" s="306">
        <f t="shared" si="9"/>
        <v>0</v>
      </c>
      <c r="X60" s="308"/>
      <c r="Y60" s="308"/>
      <c r="Z60" s="308"/>
      <c r="AA60" s="308"/>
      <c r="AB60" s="308"/>
      <c r="AC60" s="308"/>
      <c r="AD60" s="306">
        <f t="shared" si="11"/>
        <v>0</v>
      </c>
      <c r="AE60" s="309">
        <f t="shared" si="10"/>
        <v>2</v>
      </c>
    </row>
    <row r="61" spans="1:31" x14ac:dyDescent="0.2">
      <c r="A61" s="355"/>
      <c r="B61" s="288" t="s">
        <v>400</v>
      </c>
      <c r="C61" s="304">
        <v>1</v>
      </c>
      <c r="D61" s="304"/>
      <c r="E61" s="304"/>
      <c r="F61" s="304"/>
      <c r="G61" s="304"/>
      <c r="H61" s="304"/>
      <c r="I61" s="305">
        <f t="shared" si="2"/>
        <v>1</v>
      </c>
      <c r="J61" s="304"/>
      <c r="K61" s="304"/>
      <c r="L61" s="304"/>
      <c r="M61" s="304"/>
      <c r="N61" s="304"/>
      <c r="O61" s="304"/>
      <c r="P61" s="306">
        <f t="shared" si="8"/>
        <v>0</v>
      </c>
      <c r="Q61" s="307"/>
      <c r="R61" s="307"/>
      <c r="S61" s="307"/>
      <c r="T61" s="307"/>
      <c r="U61" s="307"/>
      <c r="V61" s="307"/>
      <c r="W61" s="306">
        <f t="shared" si="9"/>
        <v>0</v>
      </c>
      <c r="X61" s="308"/>
      <c r="Y61" s="308"/>
      <c r="Z61" s="308"/>
      <c r="AA61" s="308"/>
      <c r="AB61" s="308"/>
      <c r="AC61" s="308"/>
      <c r="AD61" s="306">
        <f t="shared" si="11"/>
        <v>0</v>
      </c>
      <c r="AE61" s="309">
        <f t="shared" si="10"/>
        <v>1</v>
      </c>
    </row>
    <row r="62" spans="1:31" x14ac:dyDescent="0.2">
      <c r="A62" s="355"/>
      <c r="B62" s="288" t="s">
        <v>408</v>
      </c>
      <c r="C62" s="304"/>
      <c r="D62" s="304"/>
      <c r="E62" s="304"/>
      <c r="F62" s="304">
        <v>1</v>
      </c>
      <c r="G62" s="304"/>
      <c r="H62" s="304"/>
      <c r="I62" s="305">
        <f t="shared" si="2"/>
        <v>1</v>
      </c>
      <c r="J62" s="304"/>
      <c r="K62" s="304"/>
      <c r="L62" s="304"/>
      <c r="M62" s="304"/>
      <c r="N62" s="304"/>
      <c r="O62" s="304"/>
      <c r="P62" s="306">
        <f t="shared" si="8"/>
        <v>0</v>
      </c>
      <c r="Q62" s="307"/>
      <c r="R62" s="307"/>
      <c r="S62" s="307"/>
      <c r="T62" s="307"/>
      <c r="U62" s="307"/>
      <c r="V62" s="307"/>
      <c r="W62" s="306">
        <f t="shared" si="9"/>
        <v>0</v>
      </c>
      <c r="X62" s="308"/>
      <c r="Y62" s="308"/>
      <c r="Z62" s="308"/>
      <c r="AA62" s="308"/>
      <c r="AB62" s="308"/>
      <c r="AC62" s="308"/>
      <c r="AD62" s="306">
        <f t="shared" si="11"/>
        <v>0</v>
      </c>
      <c r="AE62" s="309">
        <f t="shared" si="10"/>
        <v>1</v>
      </c>
    </row>
    <row r="63" spans="1:31" x14ac:dyDescent="0.2">
      <c r="A63" s="355"/>
      <c r="B63" s="288" t="s">
        <v>409</v>
      </c>
      <c r="C63" s="304"/>
      <c r="D63" s="304"/>
      <c r="E63" s="304"/>
      <c r="F63" s="304">
        <v>5</v>
      </c>
      <c r="G63" s="304"/>
      <c r="H63" s="304"/>
      <c r="I63" s="305">
        <f t="shared" si="2"/>
        <v>5</v>
      </c>
      <c r="J63" s="304"/>
      <c r="K63" s="304"/>
      <c r="L63" s="304"/>
      <c r="M63" s="304"/>
      <c r="N63" s="304"/>
      <c r="O63" s="304"/>
      <c r="P63" s="306">
        <f t="shared" si="8"/>
        <v>0</v>
      </c>
      <c r="Q63" s="307"/>
      <c r="R63" s="307"/>
      <c r="S63" s="307"/>
      <c r="T63" s="307"/>
      <c r="U63" s="307"/>
      <c r="V63" s="307"/>
      <c r="W63" s="306">
        <f t="shared" si="9"/>
        <v>0</v>
      </c>
      <c r="X63" s="308"/>
      <c r="Y63" s="308"/>
      <c r="Z63" s="308"/>
      <c r="AA63" s="308"/>
      <c r="AB63" s="308"/>
      <c r="AC63" s="308"/>
      <c r="AD63" s="306">
        <f t="shared" si="11"/>
        <v>0</v>
      </c>
      <c r="AE63" s="309">
        <f t="shared" si="10"/>
        <v>5</v>
      </c>
    </row>
    <row r="64" spans="1:31" x14ac:dyDescent="0.2">
      <c r="A64" s="355"/>
      <c r="B64" s="288" t="s">
        <v>410</v>
      </c>
      <c r="C64" s="304"/>
      <c r="D64" s="304"/>
      <c r="E64" s="304"/>
      <c r="F64" s="304">
        <v>3</v>
      </c>
      <c r="G64" s="304"/>
      <c r="H64" s="304"/>
      <c r="I64" s="305">
        <f t="shared" si="2"/>
        <v>3</v>
      </c>
      <c r="J64" s="304"/>
      <c r="K64" s="304"/>
      <c r="L64" s="304"/>
      <c r="M64" s="304"/>
      <c r="N64" s="304"/>
      <c r="O64" s="304"/>
      <c r="P64" s="306">
        <f t="shared" si="8"/>
        <v>0</v>
      </c>
      <c r="Q64" s="307"/>
      <c r="R64" s="307"/>
      <c r="S64" s="307"/>
      <c r="T64" s="307"/>
      <c r="U64" s="307"/>
      <c r="V64" s="307"/>
      <c r="W64" s="306">
        <f t="shared" si="9"/>
        <v>0</v>
      </c>
      <c r="X64" s="308"/>
      <c r="Y64" s="308"/>
      <c r="Z64" s="308"/>
      <c r="AA64" s="308"/>
      <c r="AB64" s="308"/>
      <c r="AC64" s="308"/>
      <c r="AD64" s="306">
        <f t="shared" si="11"/>
        <v>0</v>
      </c>
      <c r="AE64" s="309">
        <f t="shared" si="10"/>
        <v>3</v>
      </c>
    </row>
    <row r="66" spans="1:1" ht="15" x14ac:dyDescent="0.2">
      <c r="A66" s="290" t="s">
        <v>418</v>
      </c>
    </row>
    <row r="67" spans="1:1" ht="15" x14ac:dyDescent="0.2">
      <c r="A67" s="286" t="s">
        <v>419</v>
      </c>
    </row>
    <row r="68" spans="1:1" ht="15" x14ac:dyDescent="0.2">
      <c r="A68" s="286" t="s">
        <v>420</v>
      </c>
    </row>
    <row r="69" spans="1:1" ht="15" x14ac:dyDescent="0.2">
      <c r="A69" s="286" t="s">
        <v>421</v>
      </c>
    </row>
  </sheetData>
  <mergeCells count="4">
    <mergeCell ref="A1:AE1"/>
    <mergeCell ref="A6:A10"/>
    <mergeCell ref="A32:A39"/>
    <mergeCell ref="A42:A64"/>
  </mergeCells>
  <pageMargins left="0.7" right="0.7" top="0.75" bottom="0.75" header="0.3" footer="0.3"/>
  <pageSetup orientation="portrait" r:id="rId1"/>
  <ignoredErrors>
    <ignoredError sqref="I12 P10" formula="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76"/>
  <sheetViews>
    <sheetView zoomScaleNormal="100" workbookViewId="0">
      <pane xSplit="2" ySplit="1" topLeftCell="G2" activePane="bottomRight" state="frozen"/>
      <selection pane="topRight" activeCell="C1" sqref="C1"/>
      <selection pane="bottomLeft" activeCell="A2" sqref="A2"/>
      <selection pane="bottomRight" activeCell="P5" sqref="P5"/>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6.85546875"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426</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380</v>
      </c>
      <c r="D2" s="271" t="s">
        <v>125</v>
      </c>
      <c r="E2" s="283" t="s">
        <v>380</v>
      </c>
      <c r="F2" s="271" t="s">
        <v>126</v>
      </c>
      <c r="G2" s="283" t="s">
        <v>380</v>
      </c>
      <c r="H2" s="271" t="s">
        <v>2</v>
      </c>
      <c r="I2" s="291" t="s">
        <v>422</v>
      </c>
      <c r="J2" s="271" t="s">
        <v>160</v>
      </c>
      <c r="K2" s="283" t="s">
        <v>380</v>
      </c>
      <c r="L2" s="271" t="s">
        <v>111</v>
      </c>
      <c r="M2" s="283" t="s">
        <v>380</v>
      </c>
      <c r="N2" s="271" t="s">
        <v>113</v>
      </c>
      <c r="O2" s="283" t="s">
        <v>380</v>
      </c>
      <c r="P2" s="291" t="s">
        <v>423</v>
      </c>
      <c r="Q2" s="271" t="s">
        <v>189</v>
      </c>
      <c r="R2" s="283" t="s">
        <v>380</v>
      </c>
      <c r="S2" s="271" t="s">
        <v>128</v>
      </c>
      <c r="T2" s="283" t="s">
        <v>380</v>
      </c>
      <c r="U2" s="271" t="s">
        <v>129</v>
      </c>
      <c r="V2" s="283" t="s">
        <v>380</v>
      </c>
      <c r="W2" s="291" t="s">
        <v>424</v>
      </c>
      <c r="X2" s="271" t="s">
        <v>130</v>
      </c>
      <c r="Y2" s="283" t="s">
        <v>380</v>
      </c>
      <c r="Z2" s="271" t="s">
        <v>131</v>
      </c>
      <c r="AA2" s="283" t="s">
        <v>380</v>
      </c>
      <c r="AB2" s="271" t="s">
        <v>132</v>
      </c>
      <c r="AC2" s="283" t="s">
        <v>380</v>
      </c>
      <c r="AD2" s="291" t="s">
        <v>368</v>
      </c>
      <c r="AE2" s="294" t="s">
        <v>369</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2076</v>
      </c>
      <c r="E4" s="307"/>
      <c r="F4" s="307">
        <v>2201</v>
      </c>
      <c r="G4" s="307"/>
      <c r="H4" s="307">
        <v>2623</v>
      </c>
      <c r="I4" s="306">
        <f>SUM(C4:H4)</f>
        <v>6900</v>
      </c>
      <c r="J4" s="307">
        <v>2502</v>
      </c>
      <c r="K4" s="307"/>
      <c r="L4" s="307">
        <v>2532</v>
      </c>
      <c r="M4" s="307"/>
      <c r="N4" s="307">
        <v>2991</v>
      </c>
      <c r="O4" s="307"/>
      <c r="P4" s="306">
        <f>SUM(J4:O4)</f>
        <v>8025</v>
      </c>
      <c r="Q4" s="307">
        <v>2768</v>
      </c>
      <c r="R4" s="307"/>
      <c r="S4" s="307">
        <v>2724</v>
      </c>
      <c r="T4" s="307"/>
      <c r="U4" s="307">
        <v>2750</v>
      </c>
      <c r="V4" s="307"/>
      <c r="W4" s="306">
        <f t="shared" ref="W4:W10" si="0">SUM(Q4:V4)</f>
        <v>8242</v>
      </c>
      <c r="X4" s="308">
        <v>3116</v>
      </c>
      <c r="Y4" s="308"/>
      <c r="Z4" s="308">
        <v>3070</v>
      </c>
      <c r="AA4" s="308"/>
      <c r="AB4" s="308">
        <v>3328</v>
      </c>
      <c r="AC4" s="308"/>
      <c r="AD4" s="306">
        <f>SUM(X4:AC4)</f>
        <v>9514</v>
      </c>
      <c r="AE4" s="309">
        <f t="shared" ref="AE4:AE12" si="1">SUM(I4,P4,W4,AD4)</f>
        <v>32681</v>
      </c>
    </row>
    <row r="5" spans="1:31" x14ac:dyDescent="0.2">
      <c r="A5" s="2" t="s">
        <v>77</v>
      </c>
      <c r="B5" s="299"/>
      <c r="C5" s="310"/>
      <c r="D5" s="310">
        <v>9619</v>
      </c>
      <c r="E5" s="310"/>
      <c r="F5" s="310">
        <v>8868</v>
      </c>
      <c r="G5" s="310"/>
      <c r="H5" s="310">
        <v>9376</v>
      </c>
      <c r="I5" s="306">
        <f t="shared" ref="I5:I74" si="2">SUM(C5:H5)</f>
        <v>27863</v>
      </c>
      <c r="J5" s="310">
        <v>9642</v>
      </c>
      <c r="K5" s="310"/>
      <c r="L5" s="310">
        <v>8162</v>
      </c>
      <c r="M5" s="310"/>
      <c r="N5" s="310">
        <v>8719</v>
      </c>
      <c r="O5" s="310"/>
      <c r="P5" s="306">
        <f>SUM(J5:N5)</f>
        <v>26523</v>
      </c>
      <c r="Q5" s="310">
        <v>8880</v>
      </c>
      <c r="R5" s="310"/>
      <c r="S5" s="310">
        <v>7830</v>
      </c>
      <c r="T5" s="310"/>
      <c r="U5" s="310">
        <v>8961</v>
      </c>
      <c r="V5" s="310"/>
      <c r="W5" s="306">
        <f t="shared" si="0"/>
        <v>25671</v>
      </c>
      <c r="X5" s="311">
        <v>8020</v>
      </c>
      <c r="Y5" s="311"/>
      <c r="Z5" s="311">
        <v>7301</v>
      </c>
      <c r="AA5" s="311"/>
      <c r="AB5" s="311">
        <v>8242</v>
      </c>
      <c r="AC5" s="311"/>
      <c r="AD5" s="306">
        <f t="shared" ref="AD5:AD12" si="3">SUM(X5:AC5)</f>
        <v>23563</v>
      </c>
      <c r="AE5" s="309">
        <f t="shared" si="1"/>
        <v>103620</v>
      </c>
    </row>
    <row r="6" spans="1:31" x14ac:dyDescent="0.2">
      <c r="A6" s="351" t="s">
        <v>79</v>
      </c>
      <c r="B6" s="345" t="s">
        <v>159</v>
      </c>
      <c r="C6" s="307"/>
      <c r="D6" s="307">
        <v>2898</v>
      </c>
      <c r="E6" s="307"/>
      <c r="F6" s="307">
        <v>2670</v>
      </c>
      <c r="G6" s="307"/>
      <c r="H6" s="307">
        <v>2454</v>
      </c>
      <c r="I6" s="306">
        <f t="shared" si="2"/>
        <v>8022</v>
      </c>
      <c r="J6" s="307">
        <v>2580</v>
      </c>
      <c r="K6" s="307"/>
      <c r="L6" s="307">
        <v>2676</v>
      </c>
      <c r="M6" s="307"/>
      <c r="N6" s="307">
        <v>2436</v>
      </c>
      <c r="O6" s="307"/>
      <c r="P6" s="306">
        <f>SUM(J6:N6)</f>
        <v>7692</v>
      </c>
      <c r="Q6" s="307">
        <v>2364</v>
      </c>
      <c r="R6" s="307"/>
      <c r="S6" s="307">
        <v>2550</v>
      </c>
      <c r="T6" s="307"/>
      <c r="U6" s="307">
        <v>2676</v>
      </c>
      <c r="V6" s="307"/>
      <c r="W6" s="306">
        <f t="shared" si="0"/>
        <v>7590</v>
      </c>
      <c r="X6" s="308">
        <v>2676</v>
      </c>
      <c r="Y6" s="308"/>
      <c r="Z6" s="308">
        <v>2556</v>
      </c>
      <c r="AA6" s="308"/>
      <c r="AB6" s="308">
        <v>2436</v>
      </c>
      <c r="AC6" s="308"/>
      <c r="AD6" s="306">
        <f t="shared" si="3"/>
        <v>7668</v>
      </c>
      <c r="AE6" s="309">
        <f t="shared" si="1"/>
        <v>30972</v>
      </c>
    </row>
    <row r="7" spans="1:31" x14ac:dyDescent="0.2">
      <c r="A7" s="351"/>
      <c r="B7" s="295" t="s">
        <v>402</v>
      </c>
      <c r="C7" s="307">
        <v>1992</v>
      </c>
      <c r="D7" s="307"/>
      <c r="E7" s="307">
        <v>1920</v>
      </c>
      <c r="F7" s="307"/>
      <c r="G7" s="307">
        <v>1968</v>
      </c>
      <c r="H7" s="307"/>
      <c r="I7" s="306">
        <f t="shared" si="2"/>
        <v>5880</v>
      </c>
      <c r="J7" s="307"/>
      <c r="K7" s="307">
        <v>2040</v>
      </c>
      <c r="L7" s="307"/>
      <c r="M7" s="307">
        <v>2112</v>
      </c>
      <c r="N7" s="307"/>
      <c r="O7" s="307">
        <v>1920</v>
      </c>
      <c r="P7" s="306">
        <f>SUM(J7:O7)</f>
        <v>6072</v>
      </c>
      <c r="Q7" s="307"/>
      <c r="R7" s="307">
        <v>1872</v>
      </c>
      <c r="S7" s="307"/>
      <c r="T7" s="307">
        <v>1872</v>
      </c>
      <c r="U7" s="307"/>
      <c r="V7" s="307">
        <v>2040</v>
      </c>
      <c r="W7" s="306">
        <f t="shared" si="0"/>
        <v>5784</v>
      </c>
      <c r="X7" s="308"/>
      <c r="Y7" s="308">
        <v>2036</v>
      </c>
      <c r="Z7" s="308"/>
      <c r="AA7" s="308">
        <v>1872</v>
      </c>
      <c r="AB7" s="308"/>
      <c r="AC7" s="308">
        <v>1800</v>
      </c>
      <c r="AD7" s="306">
        <f t="shared" si="3"/>
        <v>5708</v>
      </c>
      <c r="AE7" s="309">
        <f t="shared" si="1"/>
        <v>23444</v>
      </c>
    </row>
    <row r="8" spans="1:31" x14ac:dyDescent="0.2">
      <c r="A8" s="351"/>
      <c r="B8" s="295" t="s">
        <v>403</v>
      </c>
      <c r="C8" s="307">
        <v>576</v>
      </c>
      <c r="D8" s="307"/>
      <c r="E8" s="307">
        <v>600</v>
      </c>
      <c r="F8" s="307"/>
      <c r="G8" s="307">
        <v>456</v>
      </c>
      <c r="H8" s="307"/>
      <c r="I8" s="306">
        <f t="shared" si="2"/>
        <v>1632</v>
      </c>
      <c r="J8" s="307"/>
      <c r="K8" s="307">
        <v>480</v>
      </c>
      <c r="L8" s="307"/>
      <c r="M8" s="307">
        <v>504</v>
      </c>
      <c r="N8" s="307"/>
      <c r="O8" s="307">
        <v>456</v>
      </c>
      <c r="P8" s="306">
        <f>SUM(J8:O8)</f>
        <v>1440</v>
      </c>
      <c r="Q8" s="307"/>
      <c r="R8" s="307">
        <v>432</v>
      </c>
      <c r="S8" s="307"/>
      <c r="T8" s="307">
        <v>456</v>
      </c>
      <c r="U8" s="307"/>
      <c r="V8" s="307">
        <v>576</v>
      </c>
      <c r="W8" s="306">
        <f t="shared" si="0"/>
        <v>1464</v>
      </c>
      <c r="X8" s="308"/>
      <c r="Y8" s="308">
        <v>480</v>
      </c>
      <c r="Z8" s="308"/>
      <c r="AA8" s="308">
        <v>624</v>
      </c>
      <c r="AB8" s="308"/>
      <c r="AC8" s="308">
        <v>576</v>
      </c>
      <c r="AD8" s="306">
        <f t="shared" si="3"/>
        <v>1680</v>
      </c>
      <c r="AE8" s="309">
        <f t="shared" si="1"/>
        <v>6216</v>
      </c>
    </row>
    <row r="9" spans="1:31" x14ac:dyDescent="0.2">
      <c r="A9" s="351"/>
      <c r="B9" s="295" t="s">
        <v>404</v>
      </c>
      <c r="C9" s="307"/>
      <c r="D9" s="307"/>
      <c r="E9" s="307"/>
      <c r="F9" s="307"/>
      <c r="G9" s="307"/>
      <c r="H9" s="307"/>
      <c r="I9" s="306">
        <f t="shared" si="2"/>
        <v>0</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0</v>
      </c>
    </row>
    <row r="10" spans="1:31" x14ac:dyDescent="0.2">
      <c r="A10" s="351"/>
      <c r="B10" s="295" t="s">
        <v>405</v>
      </c>
      <c r="C10" s="307">
        <v>330</v>
      </c>
      <c r="D10" s="307"/>
      <c r="E10" s="307">
        <v>150</v>
      </c>
      <c r="F10" s="307"/>
      <c r="G10" s="307"/>
      <c r="H10" s="307">
        <v>30</v>
      </c>
      <c r="I10" s="306">
        <f t="shared" si="2"/>
        <v>510</v>
      </c>
      <c r="J10" s="307">
        <v>60</v>
      </c>
      <c r="K10" s="307"/>
      <c r="L10" s="307"/>
      <c r="M10" s="307">
        <v>60</v>
      </c>
      <c r="N10" s="307"/>
      <c r="O10" s="307">
        <v>60</v>
      </c>
      <c r="P10" s="306">
        <f>SUM(J10:O10)</f>
        <v>180</v>
      </c>
      <c r="Q10" s="307"/>
      <c r="R10" s="307">
        <v>2364</v>
      </c>
      <c r="S10" s="307"/>
      <c r="T10" s="307">
        <v>60</v>
      </c>
      <c r="U10" s="307"/>
      <c r="V10" s="307">
        <v>60</v>
      </c>
      <c r="W10" s="306">
        <f t="shared" si="0"/>
        <v>2484</v>
      </c>
      <c r="X10" s="308"/>
      <c r="Y10" s="308">
        <v>60</v>
      </c>
      <c r="Z10" s="308"/>
      <c r="AA10" s="308">
        <v>60</v>
      </c>
      <c r="AB10" s="308"/>
      <c r="AC10" s="308">
        <v>60</v>
      </c>
      <c r="AD10" s="306">
        <f t="shared" si="3"/>
        <v>180</v>
      </c>
      <c r="AE10" s="309">
        <f t="shared" si="1"/>
        <v>3354</v>
      </c>
    </row>
    <row r="11" spans="1:31" x14ac:dyDescent="0.2">
      <c r="A11" s="340" t="s">
        <v>425</v>
      </c>
      <c r="B11" s="341"/>
      <c r="C11" s="342"/>
      <c r="D11" s="342">
        <v>40</v>
      </c>
      <c r="E11" s="342"/>
      <c r="F11" s="342">
        <v>28</v>
      </c>
      <c r="G11" s="342"/>
      <c r="H11" s="342">
        <v>60</v>
      </c>
      <c r="I11" s="306">
        <f>SUM(C11:H11)</f>
        <v>128</v>
      </c>
      <c r="J11" s="342">
        <v>30</v>
      </c>
      <c r="K11" s="342"/>
      <c r="L11" s="342">
        <v>37</v>
      </c>
      <c r="M11" s="342"/>
      <c r="N11" s="342">
        <v>21</v>
      </c>
      <c r="O11" s="342"/>
      <c r="P11" s="306">
        <f>SUM(J11:O11)</f>
        <v>88</v>
      </c>
      <c r="Q11" s="342"/>
      <c r="R11" s="342"/>
      <c r="S11" s="342"/>
      <c r="T11" s="342"/>
      <c r="U11" s="342">
        <v>48</v>
      </c>
      <c r="V11" s="342"/>
      <c r="W11" s="306">
        <f>SUM(Q11:V11)</f>
        <v>48</v>
      </c>
      <c r="X11" s="343"/>
      <c r="Y11" s="343"/>
      <c r="Z11" s="343"/>
      <c r="AA11" s="343"/>
      <c r="AB11" s="343"/>
      <c r="AC11" s="343"/>
      <c r="AD11" s="306">
        <f>SUM(X11:AC11)</f>
        <v>0</v>
      </c>
      <c r="AE11" s="309">
        <f>SUM(I11,P11,W11,AD11)</f>
        <v>264</v>
      </c>
    </row>
    <row r="12" spans="1:31" x14ac:dyDescent="0.2">
      <c r="A12" s="344" t="s">
        <v>76</v>
      </c>
      <c r="B12" s="345"/>
      <c r="C12" s="346"/>
      <c r="D12" s="346">
        <f>SUM(D4:D6)</f>
        <v>14593</v>
      </c>
      <c r="E12" s="346"/>
      <c r="F12" s="346">
        <f>SUM(F4:F6)</f>
        <v>13739</v>
      </c>
      <c r="G12" s="346"/>
      <c r="H12" s="346">
        <f>SUM(H4:H6)</f>
        <v>14453</v>
      </c>
      <c r="I12" s="306">
        <f t="shared" si="2"/>
        <v>42785</v>
      </c>
      <c r="J12" s="346">
        <f>SUM(J4:J6)</f>
        <v>14724</v>
      </c>
      <c r="K12" s="346"/>
      <c r="L12" s="346">
        <f>SUM(L4:L6)</f>
        <v>13370</v>
      </c>
      <c r="M12" s="346"/>
      <c r="N12" s="346">
        <f>SUM(N4:N6)</f>
        <v>14146</v>
      </c>
      <c r="O12" s="346"/>
      <c r="P12" s="306">
        <f>SUM(J12:N12)</f>
        <v>42240</v>
      </c>
      <c r="Q12" s="346">
        <f>SUM(Q4:Q6)</f>
        <v>14012</v>
      </c>
      <c r="R12" s="346"/>
      <c r="S12" s="346">
        <f>SUM(S4:S6)</f>
        <v>13104</v>
      </c>
      <c r="T12" s="346"/>
      <c r="U12" s="346">
        <f>SUM(U4:U6)</f>
        <v>14387</v>
      </c>
      <c r="V12" s="346"/>
      <c r="W12" s="346">
        <f t="shared" ref="W12:AB12" si="4">SUM(W4:W6)</f>
        <v>41503</v>
      </c>
      <c r="X12" s="346">
        <f t="shared" si="4"/>
        <v>13812</v>
      </c>
      <c r="Y12" s="346"/>
      <c r="Z12" s="346">
        <f t="shared" si="4"/>
        <v>12927</v>
      </c>
      <c r="AA12" s="346"/>
      <c r="AB12" s="346">
        <f t="shared" si="4"/>
        <v>14006</v>
      </c>
      <c r="AC12" s="346"/>
      <c r="AD12" s="306">
        <f t="shared" si="3"/>
        <v>40745</v>
      </c>
      <c r="AE12" s="309">
        <f t="shared" si="1"/>
        <v>167273</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494</v>
      </c>
      <c r="E14" s="307"/>
      <c r="F14" s="307">
        <v>486</v>
      </c>
      <c r="G14" s="307"/>
      <c r="H14" s="307">
        <v>473</v>
      </c>
      <c r="I14" s="306">
        <f t="shared" si="2"/>
        <v>1453</v>
      </c>
      <c r="J14" s="307">
        <v>470</v>
      </c>
      <c r="K14" s="307"/>
      <c r="L14" s="308">
        <v>459</v>
      </c>
      <c r="M14" s="308"/>
      <c r="N14" s="307">
        <v>465</v>
      </c>
      <c r="O14" s="307"/>
      <c r="P14" s="306">
        <f>SUM(J14:N14)</f>
        <v>1394</v>
      </c>
      <c r="Q14" s="308">
        <v>463</v>
      </c>
      <c r="R14" s="308"/>
      <c r="S14" s="308">
        <v>457</v>
      </c>
      <c r="T14" s="308"/>
      <c r="U14" s="308">
        <v>465</v>
      </c>
      <c r="V14" s="308"/>
      <c r="W14" s="306">
        <f>SUM(Q14:V14)</f>
        <v>1385</v>
      </c>
      <c r="X14" s="308">
        <v>466</v>
      </c>
      <c r="Y14" s="308"/>
      <c r="Z14" s="308">
        <v>479</v>
      </c>
      <c r="AA14" s="308"/>
      <c r="AB14" s="308">
        <v>489</v>
      </c>
      <c r="AC14" s="308"/>
      <c r="AD14" s="306">
        <f>SUM(X14:AC14)</f>
        <v>1434</v>
      </c>
      <c r="AE14" s="309">
        <f>SUM(I14,P14,W14,AD14)</f>
        <v>5666</v>
      </c>
    </row>
    <row r="15" spans="1:31" x14ac:dyDescent="0.2">
      <c r="A15" s="289" t="s">
        <v>91</v>
      </c>
      <c r="B15" s="299"/>
      <c r="C15" s="310"/>
      <c r="D15" s="310">
        <v>26</v>
      </c>
      <c r="E15" s="310"/>
      <c r="F15" s="310">
        <v>27</v>
      </c>
      <c r="G15" s="310"/>
      <c r="H15" s="310">
        <v>31</v>
      </c>
      <c r="I15" s="306">
        <f t="shared" si="2"/>
        <v>84</v>
      </c>
      <c r="J15" s="310">
        <v>28</v>
      </c>
      <c r="K15" s="310"/>
      <c r="L15" s="310">
        <v>26</v>
      </c>
      <c r="M15" s="310"/>
      <c r="N15" s="310">
        <v>30</v>
      </c>
      <c r="O15" s="310"/>
      <c r="P15" s="306">
        <f>SUM(J15:N15)</f>
        <v>84</v>
      </c>
      <c r="Q15" s="311">
        <v>43</v>
      </c>
      <c r="R15" s="329"/>
      <c r="S15" s="311">
        <v>33</v>
      </c>
      <c r="T15" s="311"/>
      <c r="U15" s="311">
        <v>38</v>
      </c>
      <c r="V15" s="311"/>
      <c r="W15" s="306">
        <f>SUM(Q15:V15)</f>
        <v>114</v>
      </c>
      <c r="X15" s="311">
        <v>32</v>
      </c>
      <c r="Y15" s="311"/>
      <c r="Z15" s="311">
        <v>28</v>
      </c>
      <c r="AA15" s="311"/>
      <c r="AB15" s="311">
        <v>38</v>
      </c>
      <c r="AC15" s="311"/>
      <c r="AD15" s="306">
        <f>SUM(X15:AC15)</f>
        <v>98</v>
      </c>
      <c r="AE15" s="309">
        <f>SUM(I15,P15,W15,AD15)</f>
        <v>380</v>
      </c>
    </row>
    <row r="16" spans="1:31" x14ac:dyDescent="0.2">
      <c r="A16" s="293" t="s">
        <v>353</v>
      </c>
      <c r="B16" s="327"/>
      <c r="C16" s="328"/>
      <c r="D16" s="328">
        <v>41</v>
      </c>
      <c r="E16" s="328"/>
      <c r="F16" s="328">
        <v>36</v>
      </c>
      <c r="G16" s="328"/>
      <c r="H16" s="328">
        <v>49</v>
      </c>
      <c r="I16" s="318">
        <f t="shared" si="2"/>
        <v>126</v>
      </c>
      <c r="J16" s="328">
        <v>44</v>
      </c>
      <c r="K16" s="328"/>
      <c r="L16" s="328">
        <v>30</v>
      </c>
      <c r="M16" s="328"/>
      <c r="N16" s="328">
        <v>106</v>
      </c>
      <c r="O16" s="328"/>
      <c r="P16" s="318">
        <f>SUM(J16:N16)</f>
        <v>180</v>
      </c>
      <c r="Q16" s="319">
        <v>41</v>
      </c>
      <c r="R16" s="330"/>
      <c r="S16" s="319">
        <v>43</v>
      </c>
      <c r="T16" s="319"/>
      <c r="U16" s="319">
        <v>33</v>
      </c>
      <c r="V16" s="319"/>
      <c r="W16" s="318">
        <f>SUM(Q16:V16)</f>
        <v>117</v>
      </c>
      <c r="X16" s="319">
        <v>53</v>
      </c>
      <c r="Y16" s="319"/>
      <c r="Z16" s="319">
        <v>37</v>
      </c>
      <c r="AA16" s="319"/>
      <c r="AB16" s="319">
        <v>31</v>
      </c>
      <c r="AC16" s="319"/>
      <c r="AD16" s="306">
        <f>SUM(X16:AC16)</f>
        <v>121</v>
      </c>
      <c r="AE16" s="320">
        <f>SUM(I16,P16,W16,AD16)</f>
        <v>544</v>
      </c>
    </row>
    <row r="17" spans="1:31" s="5" customFormat="1" x14ac:dyDescent="0.2">
      <c r="A17" s="255" t="s">
        <v>284</v>
      </c>
      <c r="B17" s="300"/>
      <c r="C17" s="314"/>
      <c r="D17" s="314">
        <f>SUM(D15-D16)</f>
        <v>-15</v>
      </c>
      <c r="E17" s="314"/>
      <c r="F17" s="314">
        <f>SUM(F15-F16)</f>
        <v>-9</v>
      </c>
      <c r="G17" s="314"/>
      <c r="H17" s="314">
        <f>SUM(H15-H16)</f>
        <v>-18</v>
      </c>
      <c r="I17" s="306">
        <f t="shared" si="2"/>
        <v>-42</v>
      </c>
      <c r="J17" s="314">
        <f>SUM(J15-J16)</f>
        <v>-16</v>
      </c>
      <c r="K17" s="314"/>
      <c r="L17" s="314">
        <f>SUM(L15-L16)</f>
        <v>-4</v>
      </c>
      <c r="M17" s="314"/>
      <c r="N17" s="314">
        <f>SUM(N15-N16)</f>
        <v>-76</v>
      </c>
      <c r="O17" s="314"/>
      <c r="P17" s="306">
        <f>SUM(J17:N17)</f>
        <v>-96</v>
      </c>
      <c r="Q17" s="314">
        <f>SUM(Q15-Q16)</f>
        <v>2</v>
      </c>
      <c r="R17" s="314"/>
      <c r="S17" s="314">
        <f>SUM(S15-S16)</f>
        <v>-10</v>
      </c>
      <c r="T17" s="314"/>
      <c r="U17" s="314">
        <f>SUM(U15-U16)</f>
        <v>5</v>
      </c>
      <c r="V17" s="314"/>
      <c r="W17" s="314">
        <f t="shared" ref="W17:AB17" si="5">SUM(W15-W16)</f>
        <v>-3</v>
      </c>
      <c r="X17" s="314">
        <f t="shared" si="5"/>
        <v>-21</v>
      </c>
      <c r="Y17" s="314"/>
      <c r="Z17" s="314">
        <f t="shared" si="5"/>
        <v>-9</v>
      </c>
      <c r="AA17" s="314"/>
      <c r="AB17" s="314">
        <f t="shared" si="5"/>
        <v>7</v>
      </c>
      <c r="AC17" s="314"/>
      <c r="AD17" s="306">
        <f>SUM(X17:AC17)</f>
        <v>-23</v>
      </c>
      <c r="AE17" s="309">
        <f>SUM(I17,P17,W17,AD17)</f>
        <v>-164</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406</v>
      </c>
      <c r="B20" s="298"/>
      <c r="C20" s="307"/>
      <c r="D20" s="307">
        <v>205</v>
      </c>
      <c r="E20" s="307"/>
      <c r="F20" s="307">
        <v>213</v>
      </c>
      <c r="G20" s="307"/>
      <c r="H20" s="307">
        <v>201</v>
      </c>
      <c r="I20" s="306">
        <f t="shared" si="2"/>
        <v>619</v>
      </c>
      <c r="J20" s="307">
        <v>196</v>
      </c>
      <c r="K20" s="307"/>
      <c r="L20" s="307">
        <v>183</v>
      </c>
      <c r="M20" s="307"/>
      <c r="N20" s="307">
        <v>207</v>
      </c>
      <c r="O20" s="307"/>
      <c r="P20" s="306">
        <f>SUM(J20:N20)</f>
        <v>586</v>
      </c>
      <c r="Q20" s="308">
        <v>378</v>
      </c>
      <c r="R20" s="333"/>
      <c r="S20" s="307">
        <v>337</v>
      </c>
      <c r="T20" s="307"/>
      <c r="U20" s="307">
        <v>365</v>
      </c>
      <c r="V20" s="307"/>
      <c r="W20" s="306">
        <f>SUM(Q20:V20)</f>
        <v>1080</v>
      </c>
      <c r="X20" s="308">
        <v>343</v>
      </c>
      <c r="Y20" s="308"/>
      <c r="Z20" s="308">
        <v>361</v>
      </c>
      <c r="AA20" s="308"/>
      <c r="AB20" s="308">
        <v>428</v>
      </c>
      <c r="AC20" s="308"/>
      <c r="AD20" s="306">
        <f>SUM(X20:AC20)</f>
        <v>1132</v>
      </c>
      <c r="AE20" s="309">
        <f>SUM(I20,P20,W20,AD20)</f>
        <v>3417</v>
      </c>
    </row>
    <row r="21" spans="1:31" x14ac:dyDescent="0.2">
      <c r="A21" s="16" t="s">
        <v>401</v>
      </c>
      <c r="B21" s="299"/>
      <c r="C21" s="310"/>
      <c r="D21" s="310"/>
      <c r="E21" s="310"/>
      <c r="F21" s="310"/>
      <c r="G21" s="310"/>
      <c r="H21" s="310"/>
      <c r="I21" s="306">
        <f t="shared" si="2"/>
        <v>0</v>
      </c>
      <c r="J21" s="310"/>
      <c r="K21" s="310"/>
      <c r="L21" s="310"/>
      <c r="M21" s="310"/>
      <c r="N21" s="310">
        <v>93</v>
      </c>
      <c r="O21" s="310"/>
      <c r="P21" s="306">
        <f>SUM(J21:N21)</f>
        <v>93</v>
      </c>
      <c r="Q21" s="311">
        <v>89</v>
      </c>
      <c r="R21" s="334"/>
      <c r="S21" s="310">
        <v>88</v>
      </c>
      <c r="T21" s="310"/>
      <c r="U21" s="310">
        <v>91</v>
      </c>
      <c r="V21" s="310"/>
      <c r="W21" s="306">
        <f>SUM(Q21:V21)</f>
        <v>268</v>
      </c>
      <c r="X21" s="311">
        <v>86</v>
      </c>
      <c r="Y21" s="311"/>
      <c r="Z21" s="311">
        <v>93</v>
      </c>
      <c r="AA21" s="311"/>
      <c r="AB21" s="311">
        <v>95</v>
      </c>
      <c r="AC21" s="311"/>
      <c r="AD21" s="306">
        <f>SUM(X21:AC21)</f>
        <v>274</v>
      </c>
      <c r="AE21" s="309">
        <f>SUM(I21,P21,W21,AD21)</f>
        <v>635</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273</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c r="D25" s="307">
        <v>360</v>
      </c>
      <c r="E25" s="307"/>
      <c r="F25" s="307">
        <v>349</v>
      </c>
      <c r="G25" s="307"/>
      <c r="H25" s="307">
        <v>421</v>
      </c>
      <c r="I25" s="306">
        <f t="shared" si="2"/>
        <v>1130</v>
      </c>
      <c r="J25" s="307">
        <v>374</v>
      </c>
      <c r="K25" s="307"/>
      <c r="L25" s="307">
        <v>385</v>
      </c>
      <c r="M25" s="307"/>
      <c r="N25" s="307">
        <v>426</v>
      </c>
      <c r="O25" s="307"/>
      <c r="P25" s="306">
        <f>SUM(J25:N25)</f>
        <v>1185</v>
      </c>
      <c r="Q25" s="308">
        <v>372</v>
      </c>
      <c r="R25" s="336"/>
      <c r="S25" s="307">
        <v>508</v>
      </c>
      <c r="T25" s="307"/>
      <c r="U25" s="307">
        <v>506</v>
      </c>
      <c r="V25" s="307"/>
      <c r="W25" s="306">
        <f>SUM(Q25:V25)</f>
        <v>1386</v>
      </c>
      <c r="X25" s="308">
        <v>713</v>
      </c>
      <c r="Y25" s="308"/>
      <c r="Z25" s="308">
        <v>777</v>
      </c>
      <c r="AA25" s="308"/>
      <c r="AB25" s="308">
        <v>680</v>
      </c>
      <c r="AC25" s="308"/>
      <c r="AD25" s="306">
        <f>SUM(X25:AC25)</f>
        <v>2170</v>
      </c>
      <c r="AE25" s="309">
        <f>SUM(I25,P25,W25,AD25)</f>
        <v>5871</v>
      </c>
    </row>
    <row r="26" spans="1:31" x14ac:dyDescent="0.2">
      <c r="A26" s="1" t="s">
        <v>146</v>
      </c>
      <c r="B26" s="299"/>
      <c r="C26" s="310"/>
      <c r="D26" s="310">
        <v>714</v>
      </c>
      <c r="E26" s="310"/>
      <c r="F26" s="310">
        <v>726</v>
      </c>
      <c r="G26" s="310"/>
      <c r="H26" s="310">
        <v>842</v>
      </c>
      <c r="I26" s="306">
        <f t="shared" si="2"/>
        <v>2282</v>
      </c>
      <c r="J26" s="310">
        <v>762</v>
      </c>
      <c r="K26" s="310"/>
      <c r="L26" s="310">
        <v>770</v>
      </c>
      <c r="M26" s="310"/>
      <c r="N26" s="310">
        <v>852</v>
      </c>
      <c r="O26" s="310"/>
      <c r="P26" s="306">
        <f>SUM(J26:N26)</f>
        <v>2384</v>
      </c>
      <c r="Q26" s="310">
        <v>744</v>
      </c>
      <c r="R26" s="310"/>
      <c r="S26" s="310">
        <v>1016</v>
      </c>
      <c r="T26" s="310"/>
      <c r="U26" s="310">
        <v>1012</v>
      </c>
      <c r="V26" s="310"/>
      <c r="W26" s="306">
        <f>SUM(Q26:V26)</f>
        <v>2772</v>
      </c>
      <c r="X26" s="311">
        <v>1569</v>
      </c>
      <c r="Y26" s="311"/>
      <c r="Z26" s="311">
        <v>1765</v>
      </c>
      <c r="AA26" s="311"/>
      <c r="AB26" s="311">
        <v>1485</v>
      </c>
      <c r="AC26" s="311"/>
      <c r="AD26" s="306">
        <f>SUM(X26:AC26)</f>
        <v>4819</v>
      </c>
      <c r="AE26" s="309">
        <f>SUM(I26,P26,W26,AD26)</f>
        <v>12257</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26" t="s">
        <v>125</v>
      </c>
      <c r="E29" s="326"/>
      <c r="F29" s="326" t="s">
        <v>126</v>
      </c>
      <c r="G29" s="326"/>
      <c r="H29" s="326" t="s">
        <v>2</v>
      </c>
      <c r="I29" s="317"/>
      <c r="J29" s="326" t="s">
        <v>3</v>
      </c>
      <c r="K29" s="326"/>
      <c r="L29" s="326" t="s">
        <v>111</v>
      </c>
      <c r="M29" s="326"/>
      <c r="N29" s="326" t="s">
        <v>113</v>
      </c>
      <c r="O29" s="326"/>
      <c r="P29" s="317"/>
      <c r="Q29" s="317" t="s">
        <v>6</v>
      </c>
      <c r="R29" s="317"/>
      <c r="S29" s="317" t="s">
        <v>128</v>
      </c>
      <c r="T29" s="317"/>
      <c r="U29" s="317" t="s">
        <v>129</v>
      </c>
      <c r="V29" s="317"/>
      <c r="W29" s="317"/>
      <c r="X29" s="317" t="s">
        <v>427</v>
      </c>
      <c r="Y29" s="317"/>
      <c r="Z29" s="326" t="s">
        <v>428</v>
      </c>
      <c r="AA29" s="326"/>
      <c r="AB29" s="326" t="s">
        <v>429</v>
      </c>
      <c r="AC29" s="316"/>
      <c r="AD29" s="326"/>
      <c r="AE29" s="317"/>
    </row>
    <row r="30" spans="1:31" x14ac:dyDescent="0.2">
      <c r="A30" s="287" t="s">
        <v>30</v>
      </c>
      <c r="B30" s="287"/>
      <c r="C30" s="304"/>
      <c r="D30" s="304"/>
      <c r="E30" s="304"/>
      <c r="F30" s="304"/>
      <c r="G30" s="304"/>
      <c r="H30" s="304"/>
      <c r="I30" s="305">
        <f t="shared" si="2"/>
        <v>0</v>
      </c>
      <c r="J30" s="304"/>
      <c r="K30" s="304"/>
      <c r="L30" s="304"/>
      <c r="M30" s="304"/>
      <c r="N30" s="304"/>
      <c r="O30" s="304"/>
      <c r="P30" s="306">
        <f t="shared" ref="P30:P39" si="6">SUM(J30:N30)</f>
        <v>0</v>
      </c>
      <c r="Q30" s="307"/>
      <c r="R30" s="307"/>
      <c r="S30" s="307"/>
      <c r="T30" s="307"/>
      <c r="U30" s="307"/>
      <c r="V30" s="307"/>
      <c r="W30" s="306">
        <f t="shared" ref="W30:W39" si="7">SUM(Q30:V30)</f>
        <v>0</v>
      </c>
      <c r="X30" s="308"/>
      <c r="Y30" s="308"/>
      <c r="Z30" s="308"/>
      <c r="AA30" s="308"/>
      <c r="AB30" s="308"/>
      <c r="AC30" s="308"/>
      <c r="AD30" s="306">
        <f>SUM(X30:AC30)</f>
        <v>0</v>
      </c>
      <c r="AE30" s="309">
        <f t="shared" ref="AE30:AE39" si="8">SUM(I30,P30,W30,AD30)</f>
        <v>0</v>
      </c>
    </row>
    <row r="31" spans="1:31" x14ac:dyDescent="0.2">
      <c r="A31" s="297" t="s">
        <v>370</v>
      </c>
      <c r="B31" s="2"/>
      <c r="C31" s="274"/>
      <c r="D31" s="274"/>
      <c r="E31" s="274"/>
      <c r="F31" s="274"/>
      <c r="G31" s="274"/>
      <c r="H31" s="274"/>
      <c r="I31" s="305">
        <f t="shared" si="2"/>
        <v>0</v>
      </c>
      <c r="J31" s="274"/>
      <c r="K31" s="274"/>
      <c r="L31" s="274"/>
      <c r="M31" s="274"/>
      <c r="N31" s="274"/>
      <c r="O31" s="274"/>
      <c r="P31" s="306">
        <f t="shared" si="6"/>
        <v>0</v>
      </c>
      <c r="Q31" s="310"/>
      <c r="R31" s="310"/>
      <c r="S31" s="310"/>
      <c r="T31" s="310"/>
      <c r="U31" s="310"/>
      <c r="V31" s="310"/>
      <c r="W31" s="306">
        <f t="shared" si="7"/>
        <v>0</v>
      </c>
      <c r="X31" s="311"/>
      <c r="Y31" s="311"/>
      <c r="Z31" s="311"/>
      <c r="AA31" s="311"/>
      <c r="AB31" s="311"/>
      <c r="AC31" s="311"/>
      <c r="AD31" s="306">
        <f t="shared" ref="AD31:AD39" si="9">SUM(X31:AC31)</f>
        <v>0</v>
      </c>
      <c r="AE31" s="309">
        <f t="shared" si="8"/>
        <v>0</v>
      </c>
    </row>
    <row r="32" spans="1:31" x14ac:dyDescent="0.2">
      <c r="A32" s="352"/>
      <c r="B32" s="16" t="s">
        <v>372</v>
      </c>
      <c r="D32" s="274">
        <v>0</v>
      </c>
      <c r="E32" s="274"/>
      <c r="F32" s="274"/>
      <c r="G32" s="274"/>
      <c r="H32" s="274"/>
      <c r="I32" s="305">
        <f t="shared" ref="I32:I39" si="10">SUM(D32:H32)</f>
        <v>0</v>
      </c>
      <c r="J32" s="274"/>
      <c r="K32" s="274"/>
      <c r="L32" s="274"/>
      <c r="M32" s="274"/>
      <c r="N32" s="274"/>
      <c r="O32" s="274"/>
      <c r="P32" s="306">
        <f t="shared" si="6"/>
        <v>0</v>
      </c>
      <c r="Q32" s="310"/>
      <c r="R32" s="310"/>
      <c r="S32" s="310"/>
      <c r="T32" s="310"/>
      <c r="U32" s="310"/>
      <c r="V32" s="310"/>
      <c r="W32" s="306">
        <f t="shared" si="7"/>
        <v>0</v>
      </c>
      <c r="X32" s="311"/>
      <c r="Y32" s="311"/>
      <c r="Z32" s="311"/>
      <c r="AA32" s="311"/>
      <c r="AB32" s="311"/>
      <c r="AC32" s="311"/>
      <c r="AD32" s="306">
        <f t="shared" si="9"/>
        <v>0</v>
      </c>
      <c r="AE32" s="309">
        <f t="shared" si="8"/>
        <v>0</v>
      </c>
    </row>
    <row r="33" spans="1:31" x14ac:dyDescent="0.2">
      <c r="A33" s="353"/>
      <c r="B33" s="16" t="s">
        <v>373</v>
      </c>
      <c r="D33" s="274">
        <v>2</v>
      </c>
      <c r="E33" s="274"/>
      <c r="F33" s="274"/>
      <c r="G33" s="274"/>
      <c r="H33" s="274"/>
      <c r="I33" s="305">
        <f t="shared" si="10"/>
        <v>2</v>
      </c>
      <c r="J33" s="274"/>
      <c r="K33" s="274"/>
      <c r="L33" s="274"/>
      <c r="M33" s="274"/>
      <c r="N33" s="274"/>
      <c r="O33" s="274"/>
      <c r="P33" s="306">
        <f t="shared" si="6"/>
        <v>0</v>
      </c>
      <c r="Q33" s="310"/>
      <c r="R33" s="310"/>
      <c r="S33" s="310"/>
      <c r="T33" s="310"/>
      <c r="U33" s="310"/>
      <c r="V33" s="310"/>
      <c r="W33" s="306">
        <f t="shared" si="7"/>
        <v>0</v>
      </c>
      <c r="X33" s="311"/>
      <c r="Y33" s="311"/>
      <c r="Z33" s="311"/>
      <c r="AA33" s="311"/>
      <c r="AB33" s="311"/>
      <c r="AC33" s="311"/>
      <c r="AD33" s="306">
        <f t="shared" si="9"/>
        <v>0</v>
      </c>
      <c r="AE33" s="309">
        <f t="shared" si="8"/>
        <v>2</v>
      </c>
    </row>
    <row r="34" spans="1:31" x14ac:dyDescent="0.2">
      <c r="A34" s="353"/>
      <c r="B34" s="16" t="s">
        <v>374</v>
      </c>
      <c r="D34" s="274">
        <v>0</v>
      </c>
      <c r="E34" s="274"/>
      <c r="F34" s="274"/>
      <c r="G34" s="274"/>
      <c r="H34" s="274"/>
      <c r="I34" s="305">
        <f t="shared" si="10"/>
        <v>0</v>
      </c>
      <c r="J34" s="274"/>
      <c r="K34" s="274"/>
      <c r="L34" s="274"/>
      <c r="M34" s="274"/>
      <c r="N34" s="274"/>
      <c r="O34" s="274"/>
      <c r="P34" s="306">
        <f t="shared" si="6"/>
        <v>0</v>
      </c>
      <c r="Q34" s="310"/>
      <c r="R34" s="310"/>
      <c r="S34" s="310"/>
      <c r="T34" s="310"/>
      <c r="U34" s="310"/>
      <c r="V34" s="310"/>
      <c r="W34" s="306">
        <f t="shared" si="7"/>
        <v>0</v>
      </c>
      <c r="X34" s="311"/>
      <c r="Y34" s="311"/>
      <c r="Z34" s="311"/>
      <c r="AA34" s="311"/>
      <c r="AB34" s="311"/>
      <c r="AC34" s="311"/>
      <c r="AD34" s="306">
        <f t="shared" si="9"/>
        <v>0</v>
      </c>
      <c r="AE34" s="309">
        <f t="shared" si="8"/>
        <v>0</v>
      </c>
    </row>
    <row r="35" spans="1:31" x14ac:dyDescent="0.2">
      <c r="A35" s="353"/>
      <c r="B35" s="16" t="s">
        <v>375</v>
      </c>
      <c r="D35" s="274">
        <v>0</v>
      </c>
      <c r="E35" s="274"/>
      <c r="F35" s="274"/>
      <c r="G35" s="274"/>
      <c r="H35" s="274"/>
      <c r="I35" s="305">
        <f t="shared" si="10"/>
        <v>0</v>
      </c>
      <c r="J35" s="274"/>
      <c r="K35" s="274"/>
      <c r="L35" s="274"/>
      <c r="M35" s="274"/>
      <c r="N35" s="274"/>
      <c r="O35" s="274"/>
      <c r="P35" s="306">
        <f t="shared" si="6"/>
        <v>0</v>
      </c>
      <c r="Q35" s="310"/>
      <c r="R35" s="310"/>
      <c r="S35" s="310"/>
      <c r="T35" s="310"/>
      <c r="U35" s="310"/>
      <c r="V35" s="310"/>
      <c r="W35" s="306">
        <f t="shared" si="7"/>
        <v>0</v>
      </c>
      <c r="X35" s="311"/>
      <c r="Y35" s="311"/>
      <c r="Z35" s="311"/>
      <c r="AA35" s="311"/>
      <c r="AB35" s="311"/>
      <c r="AC35" s="311"/>
      <c r="AD35" s="306">
        <f t="shared" si="9"/>
        <v>0</v>
      </c>
      <c r="AE35" s="309">
        <f t="shared" si="8"/>
        <v>0</v>
      </c>
    </row>
    <row r="36" spans="1:31" x14ac:dyDescent="0.2">
      <c r="A36" s="353"/>
      <c r="B36" s="16" t="s">
        <v>377</v>
      </c>
      <c r="D36" s="274">
        <v>0</v>
      </c>
      <c r="E36" s="274"/>
      <c r="F36" s="274"/>
      <c r="G36" s="274"/>
      <c r="H36" s="274"/>
      <c r="I36" s="305">
        <f t="shared" si="10"/>
        <v>0</v>
      </c>
      <c r="J36" s="274"/>
      <c r="K36" s="274"/>
      <c r="L36" s="274"/>
      <c r="M36" s="274"/>
      <c r="N36" s="274"/>
      <c r="O36" s="274"/>
      <c r="P36" s="306">
        <f t="shared" si="6"/>
        <v>0</v>
      </c>
      <c r="Q36" s="310"/>
      <c r="R36" s="310"/>
      <c r="S36" s="310"/>
      <c r="T36" s="310"/>
      <c r="U36" s="310"/>
      <c r="V36" s="310"/>
      <c r="W36" s="306">
        <f t="shared" si="7"/>
        <v>0</v>
      </c>
      <c r="X36" s="311"/>
      <c r="Y36" s="311"/>
      <c r="Z36" s="311"/>
      <c r="AA36" s="311"/>
      <c r="AB36" s="311"/>
      <c r="AC36" s="311"/>
      <c r="AD36" s="306">
        <f t="shared" si="9"/>
        <v>0</v>
      </c>
      <c r="AE36" s="309">
        <f t="shared" si="8"/>
        <v>0</v>
      </c>
    </row>
    <row r="37" spans="1:31" x14ac:dyDescent="0.2">
      <c r="A37" s="353"/>
      <c r="B37" s="16" t="s">
        <v>378</v>
      </c>
      <c r="D37" s="274">
        <v>0</v>
      </c>
      <c r="E37" s="274"/>
      <c r="F37" s="274"/>
      <c r="G37" s="274"/>
      <c r="H37" s="274"/>
      <c r="I37" s="305">
        <f t="shared" si="10"/>
        <v>0</v>
      </c>
      <c r="J37" s="274"/>
      <c r="K37" s="274"/>
      <c r="L37" s="274"/>
      <c r="M37" s="274"/>
      <c r="N37" s="274"/>
      <c r="O37" s="274"/>
      <c r="P37" s="306">
        <f t="shared" si="6"/>
        <v>0</v>
      </c>
      <c r="Q37" s="310"/>
      <c r="R37" s="310"/>
      <c r="S37" s="310"/>
      <c r="T37" s="310"/>
      <c r="U37" s="310"/>
      <c r="V37" s="310"/>
      <c r="W37" s="306">
        <f t="shared" si="7"/>
        <v>0</v>
      </c>
      <c r="X37" s="311"/>
      <c r="Y37" s="311"/>
      <c r="Z37" s="311"/>
      <c r="AA37" s="311"/>
      <c r="AB37" s="311"/>
      <c r="AC37" s="311"/>
      <c r="AD37" s="306">
        <f t="shared" si="9"/>
        <v>0</v>
      </c>
      <c r="AE37" s="309">
        <f t="shared" si="8"/>
        <v>0</v>
      </c>
    </row>
    <row r="38" spans="1:31" x14ac:dyDescent="0.2">
      <c r="A38" s="353"/>
      <c r="B38" s="16" t="s">
        <v>379</v>
      </c>
      <c r="D38" s="274">
        <v>0</v>
      </c>
      <c r="E38" s="274"/>
      <c r="F38" s="274"/>
      <c r="G38" s="274"/>
      <c r="H38" s="274"/>
      <c r="I38" s="305">
        <f t="shared" si="10"/>
        <v>0</v>
      </c>
      <c r="J38" s="274"/>
      <c r="K38" s="274"/>
      <c r="L38" s="274"/>
      <c r="M38" s="274"/>
      <c r="N38" s="274"/>
      <c r="O38" s="323"/>
      <c r="P38" s="318">
        <f t="shared" si="6"/>
        <v>0</v>
      </c>
      <c r="Q38" s="310"/>
      <c r="R38" s="310"/>
      <c r="S38" s="310"/>
      <c r="T38" s="310"/>
      <c r="U38" s="310"/>
      <c r="V38" s="310"/>
      <c r="W38" s="306">
        <f t="shared" si="7"/>
        <v>0</v>
      </c>
      <c r="X38" s="311"/>
      <c r="Y38" s="311"/>
      <c r="Z38" s="311"/>
      <c r="AA38" s="311"/>
      <c r="AB38" s="311"/>
      <c r="AC38" s="311"/>
      <c r="AD38" s="306">
        <f t="shared" si="9"/>
        <v>0</v>
      </c>
      <c r="AE38" s="309">
        <f t="shared" si="8"/>
        <v>0</v>
      </c>
    </row>
    <row r="39" spans="1:31" x14ac:dyDescent="0.2">
      <c r="A39" s="353"/>
      <c r="B39" s="16" t="s">
        <v>376</v>
      </c>
      <c r="D39" s="274">
        <v>0</v>
      </c>
      <c r="E39" s="274"/>
      <c r="F39" s="274"/>
      <c r="G39" s="274"/>
      <c r="H39" s="274"/>
      <c r="I39" s="305">
        <f t="shared" si="10"/>
        <v>0</v>
      </c>
      <c r="J39" s="274"/>
      <c r="K39" s="274"/>
      <c r="L39" s="274"/>
      <c r="M39" s="274"/>
      <c r="N39" s="324"/>
      <c r="O39" s="324"/>
      <c r="P39" s="306">
        <f t="shared" si="6"/>
        <v>0</v>
      </c>
      <c r="Q39" s="325"/>
      <c r="R39" s="325"/>
      <c r="S39" s="310"/>
      <c r="T39" s="310"/>
      <c r="U39" s="310"/>
      <c r="V39" s="310"/>
      <c r="W39" s="306">
        <f t="shared" si="7"/>
        <v>0</v>
      </c>
      <c r="X39" s="311"/>
      <c r="Y39" s="311"/>
      <c r="Z39" s="311"/>
      <c r="AA39" s="311"/>
      <c r="AB39" s="311"/>
      <c r="AC39" s="311"/>
      <c r="AD39" s="306">
        <f t="shared" si="9"/>
        <v>0</v>
      </c>
      <c r="AE39" s="309">
        <f t="shared" si="8"/>
        <v>0</v>
      </c>
    </row>
    <row r="40" spans="1:31" x14ac:dyDescent="0.2">
      <c r="A40" s="292"/>
      <c r="B40" s="292"/>
      <c r="C40" s="312"/>
      <c r="D40" s="312"/>
      <c r="E40" s="312"/>
      <c r="F40" s="312"/>
      <c r="G40" s="312"/>
      <c r="H40" s="312"/>
      <c r="I40" s="313"/>
      <c r="J40" s="312"/>
      <c r="K40" s="312"/>
      <c r="L40" s="312"/>
      <c r="M40" s="312"/>
      <c r="N40" s="312"/>
      <c r="O40" s="312"/>
      <c r="P40" s="317"/>
      <c r="Q40" s="315"/>
      <c r="R40" s="315"/>
      <c r="S40" s="315"/>
      <c r="T40" s="315"/>
      <c r="U40" s="315"/>
      <c r="V40" s="315"/>
      <c r="W40" s="317"/>
      <c r="X40" s="316"/>
      <c r="Y40" s="316"/>
      <c r="Z40" s="316"/>
      <c r="AA40" s="316"/>
      <c r="AB40" s="316"/>
      <c r="AC40" s="316"/>
      <c r="AD40" s="326"/>
      <c r="AE40" s="317"/>
    </row>
    <row r="41" spans="1:31" x14ac:dyDescent="0.2">
      <c r="A41" s="296" t="s">
        <v>371</v>
      </c>
      <c r="B41" s="287"/>
      <c r="C41" s="304"/>
      <c r="D41" s="304"/>
      <c r="E41" s="304"/>
      <c r="F41" s="304"/>
      <c r="G41" s="304"/>
      <c r="H41" s="304"/>
      <c r="I41" s="305">
        <f t="shared" si="2"/>
        <v>0</v>
      </c>
      <c r="J41" s="304"/>
      <c r="K41" s="304"/>
      <c r="L41" s="304"/>
      <c r="M41" s="304"/>
      <c r="N41" s="304"/>
      <c r="O41" s="304"/>
      <c r="P41" s="306">
        <f t="shared" ref="P41:P75" si="11">SUM(J41:N41)</f>
        <v>0</v>
      </c>
      <c r="Q41" s="307"/>
      <c r="R41" s="307"/>
      <c r="S41" s="307"/>
      <c r="T41" s="307"/>
      <c r="U41" s="307"/>
      <c r="V41" s="307"/>
      <c r="W41" s="306">
        <f t="shared" ref="W41:W75" si="12">SUM(Q41:V41)</f>
        <v>0</v>
      </c>
      <c r="X41" s="308"/>
      <c r="Y41" s="308"/>
      <c r="Z41" s="308"/>
      <c r="AA41" s="308"/>
      <c r="AB41" s="308"/>
      <c r="AC41" s="308"/>
      <c r="AD41" s="306">
        <f>SUM(X41:AC41)</f>
        <v>0</v>
      </c>
      <c r="AE41" s="309">
        <f t="shared" ref="AE41:AE75" si="13">SUM(I41,P41,W41,AD41)</f>
        <v>0</v>
      </c>
    </row>
    <row r="42" spans="1:31" x14ac:dyDescent="0.2">
      <c r="A42" s="354"/>
      <c r="B42" s="288" t="s">
        <v>381</v>
      </c>
      <c r="C42" s="304"/>
      <c r="D42" s="304">
        <v>0</v>
      </c>
      <c r="E42" s="304"/>
      <c r="F42" s="304"/>
      <c r="G42" s="304"/>
      <c r="H42" s="304"/>
      <c r="I42" s="305">
        <f t="shared" si="2"/>
        <v>0</v>
      </c>
      <c r="J42" s="304">
        <v>0</v>
      </c>
      <c r="K42" s="304"/>
      <c r="L42" s="304"/>
      <c r="M42" s="304"/>
      <c r="N42" s="304"/>
      <c r="O42" s="304"/>
      <c r="P42" s="306">
        <f t="shared" si="11"/>
        <v>0</v>
      </c>
      <c r="Q42" s="307"/>
      <c r="R42" s="307"/>
      <c r="S42" s="307"/>
      <c r="T42" s="307"/>
      <c r="U42" s="307"/>
      <c r="V42" s="307"/>
      <c r="W42" s="306">
        <f t="shared" si="12"/>
        <v>0</v>
      </c>
      <c r="X42" s="308"/>
      <c r="Y42" s="308"/>
      <c r="Z42" s="308"/>
      <c r="AA42" s="308"/>
      <c r="AB42" s="308"/>
      <c r="AC42" s="308"/>
      <c r="AD42" s="306">
        <f t="shared" ref="AD42:AD75" si="14">SUM(X42:AC42)</f>
        <v>0</v>
      </c>
      <c r="AE42" s="309">
        <f t="shared" si="13"/>
        <v>0</v>
      </c>
    </row>
    <row r="43" spans="1:31" x14ac:dyDescent="0.2">
      <c r="A43" s="355"/>
      <c r="B43" s="288" t="s">
        <v>382</v>
      </c>
      <c r="C43" s="304"/>
      <c r="D43" s="304">
        <v>4</v>
      </c>
      <c r="E43" s="304"/>
      <c r="F43" s="304"/>
      <c r="G43" s="304"/>
      <c r="H43" s="304"/>
      <c r="I43" s="305">
        <f t="shared" si="2"/>
        <v>4</v>
      </c>
      <c r="J43" s="304">
        <v>1</v>
      </c>
      <c r="K43" s="304"/>
      <c r="L43" s="304"/>
      <c r="M43" s="304"/>
      <c r="N43" s="304">
        <v>7</v>
      </c>
      <c r="O43" s="304"/>
      <c r="P43" s="306">
        <f t="shared" si="11"/>
        <v>8</v>
      </c>
      <c r="Q43" s="307">
        <v>4</v>
      </c>
      <c r="R43" s="307"/>
      <c r="S43" s="307">
        <v>5</v>
      </c>
      <c r="T43" s="307"/>
      <c r="U43" s="307"/>
      <c r="V43" s="307"/>
      <c r="W43" s="306">
        <f t="shared" si="12"/>
        <v>9</v>
      </c>
      <c r="X43" s="308">
        <v>4</v>
      </c>
      <c r="Y43" s="308"/>
      <c r="Z43" s="308">
        <v>4</v>
      </c>
      <c r="AA43" s="308"/>
      <c r="AB43" s="308">
        <v>2</v>
      </c>
      <c r="AC43" s="308"/>
      <c r="AD43" s="306">
        <f t="shared" si="14"/>
        <v>10</v>
      </c>
      <c r="AE43" s="309">
        <f t="shared" si="13"/>
        <v>31</v>
      </c>
    </row>
    <row r="44" spans="1:31" x14ac:dyDescent="0.2">
      <c r="A44" s="355"/>
      <c r="B44" s="288" t="s">
        <v>383</v>
      </c>
      <c r="C44" s="304"/>
      <c r="D44" s="304">
        <v>3</v>
      </c>
      <c r="E44" s="304"/>
      <c r="F44" s="304"/>
      <c r="G44" s="304"/>
      <c r="H44" s="304"/>
      <c r="I44" s="305">
        <f t="shared" si="2"/>
        <v>3</v>
      </c>
      <c r="J44" s="304">
        <v>0</v>
      </c>
      <c r="K44" s="304"/>
      <c r="L44" s="304"/>
      <c r="M44" s="304"/>
      <c r="N44" s="304"/>
      <c r="O44" s="304"/>
      <c r="P44" s="306">
        <f t="shared" si="11"/>
        <v>0</v>
      </c>
      <c r="Q44" s="307">
        <v>3</v>
      </c>
      <c r="R44" s="307"/>
      <c r="S44" s="307"/>
      <c r="T44" s="307"/>
      <c r="U44" s="307"/>
      <c r="V44" s="307"/>
      <c r="W44" s="306">
        <f t="shared" si="12"/>
        <v>3</v>
      </c>
      <c r="X44" s="308"/>
      <c r="Y44" s="308"/>
      <c r="Z44" s="308"/>
      <c r="AA44" s="308"/>
      <c r="AB44" s="308">
        <v>1</v>
      </c>
      <c r="AC44" s="308"/>
      <c r="AD44" s="306">
        <f t="shared" si="14"/>
        <v>1</v>
      </c>
      <c r="AE44" s="309">
        <f t="shared" si="13"/>
        <v>7</v>
      </c>
    </row>
    <row r="45" spans="1:31" x14ac:dyDescent="0.2">
      <c r="A45" s="355"/>
      <c r="B45" s="288" t="s">
        <v>384</v>
      </c>
      <c r="C45" s="304"/>
      <c r="D45" s="304">
        <v>7</v>
      </c>
      <c r="E45" s="304"/>
      <c r="F45" s="304"/>
      <c r="G45" s="304"/>
      <c r="H45" s="304"/>
      <c r="I45" s="305">
        <f t="shared" si="2"/>
        <v>7</v>
      </c>
      <c r="J45" s="304">
        <v>0</v>
      </c>
      <c r="K45" s="304"/>
      <c r="L45" s="304">
        <v>2</v>
      </c>
      <c r="M45" s="304"/>
      <c r="N45" s="304">
        <v>2</v>
      </c>
      <c r="O45" s="304"/>
      <c r="P45" s="306">
        <f t="shared" si="11"/>
        <v>4</v>
      </c>
      <c r="Q45" s="307"/>
      <c r="R45" s="307"/>
      <c r="S45" s="307"/>
      <c r="T45" s="307"/>
      <c r="U45" s="307">
        <v>3</v>
      </c>
      <c r="V45" s="307"/>
      <c r="W45" s="306">
        <f t="shared" si="12"/>
        <v>3</v>
      </c>
      <c r="X45" s="308"/>
      <c r="Y45" s="308"/>
      <c r="Z45" s="308">
        <v>3</v>
      </c>
      <c r="AA45" s="308"/>
      <c r="AB45" s="308">
        <v>3</v>
      </c>
      <c r="AC45" s="308"/>
      <c r="AD45" s="306">
        <f t="shared" si="14"/>
        <v>6</v>
      </c>
      <c r="AE45" s="309">
        <f t="shared" si="13"/>
        <v>20</v>
      </c>
    </row>
    <row r="46" spans="1:31" x14ac:dyDescent="0.2">
      <c r="A46" s="355"/>
      <c r="B46" s="288" t="s">
        <v>385</v>
      </c>
      <c r="C46" s="304"/>
      <c r="D46" s="304">
        <v>1</v>
      </c>
      <c r="E46" s="304"/>
      <c r="F46" s="304"/>
      <c r="G46" s="304"/>
      <c r="H46" s="304"/>
      <c r="I46" s="305">
        <f t="shared" si="2"/>
        <v>1</v>
      </c>
      <c r="J46" s="304">
        <v>0</v>
      </c>
      <c r="K46" s="304"/>
      <c r="L46" s="304">
        <v>8</v>
      </c>
      <c r="M46" s="304"/>
      <c r="N46" s="304"/>
      <c r="O46" s="304"/>
      <c r="P46" s="306">
        <f t="shared" si="11"/>
        <v>8</v>
      </c>
      <c r="Q46" s="307"/>
      <c r="R46" s="307"/>
      <c r="S46" s="307"/>
      <c r="T46" s="307"/>
      <c r="U46" s="307"/>
      <c r="V46" s="307"/>
      <c r="W46" s="306">
        <f t="shared" si="12"/>
        <v>0</v>
      </c>
      <c r="X46" s="308"/>
      <c r="Y46" s="308"/>
      <c r="Z46" s="308">
        <v>2</v>
      </c>
      <c r="AA46" s="308"/>
      <c r="AB46" s="308">
        <v>2</v>
      </c>
      <c r="AC46" s="308"/>
      <c r="AD46" s="306">
        <f t="shared" si="14"/>
        <v>4</v>
      </c>
      <c r="AE46" s="309">
        <f t="shared" si="13"/>
        <v>13</v>
      </c>
    </row>
    <row r="47" spans="1:31" x14ac:dyDescent="0.2">
      <c r="A47" s="355"/>
      <c r="B47" s="288" t="s">
        <v>386</v>
      </c>
      <c r="C47" s="304"/>
      <c r="D47" s="304">
        <v>12</v>
      </c>
      <c r="E47" s="304"/>
      <c r="F47" s="304"/>
      <c r="G47" s="304"/>
      <c r="H47" s="304"/>
      <c r="I47" s="305">
        <f t="shared" si="2"/>
        <v>12</v>
      </c>
      <c r="J47" s="304">
        <v>7</v>
      </c>
      <c r="K47" s="304"/>
      <c r="L47" s="304">
        <v>10</v>
      </c>
      <c r="M47" s="304"/>
      <c r="N47" s="304">
        <v>11</v>
      </c>
      <c r="O47" s="304"/>
      <c r="P47" s="306">
        <f t="shared" si="11"/>
        <v>28</v>
      </c>
      <c r="Q47" s="307">
        <v>16</v>
      </c>
      <c r="R47" s="307"/>
      <c r="S47" s="307">
        <v>5</v>
      </c>
      <c r="T47" s="307"/>
      <c r="U47" s="307">
        <v>13</v>
      </c>
      <c r="V47" s="307"/>
      <c r="W47" s="306">
        <f t="shared" si="12"/>
        <v>34</v>
      </c>
      <c r="X47" s="308">
        <v>8</v>
      </c>
      <c r="Y47" s="308"/>
      <c r="Z47" s="308">
        <v>8</v>
      </c>
      <c r="AA47" s="308"/>
      <c r="AB47" s="308">
        <v>8</v>
      </c>
      <c r="AC47" s="308"/>
      <c r="AD47" s="306">
        <f t="shared" si="14"/>
        <v>24</v>
      </c>
      <c r="AE47" s="309">
        <f t="shared" si="13"/>
        <v>98</v>
      </c>
    </row>
    <row r="48" spans="1:31" x14ac:dyDescent="0.2">
      <c r="A48" s="355"/>
      <c r="B48" s="288" t="s">
        <v>387</v>
      </c>
      <c r="C48" s="304"/>
      <c r="D48" s="304">
        <v>1</v>
      </c>
      <c r="E48" s="304"/>
      <c r="F48" s="304"/>
      <c r="G48" s="304"/>
      <c r="H48" s="304"/>
      <c r="I48" s="305">
        <f t="shared" si="2"/>
        <v>1</v>
      </c>
      <c r="J48" s="304">
        <v>1</v>
      </c>
      <c r="K48" s="304"/>
      <c r="L48" s="304"/>
      <c r="M48" s="304"/>
      <c r="N48" s="304"/>
      <c r="O48" s="304"/>
      <c r="P48" s="306">
        <f t="shared" si="11"/>
        <v>1</v>
      </c>
      <c r="Q48" s="307"/>
      <c r="R48" s="307"/>
      <c r="S48" s="307"/>
      <c r="T48" s="307"/>
      <c r="U48" s="307">
        <v>1</v>
      </c>
      <c r="V48" s="307"/>
      <c r="W48" s="306">
        <f t="shared" si="12"/>
        <v>1</v>
      </c>
      <c r="X48" s="308">
        <v>2</v>
      </c>
      <c r="Y48" s="308"/>
      <c r="Z48" s="308">
        <v>1</v>
      </c>
      <c r="AA48" s="308"/>
      <c r="AB48" s="308"/>
      <c r="AC48" s="308"/>
      <c r="AD48" s="306">
        <f t="shared" si="14"/>
        <v>3</v>
      </c>
      <c r="AE48" s="309">
        <f t="shared" si="13"/>
        <v>6</v>
      </c>
    </row>
    <row r="49" spans="1:31" x14ac:dyDescent="0.2">
      <c r="A49" s="355"/>
      <c r="B49" s="288" t="s">
        <v>388</v>
      </c>
      <c r="C49" s="304"/>
      <c r="D49" s="304">
        <v>0</v>
      </c>
      <c r="E49" s="304"/>
      <c r="F49" s="304"/>
      <c r="G49" s="304"/>
      <c r="H49" s="304"/>
      <c r="I49" s="305">
        <f t="shared" si="2"/>
        <v>0</v>
      </c>
      <c r="J49" s="304">
        <v>0</v>
      </c>
      <c r="K49" s="304"/>
      <c r="L49" s="304"/>
      <c r="M49" s="304"/>
      <c r="N49" s="304"/>
      <c r="O49" s="304"/>
      <c r="P49" s="306">
        <f t="shared" si="11"/>
        <v>0</v>
      </c>
      <c r="Q49" s="307"/>
      <c r="R49" s="307"/>
      <c r="S49" s="307"/>
      <c r="T49" s="307"/>
      <c r="U49" s="307">
        <v>2</v>
      </c>
      <c r="V49" s="307"/>
      <c r="W49" s="306">
        <f t="shared" si="12"/>
        <v>2</v>
      </c>
      <c r="X49" s="308">
        <v>1</v>
      </c>
      <c r="Y49" s="308"/>
      <c r="Z49" s="308"/>
      <c r="AA49" s="308"/>
      <c r="AB49" s="308"/>
      <c r="AC49" s="308"/>
      <c r="AD49" s="306">
        <f t="shared" si="14"/>
        <v>1</v>
      </c>
      <c r="AE49" s="309">
        <f t="shared" si="13"/>
        <v>3</v>
      </c>
    </row>
    <row r="50" spans="1:31" x14ac:dyDescent="0.2">
      <c r="A50" s="355"/>
      <c r="B50" s="288" t="s">
        <v>389</v>
      </c>
      <c r="C50" s="304"/>
      <c r="D50" s="304">
        <v>2</v>
      </c>
      <c r="E50" s="304"/>
      <c r="F50" s="304"/>
      <c r="G50" s="304"/>
      <c r="H50" s="304"/>
      <c r="I50" s="305">
        <f t="shared" si="2"/>
        <v>2</v>
      </c>
      <c r="J50" s="304">
        <v>0</v>
      </c>
      <c r="K50" s="304"/>
      <c r="L50" s="304">
        <v>1</v>
      </c>
      <c r="M50" s="304"/>
      <c r="N50" s="304">
        <v>1</v>
      </c>
      <c r="O50" s="304"/>
      <c r="P50" s="306">
        <f t="shared" si="11"/>
        <v>2</v>
      </c>
      <c r="Q50" s="307">
        <v>3</v>
      </c>
      <c r="R50" s="307"/>
      <c r="S50" s="307"/>
      <c r="T50" s="307"/>
      <c r="U50" s="307">
        <v>1</v>
      </c>
      <c r="V50" s="307"/>
      <c r="W50" s="306">
        <f t="shared" si="12"/>
        <v>4</v>
      </c>
      <c r="X50" s="308">
        <v>1</v>
      </c>
      <c r="Y50" s="308"/>
      <c r="Z50" s="308">
        <v>2</v>
      </c>
      <c r="AA50" s="308"/>
      <c r="AB50" s="308">
        <v>2</v>
      </c>
      <c r="AC50" s="308"/>
      <c r="AD50" s="306">
        <f t="shared" si="14"/>
        <v>5</v>
      </c>
      <c r="AE50" s="309">
        <f t="shared" si="13"/>
        <v>13</v>
      </c>
    </row>
    <row r="51" spans="1:31" x14ac:dyDescent="0.2">
      <c r="A51" s="355"/>
      <c r="B51" s="288" t="s">
        <v>390</v>
      </c>
      <c r="C51" s="304"/>
      <c r="D51" s="304">
        <v>1</v>
      </c>
      <c r="E51" s="304"/>
      <c r="F51" s="304"/>
      <c r="G51" s="304"/>
      <c r="H51" s="304"/>
      <c r="I51" s="305">
        <f t="shared" si="2"/>
        <v>1</v>
      </c>
      <c r="J51" s="304">
        <v>0</v>
      </c>
      <c r="K51" s="304"/>
      <c r="L51" s="304"/>
      <c r="M51" s="304"/>
      <c r="N51" s="304">
        <v>1</v>
      </c>
      <c r="O51" s="304"/>
      <c r="P51" s="306">
        <f t="shared" si="11"/>
        <v>1</v>
      </c>
      <c r="Q51" s="307">
        <v>3</v>
      </c>
      <c r="R51" s="307"/>
      <c r="S51" s="307">
        <v>1</v>
      </c>
      <c r="T51" s="307"/>
      <c r="U51" s="307">
        <v>1</v>
      </c>
      <c r="V51" s="307"/>
      <c r="W51" s="306">
        <f t="shared" si="12"/>
        <v>5</v>
      </c>
      <c r="X51" s="308"/>
      <c r="Y51" s="308"/>
      <c r="Z51" s="308">
        <v>1</v>
      </c>
      <c r="AA51" s="308"/>
      <c r="AB51" s="308"/>
      <c r="AC51" s="308"/>
      <c r="AD51" s="306">
        <f t="shared" si="14"/>
        <v>1</v>
      </c>
      <c r="AE51" s="309">
        <f t="shared" si="13"/>
        <v>8</v>
      </c>
    </row>
    <row r="52" spans="1:31" x14ac:dyDescent="0.2">
      <c r="A52" s="355"/>
      <c r="B52" s="288" t="s">
        <v>391</v>
      </c>
      <c r="C52" s="304"/>
      <c r="D52" s="304">
        <v>0</v>
      </c>
      <c r="E52" s="304"/>
      <c r="F52" s="304"/>
      <c r="G52" s="304"/>
      <c r="H52" s="304"/>
      <c r="I52" s="305">
        <f t="shared" si="2"/>
        <v>0</v>
      </c>
      <c r="J52" s="304">
        <v>0</v>
      </c>
      <c r="K52" s="304"/>
      <c r="L52" s="304"/>
      <c r="M52" s="304"/>
      <c r="N52" s="304"/>
      <c r="O52" s="304"/>
      <c r="P52" s="306">
        <f t="shared" si="11"/>
        <v>0</v>
      </c>
      <c r="Q52" s="307"/>
      <c r="R52" s="307"/>
      <c r="S52" s="307"/>
      <c r="T52" s="307"/>
      <c r="U52" s="307"/>
      <c r="V52" s="307"/>
      <c r="W52" s="306">
        <f t="shared" si="12"/>
        <v>0</v>
      </c>
      <c r="X52" s="308"/>
      <c r="Y52" s="308"/>
      <c r="Z52" s="308"/>
      <c r="AA52" s="308"/>
      <c r="AB52" s="308"/>
      <c r="AC52" s="308"/>
      <c r="AD52" s="306">
        <f t="shared" si="14"/>
        <v>0</v>
      </c>
      <c r="AE52" s="309">
        <f t="shared" si="13"/>
        <v>0</v>
      </c>
    </row>
    <row r="53" spans="1:31" x14ac:dyDescent="0.2">
      <c r="A53" s="355"/>
      <c r="B53" s="288" t="s">
        <v>392</v>
      </c>
      <c r="C53" s="304"/>
      <c r="D53" s="304">
        <v>2</v>
      </c>
      <c r="E53" s="304"/>
      <c r="F53" s="304"/>
      <c r="G53" s="304"/>
      <c r="H53" s="304"/>
      <c r="I53" s="305">
        <f t="shared" si="2"/>
        <v>2</v>
      </c>
      <c r="J53" s="304">
        <v>0</v>
      </c>
      <c r="K53" s="304"/>
      <c r="L53" s="304"/>
      <c r="M53" s="304"/>
      <c r="N53" s="304">
        <v>1</v>
      </c>
      <c r="O53" s="304"/>
      <c r="P53" s="306">
        <f t="shared" si="11"/>
        <v>1</v>
      </c>
      <c r="Q53" s="307"/>
      <c r="R53" s="307"/>
      <c r="S53" s="307"/>
      <c r="T53" s="307"/>
      <c r="U53" s="307"/>
      <c r="V53" s="307"/>
      <c r="W53" s="306">
        <f t="shared" si="12"/>
        <v>0</v>
      </c>
      <c r="X53" s="308">
        <v>2</v>
      </c>
      <c r="Y53" s="308"/>
      <c r="Z53" s="308">
        <v>1</v>
      </c>
      <c r="AA53" s="308"/>
      <c r="AB53" s="308"/>
      <c r="AC53" s="308"/>
      <c r="AD53" s="306">
        <f t="shared" si="14"/>
        <v>3</v>
      </c>
      <c r="AE53" s="309">
        <f t="shared" si="13"/>
        <v>6</v>
      </c>
    </row>
    <row r="54" spans="1:31" x14ac:dyDescent="0.2">
      <c r="A54" s="355"/>
      <c r="B54" s="288" t="s">
        <v>393</v>
      </c>
      <c r="C54" s="304"/>
      <c r="D54" s="304">
        <v>1</v>
      </c>
      <c r="E54" s="304"/>
      <c r="F54" s="304"/>
      <c r="G54" s="304"/>
      <c r="H54" s="304"/>
      <c r="I54" s="305">
        <f t="shared" si="2"/>
        <v>1</v>
      </c>
      <c r="J54" s="304">
        <v>0</v>
      </c>
      <c r="K54" s="304"/>
      <c r="L54" s="304"/>
      <c r="M54" s="304"/>
      <c r="N54" s="304"/>
      <c r="O54" s="304"/>
      <c r="P54" s="306">
        <f t="shared" si="11"/>
        <v>0</v>
      </c>
      <c r="Q54" s="307"/>
      <c r="R54" s="307"/>
      <c r="S54" s="307"/>
      <c r="T54" s="307"/>
      <c r="U54" s="307"/>
      <c r="V54" s="307"/>
      <c r="W54" s="306">
        <f t="shared" si="12"/>
        <v>0</v>
      </c>
      <c r="X54" s="308"/>
      <c r="Y54" s="308"/>
      <c r="Z54" s="308"/>
      <c r="AA54" s="308"/>
      <c r="AB54" s="308"/>
      <c r="AC54" s="308"/>
      <c r="AD54" s="306">
        <f t="shared" si="14"/>
        <v>0</v>
      </c>
      <c r="AE54" s="309">
        <f t="shared" si="13"/>
        <v>1</v>
      </c>
    </row>
    <row r="55" spans="1:31" x14ac:dyDescent="0.2">
      <c r="A55" s="355"/>
      <c r="B55" s="288" t="s">
        <v>394</v>
      </c>
      <c r="C55" s="304"/>
      <c r="D55" s="304">
        <v>0</v>
      </c>
      <c r="E55" s="304"/>
      <c r="F55" s="304"/>
      <c r="G55" s="304"/>
      <c r="H55" s="304"/>
      <c r="I55" s="305">
        <f t="shared" si="2"/>
        <v>0</v>
      </c>
      <c r="J55" s="304">
        <v>0</v>
      </c>
      <c r="K55" s="304"/>
      <c r="L55" s="304"/>
      <c r="M55" s="304"/>
      <c r="N55" s="304">
        <v>1</v>
      </c>
      <c r="O55" s="304"/>
      <c r="P55" s="306">
        <f t="shared" si="11"/>
        <v>1</v>
      </c>
      <c r="Q55" s="307"/>
      <c r="R55" s="307"/>
      <c r="S55" s="307">
        <v>1</v>
      </c>
      <c r="T55" s="307"/>
      <c r="U55" s="307"/>
      <c r="V55" s="307"/>
      <c r="W55" s="306">
        <f t="shared" si="12"/>
        <v>1</v>
      </c>
      <c r="X55" s="308">
        <v>1</v>
      </c>
      <c r="Y55" s="308"/>
      <c r="Z55" s="308"/>
      <c r="AA55" s="308"/>
      <c r="AB55" s="308">
        <v>1</v>
      </c>
      <c r="AC55" s="308"/>
      <c r="AD55" s="306">
        <f t="shared" si="14"/>
        <v>2</v>
      </c>
      <c r="AE55" s="309">
        <f t="shared" si="13"/>
        <v>4</v>
      </c>
    </row>
    <row r="56" spans="1:31" x14ac:dyDescent="0.2">
      <c r="A56" s="355"/>
      <c r="B56" s="288" t="s">
        <v>433</v>
      </c>
      <c r="C56" s="304"/>
      <c r="D56" s="304">
        <v>0</v>
      </c>
      <c r="E56" s="304"/>
      <c r="F56" s="304"/>
      <c r="G56" s="304"/>
      <c r="H56" s="304"/>
      <c r="I56" s="305">
        <f t="shared" si="2"/>
        <v>0</v>
      </c>
      <c r="J56" s="304">
        <v>1</v>
      </c>
      <c r="K56" s="304"/>
      <c r="L56" s="304"/>
      <c r="M56" s="304"/>
      <c r="N56" s="304"/>
      <c r="O56" s="304"/>
      <c r="P56" s="306">
        <f t="shared" si="11"/>
        <v>1</v>
      </c>
      <c r="Q56" s="307">
        <v>1</v>
      </c>
      <c r="R56" s="307"/>
      <c r="S56" s="307">
        <v>3</v>
      </c>
      <c r="T56" s="307"/>
      <c r="U56" s="307"/>
      <c r="V56" s="307"/>
      <c r="W56" s="306">
        <f t="shared" si="12"/>
        <v>4</v>
      </c>
      <c r="X56" s="308"/>
      <c r="Y56" s="308"/>
      <c r="Z56" s="308"/>
      <c r="AA56" s="308"/>
      <c r="AB56" s="308">
        <v>1</v>
      </c>
      <c r="AC56" s="308"/>
      <c r="AD56" s="306">
        <f t="shared" si="14"/>
        <v>1</v>
      </c>
      <c r="AE56" s="309">
        <f t="shared" si="13"/>
        <v>6</v>
      </c>
    </row>
    <row r="57" spans="1:31" x14ac:dyDescent="0.2">
      <c r="A57" s="355"/>
      <c r="B57" s="288" t="s">
        <v>396</v>
      </c>
      <c r="C57" s="304"/>
      <c r="D57" s="304">
        <v>0</v>
      </c>
      <c r="E57" s="304"/>
      <c r="F57" s="304"/>
      <c r="G57" s="304"/>
      <c r="H57" s="304"/>
      <c r="I57" s="305">
        <f t="shared" si="2"/>
        <v>0</v>
      </c>
      <c r="J57" s="304">
        <v>0</v>
      </c>
      <c r="K57" s="304"/>
      <c r="L57" s="304"/>
      <c r="M57" s="304"/>
      <c r="N57" s="304"/>
      <c r="O57" s="304"/>
      <c r="P57" s="306">
        <f t="shared" si="11"/>
        <v>0</v>
      </c>
      <c r="Q57" s="307">
        <v>1</v>
      </c>
      <c r="R57" s="307"/>
      <c r="S57" s="307"/>
      <c r="T57" s="307"/>
      <c r="U57" s="307"/>
      <c r="V57" s="307"/>
      <c r="W57" s="306">
        <f t="shared" si="12"/>
        <v>1</v>
      </c>
      <c r="X57" s="308"/>
      <c r="Y57" s="308"/>
      <c r="Z57" s="308"/>
      <c r="AA57" s="308"/>
      <c r="AB57" s="308"/>
      <c r="AC57" s="308"/>
      <c r="AD57" s="306">
        <f t="shared" si="14"/>
        <v>0</v>
      </c>
      <c r="AE57" s="309">
        <f t="shared" si="13"/>
        <v>1</v>
      </c>
    </row>
    <row r="58" spans="1:31" x14ac:dyDescent="0.2">
      <c r="A58" s="355"/>
      <c r="B58" s="288" t="s">
        <v>397</v>
      </c>
      <c r="C58" s="304"/>
      <c r="D58" s="304">
        <v>1</v>
      </c>
      <c r="E58" s="304"/>
      <c r="F58" s="304"/>
      <c r="G58" s="304"/>
      <c r="H58" s="304"/>
      <c r="I58" s="305">
        <f t="shared" si="2"/>
        <v>1</v>
      </c>
      <c r="J58" s="304">
        <v>1</v>
      </c>
      <c r="K58" s="304"/>
      <c r="L58" s="304"/>
      <c r="M58" s="304"/>
      <c r="N58" s="304">
        <v>1</v>
      </c>
      <c r="O58" s="304"/>
      <c r="P58" s="306">
        <f t="shared" si="11"/>
        <v>2</v>
      </c>
      <c r="Q58" s="307">
        <v>3</v>
      </c>
      <c r="R58" s="307"/>
      <c r="S58" s="307"/>
      <c r="T58" s="307"/>
      <c r="U58" s="307">
        <v>1</v>
      </c>
      <c r="V58" s="307"/>
      <c r="W58" s="306">
        <f t="shared" si="12"/>
        <v>4</v>
      </c>
      <c r="X58" s="308"/>
      <c r="Y58" s="308"/>
      <c r="Z58" s="308"/>
      <c r="AA58" s="308"/>
      <c r="AB58" s="308">
        <v>1</v>
      </c>
      <c r="AC58" s="308"/>
      <c r="AD58" s="306">
        <f t="shared" si="14"/>
        <v>1</v>
      </c>
      <c r="AE58" s="309">
        <f t="shared" si="13"/>
        <v>8</v>
      </c>
    </row>
    <row r="59" spans="1:31" x14ac:dyDescent="0.2">
      <c r="A59" s="355"/>
      <c r="B59" s="288" t="s">
        <v>398</v>
      </c>
      <c r="C59" s="304"/>
      <c r="D59" s="304">
        <v>0</v>
      </c>
      <c r="E59" s="304"/>
      <c r="F59" s="304"/>
      <c r="G59" s="304"/>
      <c r="H59" s="304"/>
      <c r="I59" s="305">
        <f t="shared" si="2"/>
        <v>0</v>
      </c>
      <c r="J59" s="304">
        <v>0</v>
      </c>
      <c r="K59" s="304"/>
      <c r="L59" s="304"/>
      <c r="M59" s="304"/>
      <c r="N59" s="304"/>
      <c r="O59" s="304"/>
      <c r="P59" s="306">
        <f t="shared" si="11"/>
        <v>0</v>
      </c>
      <c r="Q59" s="307"/>
      <c r="R59" s="307"/>
      <c r="S59" s="307"/>
      <c r="T59" s="307"/>
      <c r="U59" s="307"/>
      <c r="V59" s="307"/>
      <c r="W59" s="306">
        <f t="shared" si="12"/>
        <v>0</v>
      </c>
      <c r="X59" s="308"/>
      <c r="Y59" s="308"/>
      <c r="Z59" s="308"/>
      <c r="AA59" s="308"/>
      <c r="AB59" s="308"/>
      <c r="AC59" s="308"/>
      <c r="AD59" s="306">
        <f t="shared" si="14"/>
        <v>0</v>
      </c>
      <c r="AE59" s="309">
        <f t="shared" si="13"/>
        <v>0</v>
      </c>
    </row>
    <row r="60" spans="1:31" x14ac:dyDescent="0.2">
      <c r="A60" s="355"/>
      <c r="B60" s="288" t="s">
        <v>399</v>
      </c>
      <c r="C60" s="304"/>
      <c r="D60" s="304">
        <v>2</v>
      </c>
      <c r="E60" s="304"/>
      <c r="F60" s="304"/>
      <c r="G60" s="304"/>
      <c r="H60" s="304"/>
      <c r="I60" s="305">
        <f t="shared" si="2"/>
        <v>2</v>
      </c>
      <c r="J60" s="304">
        <v>1</v>
      </c>
      <c r="K60" s="304"/>
      <c r="L60" s="304"/>
      <c r="M60" s="304"/>
      <c r="N60" s="304"/>
      <c r="O60" s="304"/>
      <c r="P60" s="306">
        <f t="shared" si="11"/>
        <v>1</v>
      </c>
      <c r="Q60" s="307"/>
      <c r="R60" s="307"/>
      <c r="S60" s="307"/>
      <c r="T60" s="307"/>
      <c r="U60" s="307"/>
      <c r="V60" s="307"/>
      <c r="W60" s="306">
        <f t="shared" si="12"/>
        <v>0</v>
      </c>
      <c r="X60" s="308"/>
      <c r="Y60" s="308"/>
      <c r="Z60" s="308"/>
      <c r="AA60" s="308"/>
      <c r="AB60" s="308"/>
      <c r="AC60" s="308"/>
      <c r="AD60" s="306">
        <f t="shared" si="14"/>
        <v>0</v>
      </c>
      <c r="AE60" s="309">
        <f t="shared" si="13"/>
        <v>3</v>
      </c>
    </row>
    <row r="61" spans="1:31" x14ac:dyDescent="0.2">
      <c r="A61" s="355"/>
      <c r="B61" s="288" t="s">
        <v>400</v>
      </c>
      <c r="C61" s="304"/>
      <c r="D61" s="304">
        <v>0</v>
      </c>
      <c r="E61" s="304"/>
      <c r="F61" s="304"/>
      <c r="G61" s="304"/>
      <c r="H61" s="304"/>
      <c r="I61" s="305">
        <f t="shared" si="2"/>
        <v>0</v>
      </c>
      <c r="J61" s="304">
        <v>1</v>
      </c>
      <c r="K61" s="304"/>
      <c r="L61" s="304"/>
      <c r="M61" s="304"/>
      <c r="N61" s="304">
        <v>1</v>
      </c>
      <c r="O61" s="304"/>
      <c r="P61" s="306">
        <f t="shared" si="11"/>
        <v>2</v>
      </c>
      <c r="Q61" s="307">
        <v>1</v>
      </c>
      <c r="R61" s="307"/>
      <c r="S61" s="307"/>
      <c r="T61" s="307"/>
      <c r="U61" s="307"/>
      <c r="V61" s="307"/>
      <c r="W61" s="306">
        <f t="shared" si="12"/>
        <v>1</v>
      </c>
      <c r="X61" s="308">
        <v>1</v>
      </c>
      <c r="Y61" s="308"/>
      <c r="Z61" s="308"/>
      <c r="AA61" s="308"/>
      <c r="AB61" s="308"/>
      <c r="AC61" s="308"/>
      <c r="AD61" s="306">
        <f t="shared" si="14"/>
        <v>1</v>
      </c>
      <c r="AE61" s="309">
        <f t="shared" si="13"/>
        <v>4</v>
      </c>
    </row>
    <row r="62" spans="1:31" x14ac:dyDescent="0.2">
      <c r="A62" s="355"/>
      <c r="B62" s="288" t="s">
        <v>408</v>
      </c>
      <c r="C62" s="304"/>
      <c r="D62" s="304">
        <v>0</v>
      </c>
      <c r="E62" s="304"/>
      <c r="F62" s="304"/>
      <c r="G62" s="304"/>
      <c r="H62" s="304"/>
      <c r="I62" s="305">
        <f t="shared" si="2"/>
        <v>0</v>
      </c>
      <c r="J62" s="304">
        <v>0</v>
      </c>
      <c r="K62" s="304"/>
      <c r="L62" s="304"/>
      <c r="M62" s="304"/>
      <c r="N62" s="304"/>
      <c r="O62" s="304"/>
      <c r="P62" s="306">
        <f t="shared" si="11"/>
        <v>0</v>
      </c>
      <c r="Q62" s="307">
        <v>1</v>
      </c>
      <c r="R62" s="307"/>
      <c r="S62" s="307"/>
      <c r="T62" s="307"/>
      <c r="U62" s="307"/>
      <c r="V62" s="307"/>
      <c r="W62" s="306">
        <f t="shared" si="12"/>
        <v>1</v>
      </c>
      <c r="X62" s="308"/>
      <c r="Y62" s="308"/>
      <c r="Z62" s="308"/>
      <c r="AA62" s="308"/>
      <c r="AB62" s="308"/>
      <c r="AC62" s="308"/>
      <c r="AD62" s="306">
        <f t="shared" si="14"/>
        <v>0</v>
      </c>
      <c r="AE62" s="309">
        <f t="shared" si="13"/>
        <v>1</v>
      </c>
    </row>
    <row r="63" spans="1:31" x14ac:dyDescent="0.2">
      <c r="A63" s="355"/>
      <c r="B63" s="288" t="s">
        <v>409</v>
      </c>
      <c r="C63" s="304"/>
      <c r="D63" s="304">
        <v>0</v>
      </c>
      <c r="E63" s="304"/>
      <c r="F63" s="304"/>
      <c r="G63" s="304"/>
      <c r="H63" s="304"/>
      <c r="I63" s="305">
        <f t="shared" si="2"/>
        <v>0</v>
      </c>
      <c r="J63" s="304">
        <v>3</v>
      </c>
      <c r="K63" s="304"/>
      <c r="L63" s="304">
        <v>1</v>
      </c>
      <c r="M63" s="304"/>
      <c r="N63" s="304">
        <v>2</v>
      </c>
      <c r="O63" s="304"/>
      <c r="P63" s="306">
        <f t="shared" si="11"/>
        <v>6</v>
      </c>
      <c r="Q63" s="307">
        <v>1</v>
      </c>
      <c r="R63" s="307"/>
      <c r="S63" s="307">
        <v>1</v>
      </c>
      <c r="T63" s="307"/>
      <c r="U63" s="307"/>
      <c r="V63" s="307"/>
      <c r="W63" s="306">
        <f t="shared" si="12"/>
        <v>2</v>
      </c>
      <c r="X63" s="308">
        <v>1</v>
      </c>
      <c r="Y63" s="308"/>
      <c r="Z63" s="308"/>
      <c r="AA63" s="308"/>
      <c r="AB63" s="308">
        <v>2</v>
      </c>
      <c r="AC63" s="308"/>
      <c r="AD63" s="306">
        <f t="shared" si="14"/>
        <v>3</v>
      </c>
      <c r="AE63" s="309">
        <f t="shared" si="13"/>
        <v>11</v>
      </c>
    </row>
    <row r="64" spans="1:31" x14ac:dyDescent="0.2">
      <c r="A64" s="355"/>
      <c r="B64" s="288" t="s">
        <v>410</v>
      </c>
      <c r="C64" s="304"/>
      <c r="D64" s="304">
        <v>3</v>
      </c>
      <c r="E64" s="304"/>
      <c r="F64" s="304"/>
      <c r="G64" s="304"/>
      <c r="H64" s="304"/>
      <c r="I64" s="305">
        <f t="shared" si="2"/>
        <v>3</v>
      </c>
      <c r="J64" s="304">
        <v>3</v>
      </c>
      <c r="K64" s="304"/>
      <c r="L64" s="304">
        <v>1</v>
      </c>
      <c r="M64" s="304"/>
      <c r="N64" s="304"/>
      <c r="O64" s="304"/>
      <c r="P64" s="306">
        <f t="shared" si="11"/>
        <v>4</v>
      </c>
      <c r="Q64" s="307"/>
      <c r="R64" s="307"/>
      <c r="S64" s="307"/>
      <c r="T64" s="307"/>
      <c r="U64" s="307"/>
      <c r="V64" s="307"/>
      <c r="W64" s="306">
        <f t="shared" si="12"/>
        <v>0</v>
      </c>
      <c r="X64" s="308"/>
      <c r="Y64" s="308"/>
      <c r="Z64" s="308"/>
      <c r="AA64" s="308"/>
      <c r="AB64" s="308"/>
      <c r="AC64" s="308"/>
      <c r="AD64" s="306">
        <f t="shared" si="14"/>
        <v>0</v>
      </c>
      <c r="AE64" s="309">
        <f t="shared" si="13"/>
        <v>7</v>
      </c>
    </row>
    <row r="65" spans="1:31" x14ac:dyDescent="0.2">
      <c r="A65" s="355"/>
      <c r="B65" s="288" t="s">
        <v>430</v>
      </c>
      <c r="C65" s="287"/>
      <c r="D65" s="287">
        <v>0</v>
      </c>
      <c r="E65" s="287"/>
      <c r="F65" s="287"/>
      <c r="G65" s="287"/>
      <c r="H65" s="287"/>
      <c r="I65" s="305">
        <f t="shared" si="2"/>
        <v>0</v>
      </c>
      <c r="J65" s="287">
        <v>1</v>
      </c>
      <c r="K65" s="287"/>
      <c r="L65" s="287"/>
      <c r="M65" s="287"/>
      <c r="N65" s="287"/>
      <c r="O65" s="287"/>
      <c r="P65" s="306">
        <f t="shared" si="11"/>
        <v>1</v>
      </c>
      <c r="Q65" s="287"/>
      <c r="R65" s="287"/>
      <c r="S65" s="287"/>
      <c r="T65" s="287"/>
      <c r="U65" s="287"/>
      <c r="V65" s="287"/>
      <c r="W65" s="306">
        <f t="shared" si="12"/>
        <v>0</v>
      </c>
      <c r="X65" s="287"/>
      <c r="Y65" s="287"/>
      <c r="Z65" s="287"/>
      <c r="AA65" s="287"/>
      <c r="AB65" s="287"/>
      <c r="AC65" s="287"/>
      <c r="AD65" s="306">
        <f t="shared" si="14"/>
        <v>0</v>
      </c>
      <c r="AE65" s="309">
        <f t="shared" si="13"/>
        <v>1</v>
      </c>
    </row>
    <row r="66" spans="1:31" ht="15" customHeight="1" x14ac:dyDescent="0.2">
      <c r="A66" s="355"/>
      <c r="B66" s="288" t="s">
        <v>431</v>
      </c>
      <c r="C66" s="287"/>
      <c r="D66" s="287">
        <v>0</v>
      </c>
      <c r="E66" s="287"/>
      <c r="F66" s="287"/>
      <c r="G66" s="287"/>
      <c r="H66" s="287"/>
      <c r="I66" s="305">
        <f t="shared" si="2"/>
        <v>0</v>
      </c>
      <c r="J66" s="304">
        <v>2</v>
      </c>
      <c r="K66" s="287"/>
      <c r="L66" s="287"/>
      <c r="M66" s="287"/>
      <c r="N66" s="287">
        <v>1</v>
      </c>
      <c r="O66" s="287"/>
      <c r="P66" s="306">
        <f t="shared" si="11"/>
        <v>3</v>
      </c>
      <c r="Q66" s="287"/>
      <c r="R66" s="287"/>
      <c r="S66" s="287">
        <v>1</v>
      </c>
      <c r="T66" s="287"/>
      <c r="U66" s="287"/>
      <c r="V66" s="287"/>
      <c r="W66" s="306">
        <f t="shared" si="12"/>
        <v>1</v>
      </c>
      <c r="X66" s="287"/>
      <c r="Y66" s="287"/>
      <c r="Z66" s="287"/>
      <c r="AA66" s="287"/>
      <c r="AB66" s="287"/>
      <c r="AC66" s="287"/>
      <c r="AD66" s="306">
        <f t="shared" si="14"/>
        <v>0</v>
      </c>
      <c r="AE66" s="309">
        <f t="shared" si="13"/>
        <v>4</v>
      </c>
    </row>
    <row r="67" spans="1:31" ht="15" customHeight="1" x14ac:dyDescent="0.2">
      <c r="A67" s="355"/>
      <c r="B67" s="288" t="s">
        <v>435</v>
      </c>
      <c r="C67" s="287"/>
      <c r="D67" s="287"/>
      <c r="E67" s="287"/>
      <c r="F67" s="287"/>
      <c r="G67" s="287"/>
      <c r="H67" s="287"/>
      <c r="I67" s="305">
        <f t="shared" si="2"/>
        <v>0</v>
      </c>
      <c r="J67" s="304"/>
      <c r="K67" s="287"/>
      <c r="L67" s="287"/>
      <c r="M67" s="287"/>
      <c r="N67" s="287"/>
      <c r="O67" s="287"/>
      <c r="P67" s="306">
        <f t="shared" si="11"/>
        <v>0</v>
      </c>
      <c r="Q67" s="287"/>
      <c r="R67" s="287"/>
      <c r="S67" s="298">
        <v>1</v>
      </c>
      <c r="T67" s="287"/>
      <c r="U67" s="287"/>
      <c r="V67" s="287"/>
      <c r="W67" s="306">
        <f t="shared" si="12"/>
        <v>1</v>
      </c>
      <c r="X67" s="287"/>
      <c r="Y67" s="287"/>
      <c r="Z67" s="287">
        <v>1</v>
      </c>
      <c r="AA67" s="287"/>
      <c r="AB67" s="287"/>
      <c r="AC67" s="287"/>
      <c r="AD67" s="306">
        <f t="shared" si="14"/>
        <v>1</v>
      </c>
      <c r="AE67" s="309">
        <f t="shared" si="13"/>
        <v>2</v>
      </c>
    </row>
    <row r="68" spans="1:31" ht="15" customHeight="1" x14ac:dyDescent="0.2">
      <c r="A68" s="355"/>
      <c r="B68" s="288" t="s">
        <v>436</v>
      </c>
      <c r="C68" s="287"/>
      <c r="D68" s="287"/>
      <c r="E68" s="287"/>
      <c r="F68" s="287"/>
      <c r="G68" s="287"/>
      <c r="H68" s="287"/>
      <c r="I68" s="305">
        <f t="shared" si="2"/>
        <v>0</v>
      </c>
      <c r="J68" s="304"/>
      <c r="K68" s="287"/>
      <c r="L68" s="287"/>
      <c r="M68" s="287"/>
      <c r="N68" s="287">
        <v>1</v>
      </c>
      <c r="O68" s="287"/>
      <c r="P68" s="306">
        <f t="shared" si="11"/>
        <v>1</v>
      </c>
      <c r="Q68" s="287">
        <v>2</v>
      </c>
      <c r="R68" s="287"/>
      <c r="S68" s="298">
        <v>4</v>
      </c>
      <c r="T68" s="287"/>
      <c r="U68" s="287">
        <v>1</v>
      </c>
      <c r="V68" s="287"/>
      <c r="W68" s="306">
        <f t="shared" si="12"/>
        <v>7</v>
      </c>
      <c r="X68" s="287"/>
      <c r="Y68" s="287"/>
      <c r="Z68" s="287"/>
      <c r="AA68" s="287"/>
      <c r="AB68" s="287">
        <v>1</v>
      </c>
      <c r="AC68" s="287"/>
      <c r="AD68" s="306">
        <f t="shared" si="14"/>
        <v>1</v>
      </c>
      <c r="AE68" s="309">
        <f t="shared" si="13"/>
        <v>9</v>
      </c>
    </row>
    <row r="69" spans="1:31" ht="15" customHeight="1" x14ac:dyDescent="0.2">
      <c r="A69" s="355"/>
      <c r="B69" s="288" t="s">
        <v>437</v>
      </c>
      <c r="C69" s="287"/>
      <c r="D69" s="287"/>
      <c r="E69" s="287"/>
      <c r="F69" s="287"/>
      <c r="G69" s="287"/>
      <c r="H69" s="287"/>
      <c r="I69" s="305">
        <f t="shared" si="2"/>
        <v>0</v>
      </c>
      <c r="J69" s="304"/>
      <c r="K69" s="287"/>
      <c r="L69" s="287"/>
      <c r="M69" s="287"/>
      <c r="N69" s="287"/>
      <c r="O69" s="287"/>
      <c r="P69" s="306">
        <f t="shared" si="11"/>
        <v>0</v>
      </c>
      <c r="Q69" s="287"/>
      <c r="R69" s="287"/>
      <c r="S69" s="298">
        <v>1</v>
      </c>
      <c r="T69" s="287"/>
      <c r="U69" s="287"/>
      <c r="V69" s="287"/>
      <c r="W69" s="306">
        <f t="shared" si="12"/>
        <v>1</v>
      </c>
      <c r="X69" s="287"/>
      <c r="Y69" s="287"/>
      <c r="Z69" s="287"/>
      <c r="AA69" s="287"/>
      <c r="AB69" s="287"/>
      <c r="AC69" s="287"/>
      <c r="AD69" s="306">
        <f t="shared" si="14"/>
        <v>0</v>
      </c>
      <c r="AE69" s="309">
        <f t="shared" si="13"/>
        <v>1</v>
      </c>
    </row>
    <row r="70" spans="1:31" ht="15" customHeight="1" x14ac:dyDescent="0.2">
      <c r="A70" s="355"/>
      <c r="B70" s="288" t="s">
        <v>16</v>
      </c>
      <c r="C70" s="287"/>
      <c r="D70" s="287"/>
      <c r="E70" s="287"/>
      <c r="F70" s="287"/>
      <c r="G70" s="287"/>
      <c r="H70" s="287"/>
      <c r="I70" s="305">
        <f t="shared" si="2"/>
        <v>0</v>
      </c>
      <c r="J70" s="304"/>
      <c r="K70" s="287"/>
      <c r="L70" s="287"/>
      <c r="M70" s="287"/>
      <c r="N70" s="287">
        <v>3</v>
      </c>
      <c r="O70" s="287"/>
      <c r="P70" s="306">
        <f t="shared" si="11"/>
        <v>3</v>
      </c>
      <c r="Q70" s="287">
        <v>2</v>
      </c>
      <c r="R70" s="287"/>
      <c r="S70" s="298">
        <v>1</v>
      </c>
      <c r="T70" s="287"/>
      <c r="U70" s="287"/>
      <c r="V70" s="287"/>
      <c r="W70" s="306">
        <f t="shared" si="12"/>
        <v>3</v>
      </c>
      <c r="X70" s="287"/>
      <c r="Y70" s="287"/>
      <c r="Z70" s="287"/>
      <c r="AA70" s="287"/>
      <c r="AB70" s="287">
        <v>2</v>
      </c>
      <c r="AC70" s="287"/>
      <c r="AD70" s="306">
        <f t="shared" si="14"/>
        <v>2</v>
      </c>
      <c r="AE70" s="309">
        <f t="shared" si="13"/>
        <v>8</v>
      </c>
    </row>
    <row r="71" spans="1:31" ht="15" customHeight="1" x14ac:dyDescent="0.2">
      <c r="A71" s="355"/>
      <c r="B71" s="288" t="s">
        <v>438</v>
      </c>
      <c r="C71" s="287"/>
      <c r="D71" s="287"/>
      <c r="E71" s="287"/>
      <c r="F71" s="287"/>
      <c r="G71" s="287"/>
      <c r="H71" s="287"/>
      <c r="I71" s="305">
        <f t="shared" si="2"/>
        <v>0</v>
      </c>
      <c r="J71" s="304"/>
      <c r="K71" s="287"/>
      <c r="L71" s="287"/>
      <c r="M71" s="287"/>
      <c r="N71" s="287"/>
      <c r="O71" s="287"/>
      <c r="P71" s="306">
        <f t="shared" si="11"/>
        <v>0</v>
      </c>
      <c r="Q71" s="287"/>
      <c r="R71" s="287"/>
      <c r="S71" s="298"/>
      <c r="T71" s="287"/>
      <c r="U71" s="287">
        <v>1</v>
      </c>
      <c r="V71" s="287"/>
      <c r="W71" s="306">
        <f t="shared" si="12"/>
        <v>1</v>
      </c>
      <c r="X71" s="287"/>
      <c r="Y71" s="287"/>
      <c r="Z71" s="287"/>
      <c r="AA71" s="287"/>
      <c r="AB71" s="287"/>
      <c r="AC71" s="287"/>
      <c r="AD71" s="306">
        <f t="shared" si="14"/>
        <v>0</v>
      </c>
      <c r="AE71" s="309">
        <f t="shared" si="13"/>
        <v>1</v>
      </c>
    </row>
    <row r="72" spans="1:31" ht="15" customHeight="1" x14ac:dyDescent="0.2">
      <c r="A72" s="355"/>
      <c r="B72" s="288" t="s">
        <v>439</v>
      </c>
      <c r="C72" s="287"/>
      <c r="D72" s="287"/>
      <c r="E72" s="287"/>
      <c r="F72" s="287"/>
      <c r="G72" s="287"/>
      <c r="H72" s="287"/>
      <c r="I72" s="305">
        <f t="shared" si="2"/>
        <v>0</v>
      </c>
      <c r="J72" s="304"/>
      <c r="K72" s="287"/>
      <c r="L72" s="287"/>
      <c r="M72" s="287"/>
      <c r="N72" s="287"/>
      <c r="O72" s="287"/>
      <c r="P72" s="306">
        <f t="shared" si="11"/>
        <v>0</v>
      </c>
      <c r="Q72" s="287"/>
      <c r="R72" s="287"/>
      <c r="S72" s="298"/>
      <c r="T72" s="287"/>
      <c r="U72" s="287">
        <v>2</v>
      </c>
      <c r="V72" s="287"/>
      <c r="W72" s="306">
        <f t="shared" si="12"/>
        <v>2</v>
      </c>
      <c r="X72" s="287"/>
      <c r="Y72" s="287"/>
      <c r="Z72" s="287"/>
      <c r="AA72" s="287"/>
      <c r="AB72" s="287"/>
      <c r="AC72" s="287"/>
      <c r="AD72" s="306">
        <f t="shared" si="14"/>
        <v>0</v>
      </c>
      <c r="AE72" s="309">
        <f t="shared" si="13"/>
        <v>2</v>
      </c>
    </row>
    <row r="73" spans="1:31" ht="15" customHeight="1" x14ac:dyDescent="0.2">
      <c r="A73" s="355"/>
      <c r="B73" s="288" t="s">
        <v>434</v>
      </c>
      <c r="C73" s="287"/>
      <c r="D73" s="287"/>
      <c r="E73" s="287"/>
      <c r="F73" s="287"/>
      <c r="G73" s="287"/>
      <c r="H73" s="287"/>
      <c r="I73" s="305">
        <f t="shared" si="2"/>
        <v>0</v>
      </c>
      <c r="J73" s="304"/>
      <c r="K73" s="287"/>
      <c r="L73" s="287"/>
      <c r="M73" s="287"/>
      <c r="N73" s="287"/>
      <c r="O73" s="287"/>
      <c r="P73" s="306">
        <f t="shared" si="11"/>
        <v>0</v>
      </c>
      <c r="Q73" s="287"/>
      <c r="R73" s="287"/>
      <c r="S73" s="298">
        <v>2</v>
      </c>
      <c r="T73" s="287"/>
      <c r="U73" s="287"/>
      <c r="V73" s="287"/>
      <c r="W73" s="306">
        <f t="shared" si="12"/>
        <v>2</v>
      </c>
      <c r="X73" s="287"/>
      <c r="Y73" s="287"/>
      <c r="Z73" s="287"/>
      <c r="AA73" s="287"/>
      <c r="AB73" s="287"/>
      <c r="AC73" s="287"/>
      <c r="AD73" s="306">
        <f t="shared" si="14"/>
        <v>0</v>
      </c>
      <c r="AE73" s="309">
        <f t="shared" si="13"/>
        <v>2</v>
      </c>
    </row>
    <row r="74" spans="1:31" ht="15" customHeight="1" x14ac:dyDescent="0.2">
      <c r="A74" s="355"/>
      <c r="B74" s="288" t="s">
        <v>432</v>
      </c>
      <c r="C74" s="287"/>
      <c r="D74" s="287">
        <v>0</v>
      </c>
      <c r="E74" s="287"/>
      <c r="F74" s="287"/>
      <c r="G74" s="287"/>
      <c r="H74" s="287"/>
      <c r="I74" s="305">
        <f t="shared" si="2"/>
        <v>0</v>
      </c>
      <c r="J74" s="304">
        <v>1</v>
      </c>
      <c r="K74" s="287"/>
      <c r="L74" s="287"/>
      <c r="M74" s="287"/>
      <c r="N74" s="287">
        <v>1</v>
      </c>
      <c r="O74" s="287"/>
      <c r="P74" s="306">
        <f t="shared" si="11"/>
        <v>2</v>
      </c>
      <c r="Q74" s="287"/>
      <c r="R74" s="287"/>
      <c r="S74" s="287"/>
      <c r="T74" s="287"/>
      <c r="U74" s="287"/>
      <c r="V74" s="287"/>
      <c r="W74" s="306">
        <f t="shared" si="12"/>
        <v>0</v>
      </c>
      <c r="X74" s="287">
        <v>1</v>
      </c>
      <c r="Y74" s="287"/>
      <c r="Z74" s="287"/>
      <c r="AA74" s="287"/>
      <c r="AB74" s="287"/>
      <c r="AC74" s="287"/>
      <c r="AD74" s="306">
        <f t="shared" si="14"/>
        <v>1</v>
      </c>
      <c r="AE74" s="309">
        <f t="shared" si="13"/>
        <v>3</v>
      </c>
    </row>
    <row r="75" spans="1:31" ht="15" x14ac:dyDescent="0.2">
      <c r="A75" s="286"/>
      <c r="B75" s="288" t="s">
        <v>440</v>
      </c>
      <c r="C75" s="287"/>
      <c r="D75" s="287"/>
      <c r="E75" s="287"/>
      <c r="F75" s="287"/>
      <c r="G75" s="287"/>
      <c r="H75" s="287"/>
      <c r="I75" s="305">
        <f>SUM(C75:H75)</f>
        <v>0</v>
      </c>
      <c r="J75" s="287"/>
      <c r="K75" s="287"/>
      <c r="L75" s="287"/>
      <c r="M75" s="287"/>
      <c r="N75" s="287"/>
      <c r="O75" s="287"/>
      <c r="P75" s="306">
        <f t="shared" si="11"/>
        <v>0</v>
      </c>
      <c r="Q75" s="287"/>
      <c r="R75" s="287"/>
      <c r="S75" s="287"/>
      <c r="T75" s="287"/>
      <c r="U75" s="287"/>
      <c r="V75" s="287"/>
      <c r="W75" s="306">
        <f t="shared" si="12"/>
        <v>0</v>
      </c>
      <c r="X75" s="287"/>
      <c r="Y75" s="287"/>
      <c r="Z75" s="287">
        <v>1</v>
      </c>
      <c r="AA75" s="287"/>
      <c r="AB75" s="287"/>
      <c r="AC75" s="287"/>
      <c r="AD75" s="306">
        <f t="shared" si="14"/>
        <v>1</v>
      </c>
      <c r="AE75" s="309">
        <f t="shared" si="13"/>
        <v>1</v>
      </c>
    </row>
    <row r="76" spans="1:31" ht="15" x14ac:dyDescent="0.2">
      <c r="A76" s="286"/>
    </row>
  </sheetData>
  <mergeCells count="4">
    <mergeCell ref="A1:AE1"/>
    <mergeCell ref="A6:A10"/>
    <mergeCell ref="A32:A39"/>
    <mergeCell ref="A42:A74"/>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1"/>
  <sheetViews>
    <sheetView workbookViewId="0">
      <pane xSplit="2" ySplit="1" topLeftCell="G2" activePane="bottomRight" state="frozen"/>
      <selection pane="topRight" activeCell="C1" sqref="C1"/>
      <selection pane="bottomLeft" activeCell="A2" sqref="A2"/>
      <selection pane="bottomRight" activeCell="U25" sqref="U25"/>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441</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380</v>
      </c>
      <c r="D2" s="271" t="s">
        <v>125</v>
      </c>
      <c r="E2" s="283" t="s">
        <v>380</v>
      </c>
      <c r="F2" s="271" t="s">
        <v>126</v>
      </c>
      <c r="G2" s="283" t="s">
        <v>380</v>
      </c>
      <c r="H2" s="271" t="s">
        <v>2</v>
      </c>
      <c r="I2" s="291" t="s">
        <v>422</v>
      </c>
      <c r="J2" s="271" t="s">
        <v>160</v>
      </c>
      <c r="K2" s="283" t="s">
        <v>380</v>
      </c>
      <c r="L2" s="271" t="s">
        <v>111</v>
      </c>
      <c r="M2" s="283" t="s">
        <v>380</v>
      </c>
      <c r="N2" s="271" t="s">
        <v>113</v>
      </c>
      <c r="O2" s="283" t="s">
        <v>380</v>
      </c>
      <c r="P2" s="291" t="s">
        <v>423</v>
      </c>
      <c r="Q2" s="271" t="s">
        <v>189</v>
      </c>
      <c r="R2" s="283" t="s">
        <v>380</v>
      </c>
      <c r="S2" s="271" t="s">
        <v>128</v>
      </c>
      <c r="T2" s="283" t="s">
        <v>380</v>
      </c>
      <c r="U2" s="271" t="s">
        <v>129</v>
      </c>
      <c r="V2" s="283" t="s">
        <v>380</v>
      </c>
      <c r="W2" s="291" t="s">
        <v>424</v>
      </c>
      <c r="X2" s="271" t="s">
        <v>130</v>
      </c>
      <c r="Y2" s="283" t="s">
        <v>380</v>
      </c>
      <c r="Z2" s="271" t="s">
        <v>131</v>
      </c>
      <c r="AA2" s="283" t="s">
        <v>380</v>
      </c>
      <c r="AB2" s="271" t="s">
        <v>132</v>
      </c>
      <c r="AC2" s="283" t="s">
        <v>380</v>
      </c>
      <c r="AD2" s="291" t="s">
        <v>368</v>
      </c>
      <c r="AE2" s="294" t="s">
        <v>369</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3795</v>
      </c>
      <c r="E4" s="307"/>
      <c r="F4" s="307">
        <v>3714</v>
      </c>
      <c r="G4" s="307"/>
      <c r="H4" s="307">
        <v>4916</v>
      </c>
      <c r="I4" s="306">
        <f>SUM(C4:H4)</f>
        <v>12425</v>
      </c>
      <c r="J4" s="307">
        <v>4531</v>
      </c>
      <c r="K4" s="307"/>
      <c r="L4" s="307">
        <v>4654</v>
      </c>
      <c r="M4" s="307"/>
      <c r="N4" s="307">
        <v>4789</v>
      </c>
      <c r="O4" s="307"/>
      <c r="P4" s="306">
        <f>SUM(J4:O4)</f>
        <v>13974</v>
      </c>
      <c r="Q4" s="307">
        <v>4544</v>
      </c>
      <c r="R4" s="307"/>
      <c r="S4" s="307">
        <v>5620</v>
      </c>
      <c r="T4" s="307"/>
      <c r="U4" s="307">
        <v>5016</v>
      </c>
      <c r="V4" s="307"/>
      <c r="W4" s="306">
        <f t="shared" ref="W4:W10" si="0">SUM(Q4:V4)</f>
        <v>15180</v>
      </c>
      <c r="X4" s="308">
        <v>5235</v>
      </c>
      <c r="Y4" s="308"/>
      <c r="Z4" s="308">
        <v>5315</v>
      </c>
      <c r="AA4" s="308"/>
      <c r="AB4" s="308">
        <v>6096</v>
      </c>
      <c r="AC4" s="308"/>
      <c r="AD4" s="306">
        <f>SUM(X4:AC4)</f>
        <v>16646</v>
      </c>
      <c r="AE4" s="309">
        <f t="shared" ref="AE4:AE12" si="1">SUM(I4,P4,W4,AD4)</f>
        <v>58225</v>
      </c>
    </row>
    <row r="5" spans="1:31" x14ac:dyDescent="0.2">
      <c r="A5" s="2" t="s">
        <v>77</v>
      </c>
      <c r="B5" s="299"/>
      <c r="C5" s="310"/>
      <c r="D5" s="310">
        <v>7086</v>
      </c>
      <c r="E5" s="310"/>
      <c r="F5" s="310">
        <v>7348</v>
      </c>
      <c r="G5" s="310"/>
      <c r="H5" s="310">
        <v>8066</v>
      </c>
      <c r="I5" s="306">
        <f t="shared" ref="I5:I74" si="2">SUM(C5:H5)</f>
        <v>22500</v>
      </c>
      <c r="J5" s="310">
        <v>7790</v>
      </c>
      <c r="K5" s="310"/>
      <c r="L5" s="310">
        <v>7393</v>
      </c>
      <c r="M5" s="310"/>
      <c r="N5" s="310">
        <v>8237</v>
      </c>
      <c r="O5" s="310"/>
      <c r="P5" s="306">
        <f>SUM(J5:N5)</f>
        <v>23420</v>
      </c>
      <c r="Q5" s="310">
        <v>7302</v>
      </c>
      <c r="R5" s="310"/>
      <c r="S5" s="310">
        <v>7369</v>
      </c>
      <c r="T5" s="310"/>
      <c r="U5" s="310">
        <v>8085</v>
      </c>
      <c r="V5" s="310"/>
      <c r="W5" s="306">
        <f t="shared" si="0"/>
        <v>22756</v>
      </c>
      <c r="X5" s="311">
        <v>6564</v>
      </c>
      <c r="Y5" s="311"/>
      <c r="Z5" s="311">
        <v>7557</v>
      </c>
      <c r="AA5" s="311"/>
      <c r="AB5" s="311">
        <v>8246</v>
      </c>
      <c r="AC5" s="311"/>
      <c r="AD5" s="306">
        <f t="shared" ref="AD5:AD12" si="3">SUM(X5:AC5)</f>
        <v>22367</v>
      </c>
      <c r="AE5" s="309">
        <f t="shared" si="1"/>
        <v>91043</v>
      </c>
    </row>
    <row r="6" spans="1:31" x14ac:dyDescent="0.2">
      <c r="A6" s="351" t="s">
        <v>79</v>
      </c>
      <c r="B6" s="345" t="s">
        <v>159</v>
      </c>
      <c r="C6" s="307"/>
      <c r="D6" s="307">
        <v>2364</v>
      </c>
      <c r="E6" s="307"/>
      <c r="F6" s="307">
        <v>2636</v>
      </c>
      <c r="G6" s="307"/>
      <c r="H6" s="307">
        <v>2484</v>
      </c>
      <c r="I6" s="306">
        <f t="shared" si="2"/>
        <v>7484</v>
      </c>
      <c r="J6" s="307">
        <v>2304</v>
      </c>
      <c r="K6" s="307"/>
      <c r="L6" s="307">
        <v>2184</v>
      </c>
      <c r="M6" s="307"/>
      <c r="N6" s="307">
        <f>SUM(O7:O8)</f>
        <v>2328</v>
      </c>
      <c r="O6" s="307"/>
      <c r="P6" s="306">
        <f>SUM(J6:N6)</f>
        <v>6816</v>
      </c>
      <c r="Q6" s="307">
        <f>SUM(R7:R8)</f>
        <v>2232</v>
      </c>
      <c r="R6" s="307"/>
      <c r="S6" s="307">
        <v>2304</v>
      </c>
      <c r="T6" s="307"/>
      <c r="U6" s="307">
        <v>2400</v>
      </c>
      <c r="V6" s="307"/>
      <c r="W6" s="306">
        <f t="shared" si="0"/>
        <v>6936</v>
      </c>
      <c r="X6" s="308">
        <v>2430</v>
      </c>
      <c r="Y6" s="308"/>
      <c r="Z6" s="308">
        <v>2238</v>
      </c>
      <c r="AA6" s="308"/>
      <c r="AB6" s="308">
        <v>2124</v>
      </c>
      <c r="AC6" s="308"/>
      <c r="AD6" s="306">
        <f t="shared" si="3"/>
        <v>6792</v>
      </c>
      <c r="AE6" s="309">
        <f t="shared" si="1"/>
        <v>28028</v>
      </c>
    </row>
    <row r="7" spans="1:31" x14ac:dyDescent="0.2">
      <c r="A7" s="351"/>
      <c r="B7" s="295" t="s">
        <v>402</v>
      </c>
      <c r="C7" s="307">
        <v>1752</v>
      </c>
      <c r="D7" s="307"/>
      <c r="E7" s="307">
        <v>1896</v>
      </c>
      <c r="F7" s="307"/>
      <c r="G7" s="307">
        <v>1920</v>
      </c>
      <c r="H7" s="307"/>
      <c r="I7" s="306">
        <f t="shared" si="2"/>
        <v>5568</v>
      </c>
      <c r="J7" s="307"/>
      <c r="K7" s="307">
        <v>1728</v>
      </c>
      <c r="L7" s="307"/>
      <c r="M7" s="307">
        <v>1584</v>
      </c>
      <c r="N7" s="307"/>
      <c r="O7" s="307">
        <v>1728</v>
      </c>
      <c r="P7" s="306">
        <f>SUM(J7:O7)</f>
        <v>5040</v>
      </c>
      <c r="Q7" s="307"/>
      <c r="R7" s="307">
        <v>1680</v>
      </c>
      <c r="S7" s="307"/>
      <c r="T7" s="307">
        <v>1704</v>
      </c>
      <c r="U7" s="307"/>
      <c r="V7" s="307">
        <v>1872</v>
      </c>
      <c r="W7" s="306">
        <f t="shared" si="0"/>
        <v>5256</v>
      </c>
      <c r="X7" s="308"/>
      <c r="Y7" s="308">
        <v>1826</v>
      </c>
      <c r="Z7" s="308"/>
      <c r="AA7" s="308">
        <v>1728</v>
      </c>
      <c r="AB7" s="308"/>
      <c r="AC7" s="308">
        <v>1632</v>
      </c>
      <c r="AD7" s="306">
        <f t="shared" si="3"/>
        <v>5186</v>
      </c>
      <c r="AE7" s="309">
        <f t="shared" si="1"/>
        <v>21050</v>
      </c>
    </row>
    <row r="8" spans="1:31" x14ac:dyDescent="0.2">
      <c r="A8" s="351"/>
      <c r="B8" s="295" t="s">
        <v>403</v>
      </c>
      <c r="C8" s="307">
        <v>552</v>
      </c>
      <c r="D8" s="307"/>
      <c r="E8" s="307">
        <v>480</v>
      </c>
      <c r="F8" s="307"/>
      <c r="G8" s="307">
        <v>504</v>
      </c>
      <c r="H8" s="307"/>
      <c r="I8" s="306">
        <f t="shared" si="2"/>
        <v>1536</v>
      </c>
      <c r="J8" s="307"/>
      <c r="K8" s="307">
        <v>576</v>
      </c>
      <c r="L8" s="307"/>
      <c r="M8" s="307">
        <v>600</v>
      </c>
      <c r="N8" s="307"/>
      <c r="O8" s="307">
        <v>600</v>
      </c>
      <c r="P8" s="306">
        <f>SUM(J8:O8)</f>
        <v>1776</v>
      </c>
      <c r="Q8" s="307"/>
      <c r="R8" s="307">
        <v>552</v>
      </c>
      <c r="S8" s="307"/>
      <c r="T8" s="307">
        <v>600</v>
      </c>
      <c r="U8" s="307"/>
      <c r="V8" s="307">
        <v>528</v>
      </c>
      <c r="W8" s="306">
        <f t="shared" si="0"/>
        <v>1680</v>
      </c>
      <c r="X8" s="308"/>
      <c r="Y8" s="308">
        <v>576</v>
      </c>
      <c r="Z8" s="308"/>
      <c r="AA8" s="308">
        <v>480</v>
      </c>
      <c r="AB8" s="308"/>
      <c r="AC8" s="308">
        <v>432</v>
      </c>
      <c r="AD8" s="306">
        <f t="shared" si="3"/>
        <v>1488</v>
      </c>
      <c r="AE8" s="309">
        <f t="shared" si="1"/>
        <v>6480</v>
      </c>
    </row>
    <row r="9" spans="1:31" x14ac:dyDescent="0.2">
      <c r="A9" s="351"/>
      <c r="B9" s="295" t="s">
        <v>404</v>
      </c>
      <c r="C9" s="307"/>
      <c r="D9" s="307"/>
      <c r="E9" s="307"/>
      <c r="F9" s="307"/>
      <c r="G9" s="307"/>
      <c r="H9" s="307"/>
      <c r="I9" s="306">
        <f t="shared" si="2"/>
        <v>0</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0</v>
      </c>
    </row>
    <row r="10" spans="1:31" x14ac:dyDescent="0.2">
      <c r="A10" s="351"/>
      <c r="B10" s="295" t="s">
        <v>405</v>
      </c>
      <c r="C10" s="307">
        <v>60</v>
      </c>
      <c r="D10" s="307"/>
      <c r="E10" s="307">
        <v>60</v>
      </c>
      <c r="F10" s="307"/>
      <c r="G10" s="307">
        <v>60</v>
      </c>
      <c r="H10" s="307"/>
      <c r="I10" s="306">
        <f t="shared" si="2"/>
        <v>180</v>
      </c>
      <c r="J10" s="307"/>
      <c r="K10" s="307"/>
      <c r="L10" s="307"/>
      <c r="M10" s="307"/>
      <c r="N10" s="307"/>
      <c r="O10" s="307"/>
      <c r="P10" s="306">
        <f>SUM(J10:O10)</f>
        <v>0</v>
      </c>
      <c r="Q10" s="307"/>
      <c r="R10" s="307"/>
      <c r="S10" s="307"/>
      <c r="T10" s="307"/>
      <c r="U10" s="307"/>
      <c r="V10" s="307"/>
      <c r="W10" s="306">
        <f t="shared" si="0"/>
        <v>0</v>
      </c>
      <c r="X10" s="308"/>
      <c r="Y10" s="308">
        <v>30</v>
      </c>
      <c r="Z10" s="308"/>
      <c r="AA10" s="308">
        <v>30</v>
      </c>
      <c r="AB10" s="308"/>
      <c r="AC10" s="308">
        <v>60</v>
      </c>
      <c r="AD10" s="306">
        <f t="shared" si="3"/>
        <v>120</v>
      </c>
      <c r="AE10" s="309">
        <f t="shared" si="1"/>
        <v>300</v>
      </c>
    </row>
    <row r="11" spans="1:31" x14ac:dyDescent="0.2">
      <c r="A11" s="340" t="s">
        <v>425</v>
      </c>
      <c r="B11" s="341"/>
      <c r="C11" s="342"/>
      <c r="D11" s="342">
        <v>30</v>
      </c>
      <c r="E11" s="342"/>
      <c r="F11" s="342">
        <v>23</v>
      </c>
      <c r="G11" s="342"/>
      <c r="H11" s="342">
        <v>45</v>
      </c>
      <c r="I11" s="306">
        <f>SUM(C11:H11)</f>
        <v>98</v>
      </c>
      <c r="J11" s="342">
        <v>34</v>
      </c>
      <c r="K11" s="342"/>
      <c r="L11" s="342">
        <v>41</v>
      </c>
      <c r="M11" s="342"/>
      <c r="N11" s="342">
        <v>41</v>
      </c>
      <c r="O11" s="342"/>
      <c r="P11" s="306">
        <f>SUM(J11:O11)</f>
        <v>116</v>
      </c>
      <c r="Q11" s="342">
        <v>50</v>
      </c>
      <c r="R11" s="342"/>
      <c r="S11" s="342">
        <v>65</v>
      </c>
      <c r="T11" s="342"/>
      <c r="U11" s="342">
        <v>38</v>
      </c>
      <c r="V11" s="342"/>
      <c r="W11" s="306">
        <f>SUM(Q11:V11)</f>
        <v>153</v>
      </c>
      <c r="X11" s="343">
        <v>22</v>
      </c>
      <c r="Y11" s="343"/>
      <c r="Z11" s="343">
        <v>48</v>
      </c>
      <c r="AA11" s="343"/>
      <c r="AB11" s="343">
        <v>52</v>
      </c>
      <c r="AC11" s="343"/>
      <c r="AD11" s="306">
        <f>SUM(X11:AC11)</f>
        <v>122</v>
      </c>
      <c r="AE11" s="309">
        <f>SUM(I11,P11,W11,AD11)</f>
        <v>489</v>
      </c>
    </row>
    <row r="12" spans="1:31" x14ac:dyDescent="0.2">
      <c r="A12" s="344" t="s">
        <v>76</v>
      </c>
      <c r="B12" s="345"/>
      <c r="C12" s="346"/>
      <c r="D12" s="346">
        <f>SUM(D4:D6)</f>
        <v>13245</v>
      </c>
      <c r="E12" s="346"/>
      <c r="F12" s="346">
        <f>SUM(F4:F6)</f>
        <v>13698</v>
      </c>
      <c r="G12" s="346"/>
      <c r="H12" s="346">
        <f>SUM(H4:H6)</f>
        <v>15466</v>
      </c>
      <c r="I12" s="306">
        <f>SUM(D12:H12)</f>
        <v>42409</v>
      </c>
      <c r="J12" s="346">
        <f>SUM(J4:J6)</f>
        <v>14625</v>
      </c>
      <c r="K12" s="346"/>
      <c r="L12" s="346">
        <f>SUM(L4:L6)</f>
        <v>14231</v>
      </c>
      <c r="M12" s="346"/>
      <c r="N12" s="346">
        <f>SUM(N4:N6)</f>
        <v>15354</v>
      </c>
      <c r="O12" s="346"/>
      <c r="P12" s="306">
        <f>SUM(J12:N12)</f>
        <v>44210</v>
      </c>
      <c r="Q12" s="346">
        <f>SUM(Q4:Q6)</f>
        <v>14078</v>
      </c>
      <c r="R12" s="346"/>
      <c r="S12" s="346">
        <f>SUM(S4:S6)</f>
        <v>15293</v>
      </c>
      <c r="T12" s="346"/>
      <c r="U12" s="346">
        <f>SUM(U4:U6)</f>
        <v>15501</v>
      </c>
      <c r="V12" s="346"/>
      <c r="W12" s="306">
        <f>SUM(W4:W6)</f>
        <v>44872</v>
      </c>
      <c r="X12" s="346">
        <f>SUM(X4:X6)</f>
        <v>14229</v>
      </c>
      <c r="Y12" s="346"/>
      <c r="Z12" s="346">
        <f>SUM(Z4:Z6)</f>
        <v>15110</v>
      </c>
      <c r="AA12" s="346"/>
      <c r="AB12" s="346">
        <f>SUM(AB4:AB6)</f>
        <v>16466</v>
      </c>
      <c r="AC12" s="346"/>
      <c r="AD12" s="306">
        <f t="shared" si="3"/>
        <v>45805</v>
      </c>
      <c r="AE12" s="309">
        <f t="shared" si="1"/>
        <v>177296</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478</v>
      </c>
      <c r="E14" s="307"/>
      <c r="F14" s="307">
        <v>488</v>
      </c>
      <c r="G14" s="307"/>
      <c r="H14" s="307">
        <v>502</v>
      </c>
      <c r="I14" s="306">
        <f t="shared" si="2"/>
        <v>1468</v>
      </c>
      <c r="J14" s="307">
        <v>515</v>
      </c>
      <c r="K14" s="307"/>
      <c r="L14" s="308">
        <v>510</v>
      </c>
      <c r="M14" s="308"/>
      <c r="N14" s="307">
        <v>505</v>
      </c>
      <c r="O14" s="307"/>
      <c r="P14" s="306">
        <f>SUM(J14:N14)</f>
        <v>1530</v>
      </c>
      <c r="Q14" s="308">
        <v>502</v>
      </c>
      <c r="R14" s="308"/>
      <c r="S14" s="308">
        <v>515</v>
      </c>
      <c r="T14" s="308"/>
      <c r="U14" s="308">
        <v>515</v>
      </c>
      <c r="V14" s="308"/>
      <c r="W14" s="306">
        <f>SUM(Q14:V14)</f>
        <v>1532</v>
      </c>
      <c r="X14" s="308">
        <v>523</v>
      </c>
      <c r="Y14" s="308"/>
      <c r="Z14" s="308">
        <v>530</v>
      </c>
      <c r="AA14" s="308"/>
      <c r="AB14" s="308">
        <v>533</v>
      </c>
      <c r="AC14" s="308"/>
      <c r="AD14" s="306">
        <f>SUM(X14:AC14)</f>
        <v>1586</v>
      </c>
      <c r="AE14" s="309">
        <f>SUM(I14,P14,W14,AD14)</f>
        <v>6116</v>
      </c>
    </row>
    <row r="15" spans="1:31" x14ac:dyDescent="0.2">
      <c r="A15" s="289" t="s">
        <v>91</v>
      </c>
      <c r="B15" s="299"/>
      <c r="C15" s="310"/>
      <c r="D15" s="310">
        <v>38</v>
      </c>
      <c r="E15" s="310"/>
      <c r="F15" s="310">
        <v>39</v>
      </c>
      <c r="G15" s="310"/>
      <c r="H15" s="310">
        <v>31</v>
      </c>
      <c r="I15" s="306">
        <f t="shared" si="2"/>
        <v>108</v>
      </c>
      <c r="J15" s="310">
        <v>42</v>
      </c>
      <c r="K15" s="310"/>
      <c r="L15" s="310">
        <v>30</v>
      </c>
      <c r="M15" s="310"/>
      <c r="N15" s="310">
        <v>23</v>
      </c>
      <c r="O15" s="310"/>
      <c r="P15" s="306">
        <f>SUM(J15:N15)</f>
        <v>95</v>
      </c>
      <c r="Q15" s="311">
        <v>33</v>
      </c>
      <c r="R15" s="329"/>
      <c r="S15" s="311">
        <v>42</v>
      </c>
      <c r="T15" s="311"/>
      <c r="U15" s="311">
        <v>27</v>
      </c>
      <c r="V15" s="311"/>
      <c r="W15" s="306">
        <f>SUM(Q15:V15)</f>
        <v>102</v>
      </c>
      <c r="X15" s="311">
        <v>30</v>
      </c>
      <c r="Y15" s="311"/>
      <c r="Z15" s="311">
        <v>42</v>
      </c>
      <c r="AA15" s="311"/>
      <c r="AB15" s="311">
        <v>32</v>
      </c>
      <c r="AC15" s="311"/>
      <c r="AD15" s="306">
        <f>SUM(X15:AC15)</f>
        <v>104</v>
      </c>
      <c r="AE15" s="309">
        <f>SUM(I15,P15,W15,AD15)</f>
        <v>409</v>
      </c>
    </row>
    <row r="16" spans="1:31" x14ac:dyDescent="0.2">
      <c r="A16" s="293" t="s">
        <v>353</v>
      </c>
      <c r="B16" s="327"/>
      <c r="C16" s="328"/>
      <c r="D16" s="328">
        <v>36</v>
      </c>
      <c r="E16" s="328"/>
      <c r="F16" s="328">
        <v>26</v>
      </c>
      <c r="G16" s="328"/>
      <c r="H16" s="328">
        <v>36</v>
      </c>
      <c r="I16" s="318">
        <f t="shared" si="2"/>
        <v>98</v>
      </c>
      <c r="J16" s="328">
        <v>40</v>
      </c>
      <c r="K16" s="328"/>
      <c r="L16" s="328">
        <v>46</v>
      </c>
      <c r="M16" s="328"/>
      <c r="N16" s="328">
        <v>43</v>
      </c>
      <c r="O16" s="328"/>
      <c r="P16" s="318">
        <f>SUM(J16:N16)</f>
        <v>129</v>
      </c>
      <c r="Q16" s="319">
        <v>36</v>
      </c>
      <c r="R16" s="330"/>
      <c r="S16" s="319">
        <v>38</v>
      </c>
      <c r="T16" s="319"/>
      <c r="U16" s="319">
        <v>31</v>
      </c>
      <c r="V16" s="319"/>
      <c r="W16" s="318">
        <f>SUM(Q16:V16)</f>
        <v>105</v>
      </c>
      <c r="X16" s="319">
        <v>40</v>
      </c>
      <c r="Y16" s="319"/>
      <c r="Z16" s="319">
        <v>53</v>
      </c>
      <c r="AA16" s="319"/>
      <c r="AB16" s="319">
        <v>39</v>
      </c>
      <c r="AC16" s="319"/>
      <c r="AD16" s="306">
        <f>SUM(X16:AC16)</f>
        <v>132</v>
      </c>
      <c r="AE16" s="320">
        <f>SUM(I16,P16,W16,AD16)</f>
        <v>464</v>
      </c>
    </row>
    <row r="17" spans="1:31" s="5" customFormat="1" x14ac:dyDescent="0.2">
      <c r="A17" s="255" t="s">
        <v>284</v>
      </c>
      <c r="B17" s="300"/>
      <c r="C17" s="314"/>
      <c r="D17" s="314">
        <f>D15-D16</f>
        <v>2</v>
      </c>
      <c r="E17" s="314"/>
      <c r="F17" s="314">
        <f>F15-F16</f>
        <v>13</v>
      </c>
      <c r="G17" s="314"/>
      <c r="H17" s="314">
        <f>H15-H16</f>
        <v>-5</v>
      </c>
      <c r="I17" s="306">
        <f t="shared" si="2"/>
        <v>10</v>
      </c>
      <c r="J17" s="314">
        <f>J15-J16</f>
        <v>2</v>
      </c>
      <c r="K17" s="314"/>
      <c r="L17" s="314">
        <f>L15-L16</f>
        <v>-16</v>
      </c>
      <c r="M17" s="314"/>
      <c r="N17" s="314">
        <f>N15-N16</f>
        <v>-20</v>
      </c>
      <c r="O17" s="314"/>
      <c r="P17" s="306">
        <f>SUM(J17:N17)</f>
        <v>-34</v>
      </c>
      <c r="Q17" s="314">
        <f>Q15-Q16</f>
        <v>-3</v>
      </c>
      <c r="R17" s="314"/>
      <c r="S17" s="314">
        <f>S15-S16</f>
        <v>4</v>
      </c>
      <c r="T17" s="314"/>
      <c r="U17" s="314">
        <f>U15-U16</f>
        <v>-4</v>
      </c>
      <c r="V17" s="314"/>
      <c r="W17" s="314">
        <f t="shared" ref="W17:AB17" si="4">W15-W16</f>
        <v>-3</v>
      </c>
      <c r="X17" s="314">
        <f t="shared" si="4"/>
        <v>-10</v>
      </c>
      <c r="Y17" s="314"/>
      <c r="Z17" s="314">
        <f t="shared" si="4"/>
        <v>-11</v>
      </c>
      <c r="AA17" s="314"/>
      <c r="AB17" s="314">
        <f t="shared" si="4"/>
        <v>-7</v>
      </c>
      <c r="AC17" s="314"/>
      <c r="AD17" s="306">
        <f>SUM(X17:AC17)</f>
        <v>-28</v>
      </c>
      <c r="AE17" s="309">
        <f>SUM(I17,P17,W17,AD17)</f>
        <v>-55</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406</v>
      </c>
      <c r="B20" s="298"/>
      <c r="C20" s="307"/>
      <c r="D20" s="307">
        <v>183</v>
      </c>
      <c r="E20" s="307"/>
      <c r="F20" s="307">
        <v>207</v>
      </c>
      <c r="G20" s="307"/>
      <c r="H20" s="307">
        <v>234</v>
      </c>
      <c r="I20" s="306">
        <f t="shared" si="2"/>
        <v>624</v>
      </c>
      <c r="J20" s="307">
        <v>270</v>
      </c>
      <c r="K20" s="307"/>
      <c r="L20" s="307">
        <v>239</v>
      </c>
      <c r="M20" s="307"/>
      <c r="N20" s="307">
        <v>249</v>
      </c>
      <c r="O20" s="307"/>
      <c r="P20" s="306">
        <f>SUM(J20:N20)</f>
        <v>758</v>
      </c>
      <c r="Q20" s="308">
        <v>244</v>
      </c>
      <c r="R20" s="333"/>
      <c r="S20" s="307">
        <v>241</v>
      </c>
      <c r="T20" s="307"/>
      <c r="U20" s="307">
        <v>241</v>
      </c>
      <c r="V20" s="307"/>
      <c r="W20" s="306">
        <f>SUM(Q20:V20)</f>
        <v>726</v>
      </c>
      <c r="X20" s="308">
        <v>255</v>
      </c>
      <c r="Y20" s="308"/>
      <c r="Z20" s="308">
        <v>231</v>
      </c>
      <c r="AA20" s="308"/>
      <c r="AB20" s="308">
        <v>269</v>
      </c>
      <c r="AC20" s="308"/>
      <c r="AD20" s="306">
        <f>SUM(X20:AC20)</f>
        <v>755</v>
      </c>
      <c r="AE20" s="309">
        <f>SUM(I20,P20,W20,AD20)</f>
        <v>2863</v>
      </c>
    </row>
    <row r="21" spans="1:31" x14ac:dyDescent="0.2">
      <c r="A21" s="16" t="s">
        <v>401</v>
      </c>
      <c r="B21" s="299"/>
      <c r="C21" s="310"/>
      <c r="D21" s="310">
        <v>105</v>
      </c>
      <c r="E21" s="310"/>
      <c r="F21" s="310">
        <v>109</v>
      </c>
      <c r="G21" s="310"/>
      <c r="H21" s="310">
        <v>126</v>
      </c>
      <c r="I21" s="306">
        <f t="shared" si="2"/>
        <v>340</v>
      </c>
      <c r="J21" s="310">
        <v>133</v>
      </c>
      <c r="K21" s="310"/>
      <c r="L21" s="310">
        <v>122</v>
      </c>
      <c r="M21" s="310"/>
      <c r="N21" s="310">
        <v>130</v>
      </c>
      <c r="O21" s="310"/>
      <c r="P21" s="306">
        <f>SUM(J21:N21)</f>
        <v>385</v>
      </c>
      <c r="Q21" s="311">
        <v>128</v>
      </c>
      <c r="R21" s="334"/>
      <c r="S21" s="310">
        <v>125</v>
      </c>
      <c r="T21" s="310"/>
      <c r="U21" s="310">
        <v>122</v>
      </c>
      <c r="V21" s="310"/>
      <c r="W21" s="306">
        <f>SUM(Q21:V21)</f>
        <v>375</v>
      </c>
      <c r="X21" s="311">
        <v>122</v>
      </c>
      <c r="Y21" s="311"/>
      <c r="Z21" s="311">
        <v>128</v>
      </c>
      <c r="AA21" s="311"/>
      <c r="AB21" s="311">
        <v>137</v>
      </c>
      <c r="AC21" s="311"/>
      <c r="AD21" s="306">
        <f>SUM(X21:AC21)</f>
        <v>387</v>
      </c>
      <c r="AE21" s="309">
        <f>SUM(I21,P21,W21,AD21)</f>
        <v>1487</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273</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c r="D25" s="307">
        <v>642</v>
      </c>
      <c r="E25" s="307"/>
      <c r="F25" s="307">
        <v>628</v>
      </c>
      <c r="G25" s="307"/>
      <c r="H25" s="307">
        <v>576</v>
      </c>
      <c r="I25" s="306">
        <f t="shared" si="2"/>
        <v>1846</v>
      </c>
      <c r="J25" s="307">
        <v>740</v>
      </c>
      <c r="K25" s="307"/>
      <c r="L25" s="307">
        <v>752</v>
      </c>
      <c r="M25" s="307"/>
      <c r="N25" s="307">
        <v>808</v>
      </c>
      <c r="O25" s="307"/>
      <c r="P25" s="306">
        <f>SUM(J25:N25)</f>
        <v>2300</v>
      </c>
      <c r="Q25" s="308">
        <v>712</v>
      </c>
      <c r="R25" s="336"/>
      <c r="S25" s="307">
        <v>676</v>
      </c>
      <c r="T25" s="307"/>
      <c r="U25" s="307">
        <v>717</v>
      </c>
      <c r="V25" s="307"/>
      <c r="W25" s="306">
        <f>SUM(Q25:V25)</f>
        <v>2105</v>
      </c>
      <c r="X25" s="308"/>
      <c r="Y25" s="308"/>
      <c r="Z25" s="308">
        <v>663</v>
      </c>
      <c r="AA25" s="308"/>
      <c r="AB25" s="308">
        <v>810</v>
      </c>
      <c r="AC25" s="308"/>
      <c r="AD25" s="306">
        <f>SUM(X25:AC25)</f>
        <v>1473</v>
      </c>
      <c r="AE25" s="309">
        <f>SUM(I25,P25,W25,AD25)</f>
        <v>7724</v>
      </c>
    </row>
    <row r="26" spans="1:31" x14ac:dyDescent="0.2">
      <c r="A26" s="1" t="s">
        <v>146</v>
      </c>
      <c r="B26" s="299"/>
      <c r="C26" s="310"/>
      <c r="D26" s="310">
        <v>1527</v>
      </c>
      <c r="E26" s="310"/>
      <c r="F26" s="310">
        <v>1478.9</v>
      </c>
      <c r="G26" s="310"/>
      <c r="H26" s="310">
        <v>1740</v>
      </c>
      <c r="I26" s="306">
        <f t="shared" si="2"/>
        <v>4745.8999999999996</v>
      </c>
      <c r="J26" s="310">
        <v>1634</v>
      </c>
      <c r="K26" s="310"/>
      <c r="L26" s="310">
        <v>1643</v>
      </c>
      <c r="M26" s="310"/>
      <c r="N26" s="310">
        <v>1713</v>
      </c>
      <c r="O26" s="310"/>
      <c r="P26" s="306">
        <f>SUM(J26:N26)</f>
        <v>4990</v>
      </c>
      <c r="Q26" s="310">
        <v>1542</v>
      </c>
      <c r="R26" s="310"/>
      <c r="S26" s="310">
        <v>1486</v>
      </c>
      <c r="T26" s="310"/>
      <c r="U26" s="310">
        <v>1533</v>
      </c>
      <c r="V26" s="310"/>
      <c r="W26" s="306">
        <f>SUM(Q26:V26)</f>
        <v>4561</v>
      </c>
      <c r="X26" s="311"/>
      <c r="Y26" s="311"/>
      <c r="Z26" s="311">
        <v>1555</v>
      </c>
      <c r="AA26" s="311"/>
      <c r="AB26" s="311">
        <v>1782</v>
      </c>
      <c r="AC26" s="311"/>
      <c r="AD26" s="306">
        <f>SUM(X26:AC26)</f>
        <v>3337</v>
      </c>
      <c r="AE26" s="309">
        <f>SUM(I26,P26,W26,AD26)</f>
        <v>17633.900000000001</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26" t="s">
        <v>125</v>
      </c>
      <c r="E29" s="326"/>
      <c r="F29" s="326" t="s">
        <v>126</v>
      </c>
      <c r="G29" s="326"/>
      <c r="H29" s="326" t="s">
        <v>2</v>
      </c>
      <c r="I29" s="317"/>
      <c r="J29" s="326" t="s">
        <v>3</v>
      </c>
      <c r="K29" s="326"/>
      <c r="L29" s="326" t="s">
        <v>111</v>
      </c>
      <c r="M29" s="326"/>
      <c r="N29" s="326" t="s">
        <v>113</v>
      </c>
      <c r="O29" s="326"/>
      <c r="P29" s="317"/>
      <c r="Q29" s="317" t="s">
        <v>6</v>
      </c>
      <c r="R29" s="317"/>
      <c r="S29" s="317" t="s">
        <v>128</v>
      </c>
      <c r="T29" s="317"/>
      <c r="U29" s="317" t="s">
        <v>129</v>
      </c>
      <c r="V29" s="317"/>
      <c r="W29" s="317"/>
      <c r="X29" s="317" t="s">
        <v>427</v>
      </c>
      <c r="Y29" s="317"/>
      <c r="Z29" s="326" t="s">
        <v>428</v>
      </c>
      <c r="AA29" s="326"/>
      <c r="AB29" s="326" t="s">
        <v>429</v>
      </c>
      <c r="AC29" s="316"/>
      <c r="AD29" s="326"/>
      <c r="AE29" s="317"/>
    </row>
    <row r="30" spans="1:31" x14ac:dyDescent="0.2">
      <c r="A30" s="287" t="s">
        <v>30</v>
      </c>
      <c r="B30" s="287"/>
      <c r="C30" s="304"/>
      <c r="D30" s="304"/>
      <c r="E30" s="304"/>
      <c r="F30" s="304"/>
      <c r="G30" s="304"/>
      <c r="H30" s="304"/>
      <c r="I30" s="305">
        <f t="shared" si="2"/>
        <v>0</v>
      </c>
      <c r="J30" s="304"/>
      <c r="K30" s="304"/>
      <c r="L30" s="304"/>
      <c r="M30" s="304"/>
      <c r="N30" s="304"/>
      <c r="O30" s="304"/>
      <c r="P30" s="306">
        <f t="shared" ref="P30:P39" si="5">SUM(J30:N30)</f>
        <v>0</v>
      </c>
      <c r="Q30" s="307"/>
      <c r="R30" s="307"/>
      <c r="S30" s="307"/>
      <c r="T30" s="307"/>
      <c r="U30" s="307"/>
      <c r="V30" s="307"/>
      <c r="W30" s="306">
        <f t="shared" ref="W30:W39" si="6">SUM(Q30:V30)</f>
        <v>0</v>
      </c>
      <c r="X30" s="308"/>
      <c r="Y30" s="308"/>
      <c r="Z30" s="308"/>
      <c r="AA30" s="308"/>
      <c r="AB30" s="308"/>
      <c r="AC30" s="308"/>
      <c r="AD30" s="306">
        <f>SUM(X30:AC30)</f>
        <v>0</v>
      </c>
      <c r="AE30" s="309">
        <f t="shared" ref="AE30:AE39" si="7">SUM(I30,P30,W30,AD30)</f>
        <v>0</v>
      </c>
    </row>
    <row r="31" spans="1:31" x14ac:dyDescent="0.2">
      <c r="A31" s="297" t="s">
        <v>370</v>
      </c>
      <c r="B31" s="2"/>
      <c r="C31" s="274"/>
      <c r="D31" s="274"/>
      <c r="E31" s="274"/>
      <c r="F31" s="274"/>
      <c r="G31" s="274"/>
      <c r="H31" s="274"/>
      <c r="I31" s="305">
        <f t="shared" si="2"/>
        <v>0</v>
      </c>
      <c r="J31" s="274"/>
      <c r="K31" s="274"/>
      <c r="L31" s="274"/>
      <c r="M31" s="274"/>
      <c r="N31" s="274"/>
      <c r="O31" s="274"/>
      <c r="P31" s="306">
        <f t="shared" si="5"/>
        <v>0</v>
      </c>
      <c r="Q31" s="310"/>
      <c r="R31" s="310"/>
      <c r="S31" s="310"/>
      <c r="T31" s="310"/>
      <c r="U31" s="310"/>
      <c r="V31" s="310"/>
      <c r="W31" s="306">
        <f t="shared" si="6"/>
        <v>0</v>
      </c>
      <c r="X31" s="311"/>
      <c r="Y31" s="311"/>
      <c r="Z31" s="311"/>
      <c r="AA31" s="311"/>
      <c r="AB31" s="311"/>
      <c r="AC31" s="311"/>
      <c r="AD31" s="306">
        <f t="shared" ref="AD31:AD39" si="8">SUM(X31:AC31)</f>
        <v>0</v>
      </c>
      <c r="AE31" s="309">
        <f t="shared" si="7"/>
        <v>0</v>
      </c>
    </row>
    <row r="32" spans="1:31" x14ac:dyDescent="0.2">
      <c r="A32" s="352"/>
      <c r="B32" s="16" t="s">
        <v>372</v>
      </c>
      <c r="C32" s="2"/>
      <c r="D32" s="274"/>
      <c r="E32" s="274"/>
      <c r="F32" s="274"/>
      <c r="G32" s="274"/>
      <c r="H32" s="274"/>
      <c r="I32" s="305">
        <f t="shared" ref="I32:I39" si="9">SUM(D32:H32)</f>
        <v>0</v>
      </c>
      <c r="J32" s="274"/>
      <c r="K32" s="274"/>
      <c r="L32" s="274"/>
      <c r="M32" s="274"/>
      <c r="N32" s="274"/>
      <c r="O32" s="274"/>
      <c r="P32" s="306">
        <f t="shared" si="5"/>
        <v>0</v>
      </c>
      <c r="Q32" s="310"/>
      <c r="R32" s="310"/>
      <c r="S32" s="310"/>
      <c r="T32" s="310"/>
      <c r="U32" s="310"/>
      <c r="V32" s="310"/>
      <c r="W32" s="306">
        <f t="shared" si="6"/>
        <v>0</v>
      </c>
      <c r="X32" s="311"/>
      <c r="Y32" s="311"/>
      <c r="Z32" s="311"/>
      <c r="AA32" s="311"/>
      <c r="AB32" s="311"/>
      <c r="AC32" s="311"/>
      <c r="AD32" s="306">
        <f t="shared" si="8"/>
        <v>0</v>
      </c>
      <c r="AE32" s="309">
        <f t="shared" si="7"/>
        <v>0</v>
      </c>
    </row>
    <row r="33" spans="1:31" x14ac:dyDescent="0.2">
      <c r="A33" s="353"/>
      <c r="B33" s="16" t="s">
        <v>373</v>
      </c>
      <c r="C33" s="2"/>
      <c r="D33" s="274"/>
      <c r="E33" s="274"/>
      <c r="F33" s="274"/>
      <c r="G33" s="274"/>
      <c r="H33" s="274"/>
      <c r="I33" s="305">
        <f t="shared" si="9"/>
        <v>0</v>
      </c>
      <c r="J33" s="274"/>
      <c r="K33" s="274"/>
      <c r="L33" s="274"/>
      <c r="M33" s="274"/>
      <c r="N33" s="274"/>
      <c r="O33" s="274"/>
      <c r="P33" s="306">
        <f t="shared" si="5"/>
        <v>0</v>
      </c>
      <c r="Q33" s="310"/>
      <c r="R33" s="310"/>
      <c r="S33" s="310"/>
      <c r="T33" s="310"/>
      <c r="U33" s="310"/>
      <c r="V33" s="310"/>
      <c r="W33" s="306">
        <f t="shared" si="6"/>
        <v>0</v>
      </c>
      <c r="X33" s="311"/>
      <c r="Y33" s="311"/>
      <c r="Z33" s="311"/>
      <c r="AA33" s="311"/>
      <c r="AB33" s="311"/>
      <c r="AC33" s="311"/>
      <c r="AD33" s="306">
        <f t="shared" si="8"/>
        <v>0</v>
      </c>
      <c r="AE33" s="309">
        <f t="shared" si="7"/>
        <v>0</v>
      </c>
    </row>
    <row r="34" spans="1:31" x14ac:dyDescent="0.2">
      <c r="A34" s="353"/>
      <c r="B34" s="16" t="s">
        <v>374</v>
      </c>
      <c r="C34" s="2"/>
      <c r="D34" s="274"/>
      <c r="E34" s="274"/>
      <c r="F34" s="274"/>
      <c r="G34" s="274"/>
      <c r="H34" s="274"/>
      <c r="I34" s="305">
        <f t="shared" si="9"/>
        <v>0</v>
      </c>
      <c r="J34" s="274"/>
      <c r="K34" s="274"/>
      <c r="L34" s="274"/>
      <c r="M34" s="274"/>
      <c r="N34" s="274"/>
      <c r="O34" s="274"/>
      <c r="P34" s="306">
        <f t="shared" si="5"/>
        <v>0</v>
      </c>
      <c r="Q34" s="310"/>
      <c r="R34" s="310"/>
      <c r="S34" s="310"/>
      <c r="T34" s="310"/>
      <c r="U34" s="310"/>
      <c r="V34" s="310"/>
      <c r="W34" s="306">
        <f t="shared" si="6"/>
        <v>0</v>
      </c>
      <c r="X34" s="311"/>
      <c r="Y34" s="311"/>
      <c r="Z34" s="311"/>
      <c r="AA34" s="311"/>
      <c r="AB34" s="311"/>
      <c r="AC34" s="311"/>
      <c r="AD34" s="306">
        <f t="shared" si="8"/>
        <v>0</v>
      </c>
      <c r="AE34" s="309">
        <f t="shared" si="7"/>
        <v>0</v>
      </c>
    </row>
    <row r="35" spans="1:31" x14ac:dyDescent="0.2">
      <c r="A35" s="353"/>
      <c r="B35" s="16" t="s">
        <v>375</v>
      </c>
      <c r="C35" s="2"/>
      <c r="D35" s="274"/>
      <c r="E35" s="274"/>
      <c r="F35" s="274"/>
      <c r="G35" s="274"/>
      <c r="H35" s="274"/>
      <c r="I35" s="305">
        <f t="shared" si="9"/>
        <v>0</v>
      </c>
      <c r="J35" s="274"/>
      <c r="K35" s="274"/>
      <c r="L35" s="274"/>
      <c r="M35" s="274"/>
      <c r="N35" s="274"/>
      <c r="O35" s="274"/>
      <c r="P35" s="306">
        <f t="shared" si="5"/>
        <v>0</v>
      </c>
      <c r="Q35" s="310"/>
      <c r="R35" s="310"/>
      <c r="S35" s="310"/>
      <c r="T35" s="310"/>
      <c r="U35" s="310"/>
      <c r="V35" s="310"/>
      <c r="W35" s="306">
        <f t="shared" si="6"/>
        <v>0</v>
      </c>
      <c r="X35" s="311"/>
      <c r="Y35" s="311"/>
      <c r="Z35" s="311"/>
      <c r="AA35" s="311"/>
      <c r="AB35" s="311"/>
      <c r="AC35" s="311"/>
      <c r="AD35" s="306">
        <f t="shared" si="8"/>
        <v>0</v>
      </c>
      <c r="AE35" s="309">
        <f t="shared" si="7"/>
        <v>0</v>
      </c>
    </row>
    <row r="36" spans="1:31" x14ac:dyDescent="0.2">
      <c r="A36" s="353"/>
      <c r="B36" s="16" t="s">
        <v>377</v>
      </c>
      <c r="C36" s="2"/>
      <c r="D36" s="274"/>
      <c r="E36" s="274"/>
      <c r="F36" s="274"/>
      <c r="G36" s="274"/>
      <c r="H36" s="274"/>
      <c r="I36" s="305">
        <f t="shared" si="9"/>
        <v>0</v>
      </c>
      <c r="J36" s="274"/>
      <c r="K36" s="274"/>
      <c r="L36" s="274"/>
      <c r="M36" s="274"/>
      <c r="N36" s="274"/>
      <c r="O36" s="274"/>
      <c r="P36" s="306">
        <f t="shared" si="5"/>
        <v>0</v>
      </c>
      <c r="Q36" s="310"/>
      <c r="R36" s="310"/>
      <c r="S36" s="310"/>
      <c r="T36" s="310"/>
      <c r="U36" s="310"/>
      <c r="V36" s="310"/>
      <c r="W36" s="306">
        <f t="shared" si="6"/>
        <v>0</v>
      </c>
      <c r="X36" s="311"/>
      <c r="Y36" s="311"/>
      <c r="Z36" s="311"/>
      <c r="AA36" s="311"/>
      <c r="AB36" s="311"/>
      <c r="AC36" s="311"/>
      <c r="AD36" s="306">
        <f t="shared" si="8"/>
        <v>0</v>
      </c>
      <c r="AE36" s="309">
        <f t="shared" si="7"/>
        <v>0</v>
      </c>
    </row>
    <row r="37" spans="1:31" x14ac:dyDescent="0.2">
      <c r="A37" s="353"/>
      <c r="B37" s="16" t="s">
        <v>378</v>
      </c>
      <c r="C37" s="2"/>
      <c r="D37" s="274"/>
      <c r="E37" s="274"/>
      <c r="F37" s="274"/>
      <c r="G37" s="274"/>
      <c r="H37" s="274"/>
      <c r="I37" s="305">
        <f t="shared" si="9"/>
        <v>0</v>
      </c>
      <c r="J37" s="274"/>
      <c r="K37" s="274"/>
      <c r="L37" s="274"/>
      <c r="M37" s="274"/>
      <c r="N37" s="274"/>
      <c r="O37" s="274"/>
      <c r="P37" s="306">
        <f t="shared" si="5"/>
        <v>0</v>
      </c>
      <c r="Q37" s="310"/>
      <c r="R37" s="310"/>
      <c r="S37" s="310"/>
      <c r="T37" s="310"/>
      <c r="U37" s="310"/>
      <c r="V37" s="310"/>
      <c r="W37" s="306">
        <f t="shared" si="6"/>
        <v>0</v>
      </c>
      <c r="X37" s="311"/>
      <c r="Y37" s="311"/>
      <c r="Z37" s="311"/>
      <c r="AA37" s="311"/>
      <c r="AB37" s="311"/>
      <c r="AC37" s="311"/>
      <c r="AD37" s="306">
        <f t="shared" si="8"/>
        <v>0</v>
      </c>
      <c r="AE37" s="309">
        <f t="shared" si="7"/>
        <v>0</v>
      </c>
    </row>
    <row r="38" spans="1:31" x14ac:dyDescent="0.2">
      <c r="A38" s="353"/>
      <c r="B38" s="16" t="s">
        <v>379</v>
      </c>
      <c r="C38" s="2"/>
      <c r="D38" s="274"/>
      <c r="E38" s="274"/>
      <c r="F38" s="274"/>
      <c r="G38" s="274"/>
      <c r="H38" s="274"/>
      <c r="I38" s="305">
        <f t="shared" si="9"/>
        <v>0</v>
      </c>
      <c r="J38" s="274"/>
      <c r="K38" s="274"/>
      <c r="L38" s="274"/>
      <c r="M38" s="274"/>
      <c r="N38" s="274"/>
      <c r="O38" s="323"/>
      <c r="P38" s="318">
        <f t="shared" si="5"/>
        <v>0</v>
      </c>
      <c r="Q38" s="310"/>
      <c r="R38" s="310"/>
      <c r="S38" s="310"/>
      <c r="T38" s="310"/>
      <c r="U38" s="310"/>
      <c r="V38" s="310"/>
      <c r="W38" s="306">
        <f t="shared" si="6"/>
        <v>0</v>
      </c>
      <c r="X38" s="311"/>
      <c r="Y38" s="311"/>
      <c r="Z38" s="311"/>
      <c r="AA38" s="311"/>
      <c r="AB38" s="311"/>
      <c r="AC38" s="311"/>
      <c r="AD38" s="306">
        <f t="shared" si="8"/>
        <v>0</v>
      </c>
      <c r="AE38" s="309">
        <f t="shared" si="7"/>
        <v>0</v>
      </c>
    </row>
    <row r="39" spans="1:31" x14ac:dyDescent="0.2">
      <c r="A39" s="353"/>
      <c r="B39" s="16" t="s">
        <v>376</v>
      </c>
      <c r="C39" s="2"/>
      <c r="D39" s="274"/>
      <c r="E39" s="274"/>
      <c r="F39" s="274"/>
      <c r="G39" s="274"/>
      <c r="H39" s="274"/>
      <c r="I39" s="305">
        <f t="shared" si="9"/>
        <v>0</v>
      </c>
      <c r="J39" s="274"/>
      <c r="K39" s="274"/>
      <c r="L39" s="274"/>
      <c r="M39" s="274"/>
      <c r="N39" s="324"/>
      <c r="O39" s="324"/>
      <c r="P39" s="306">
        <f t="shared" si="5"/>
        <v>0</v>
      </c>
      <c r="Q39" s="325"/>
      <c r="R39" s="325"/>
      <c r="S39" s="310"/>
      <c r="T39" s="310"/>
      <c r="U39" s="310"/>
      <c r="V39" s="310"/>
      <c r="W39" s="306">
        <f t="shared" si="6"/>
        <v>0</v>
      </c>
      <c r="X39" s="311"/>
      <c r="Y39" s="311"/>
      <c r="Z39" s="311"/>
      <c r="AA39" s="311"/>
      <c r="AB39" s="311"/>
      <c r="AC39" s="311"/>
      <c r="AD39" s="306">
        <f t="shared" si="8"/>
        <v>0</v>
      </c>
      <c r="AE39" s="309">
        <f t="shared" si="7"/>
        <v>0</v>
      </c>
    </row>
    <row r="40" spans="1:31" x14ac:dyDescent="0.2">
      <c r="A40" s="292"/>
      <c r="B40" s="292"/>
      <c r="C40" s="312"/>
      <c r="D40" s="326" t="s">
        <v>125</v>
      </c>
      <c r="E40" s="326"/>
      <c r="F40" s="326" t="s">
        <v>126</v>
      </c>
      <c r="G40" s="326"/>
      <c r="H40" s="326" t="s">
        <v>2</v>
      </c>
      <c r="I40" s="317"/>
      <c r="J40" s="326" t="s">
        <v>3</v>
      </c>
      <c r="K40" s="326"/>
      <c r="L40" s="326" t="s">
        <v>111</v>
      </c>
      <c r="M40" s="326"/>
      <c r="N40" s="326" t="s">
        <v>113</v>
      </c>
      <c r="O40" s="326"/>
      <c r="P40" s="317"/>
      <c r="Q40" s="317" t="s">
        <v>6</v>
      </c>
      <c r="R40" s="317"/>
      <c r="S40" s="317" t="s">
        <v>128</v>
      </c>
      <c r="T40" s="317"/>
      <c r="U40" s="317" t="s">
        <v>129</v>
      </c>
      <c r="V40" s="317"/>
      <c r="W40" s="317"/>
      <c r="X40" s="317" t="s">
        <v>427</v>
      </c>
      <c r="Y40" s="317"/>
      <c r="Z40" s="326" t="s">
        <v>428</v>
      </c>
      <c r="AA40" s="326"/>
      <c r="AB40" s="326" t="s">
        <v>429</v>
      </c>
      <c r="AC40" s="316"/>
      <c r="AD40" s="326"/>
      <c r="AE40" s="317"/>
    </row>
    <row r="41" spans="1:31" x14ac:dyDescent="0.2">
      <c r="A41" s="296" t="s">
        <v>371</v>
      </c>
      <c r="B41" s="287"/>
      <c r="C41" s="304"/>
      <c r="D41" s="304"/>
      <c r="E41" s="304"/>
      <c r="F41" s="304"/>
      <c r="G41" s="304"/>
      <c r="H41" s="304"/>
      <c r="I41" s="305">
        <f t="shared" si="2"/>
        <v>0</v>
      </c>
      <c r="J41" s="304"/>
      <c r="K41" s="304"/>
      <c r="L41" s="304"/>
      <c r="M41" s="304"/>
      <c r="N41" s="304"/>
      <c r="O41" s="304"/>
      <c r="P41" s="306">
        <f t="shared" ref="P41:P77" si="10">SUM(J41:N41)</f>
        <v>0</v>
      </c>
      <c r="Q41" s="307"/>
      <c r="R41" s="307"/>
      <c r="S41" s="307"/>
      <c r="T41" s="307"/>
      <c r="U41" s="307"/>
      <c r="V41" s="307"/>
      <c r="W41" s="306">
        <f t="shared" ref="W41:W81" si="11">SUM(Q41:V41)</f>
        <v>0</v>
      </c>
      <c r="X41" s="308"/>
      <c r="Y41" s="308"/>
      <c r="Z41" s="308"/>
      <c r="AA41" s="308"/>
      <c r="AB41" s="308"/>
      <c r="AC41" s="308"/>
      <c r="AD41" s="306">
        <f>SUM(X41:AC41)</f>
        <v>0</v>
      </c>
      <c r="AE41" s="309">
        <f t="shared" ref="AE41:AE81" si="12">SUM(I41,P41,W41,AD41)</f>
        <v>0</v>
      </c>
    </row>
    <row r="42" spans="1:31" x14ac:dyDescent="0.2">
      <c r="A42" s="354"/>
      <c r="B42" s="288" t="s">
        <v>381</v>
      </c>
      <c r="C42" s="304"/>
      <c r="D42" s="304"/>
      <c r="E42" s="304"/>
      <c r="F42" s="304">
        <v>1</v>
      </c>
      <c r="G42" s="304"/>
      <c r="H42" s="304"/>
      <c r="I42" s="305">
        <f t="shared" si="2"/>
        <v>1</v>
      </c>
      <c r="J42" s="304"/>
      <c r="K42" s="304"/>
      <c r="L42" s="304"/>
      <c r="M42" s="304"/>
      <c r="N42" s="304"/>
      <c r="O42" s="304"/>
      <c r="P42" s="306">
        <f t="shared" si="10"/>
        <v>0</v>
      </c>
      <c r="Q42" s="307"/>
      <c r="R42" s="307"/>
      <c r="S42" s="307"/>
      <c r="T42" s="307"/>
      <c r="U42" s="307"/>
      <c r="V42" s="307"/>
      <c r="W42" s="306">
        <f t="shared" si="11"/>
        <v>0</v>
      </c>
      <c r="X42" s="308"/>
      <c r="Y42" s="308"/>
      <c r="Z42" s="308"/>
      <c r="AA42" s="308"/>
      <c r="AB42" s="308"/>
      <c r="AC42" s="308"/>
      <c r="AD42" s="306">
        <f t="shared" ref="AD42:AD81" si="13">SUM(X42:AC42)</f>
        <v>0</v>
      </c>
      <c r="AE42" s="309">
        <f t="shared" si="12"/>
        <v>1</v>
      </c>
    </row>
    <row r="43" spans="1:31" x14ac:dyDescent="0.2">
      <c r="A43" s="355"/>
      <c r="B43" s="288" t="s">
        <v>382</v>
      </c>
      <c r="C43" s="304"/>
      <c r="D43" s="304">
        <v>6</v>
      </c>
      <c r="E43" s="304"/>
      <c r="F43" s="304">
        <v>6</v>
      </c>
      <c r="G43" s="304"/>
      <c r="H43" s="304"/>
      <c r="I43" s="305">
        <f t="shared" si="2"/>
        <v>12</v>
      </c>
      <c r="J43" s="304">
        <v>2</v>
      </c>
      <c r="K43" s="304"/>
      <c r="L43" s="304">
        <v>3</v>
      </c>
      <c r="M43" s="304"/>
      <c r="N43" s="304"/>
      <c r="O43" s="304"/>
      <c r="P43" s="306">
        <f t="shared" si="10"/>
        <v>5</v>
      </c>
      <c r="Q43" s="307">
        <v>5</v>
      </c>
      <c r="R43" s="307"/>
      <c r="S43" s="307">
        <v>5</v>
      </c>
      <c r="T43" s="307"/>
      <c r="U43" s="307">
        <v>6</v>
      </c>
      <c r="V43" s="307"/>
      <c r="W43" s="306">
        <f t="shared" si="11"/>
        <v>16</v>
      </c>
      <c r="X43" s="308">
        <v>8</v>
      </c>
      <c r="Y43" s="308"/>
      <c r="Z43" s="308">
        <v>6</v>
      </c>
      <c r="AA43" s="308"/>
      <c r="AB43" s="308">
        <v>1</v>
      </c>
      <c r="AC43" s="308"/>
      <c r="AD43" s="306">
        <f t="shared" si="13"/>
        <v>15</v>
      </c>
      <c r="AE43" s="309">
        <f t="shared" si="12"/>
        <v>48</v>
      </c>
    </row>
    <row r="44" spans="1:31" x14ac:dyDescent="0.2">
      <c r="A44" s="355"/>
      <c r="B44" s="288" t="s">
        <v>383</v>
      </c>
      <c r="C44" s="304"/>
      <c r="D44" s="304">
        <v>3</v>
      </c>
      <c r="E44" s="304"/>
      <c r="F44" s="304">
        <v>2</v>
      </c>
      <c r="G44" s="304"/>
      <c r="H44" s="304">
        <v>3</v>
      </c>
      <c r="I44" s="305">
        <f t="shared" si="2"/>
        <v>8</v>
      </c>
      <c r="J44" s="304">
        <v>2</v>
      </c>
      <c r="K44" s="304"/>
      <c r="L44" s="304">
        <v>3</v>
      </c>
      <c r="M44" s="304"/>
      <c r="N44" s="304"/>
      <c r="O44" s="304"/>
      <c r="P44" s="306">
        <f t="shared" si="10"/>
        <v>5</v>
      </c>
      <c r="Q44" s="307">
        <v>3</v>
      </c>
      <c r="R44" s="307"/>
      <c r="S44" s="307"/>
      <c r="T44" s="307"/>
      <c r="U44" s="307">
        <v>1</v>
      </c>
      <c r="V44" s="307"/>
      <c r="W44" s="306">
        <f t="shared" si="11"/>
        <v>4</v>
      </c>
      <c r="X44" s="308"/>
      <c r="Y44" s="308"/>
      <c r="Z44" s="308">
        <v>3</v>
      </c>
      <c r="AA44" s="308"/>
      <c r="AB44" s="308">
        <v>1</v>
      </c>
      <c r="AC44" s="308"/>
      <c r="AD44" s="306">
        <f t="shared" si="13"/>
        <v>4</v>
      </c>
      <c r="AE44" s="309">
        <f t="shared" si="12"/>
        <v>21</v>
      </c>
    </row>
    <row r="45" spans="1:31" x14ac:dyDescent="0.2">
      <c r="A45" s="355"/>
      <c r="B45" s="288" t="s">
        <v>384</v>
      </c>
      <c r="C45" s="304"/>
      <c r="D45" s="304">
        <v>6</v>
      </c>
      <c r="E45" s="304"/>
      <c r="F45" s="304">
        <v>1</v>
      </c>
      <c r="G45" s="304"/>
      <c r="H45" s="304">
        <v>6</v>
      </c>
      <c r="I45" s="305">
        <f t="shared" si="2"/>
        <v>13</v>
      </c>
      <c r="J45" s="304">
        <v>3</v>
      </c>
      <c r="K45" s="304"/>
      <c r="L45" s="304"/>
      <c r="M45" s="304"/>
      <c r="N45" s="304"/>
      <c r="O45" s="304"/>
      <c r="P45" s="306">
        <f t="shared" si="10"/>
        <v>3</v>
      </c>
      <c r="Q45" s="307">
        <v>3</v>
      </c>
      <c r="R45" s="307"/>
      <c r="S45" s="307"/>
      <c r="T45" s="307"/>
      <c r="U45" s="307">
        <v>1</v>
      </c>
      <c r="V45" s="307"/>
      <c r="W45" s="306">
        <f t="shared" si="11"/>
        <v>4</v>
      </c>
      <c r="X45" s="308">
        <v>1</v>
      </c>
      <c r="Y45" s="308"/>
      <c r="Z45" s="308">
        <v>3</v>
      </c>
      <c r="AA45" s="308"/>
      <c r="AB45" s="308">
        <v>3</v>
      </c>
      <c r="AC45" s="308"/>
      <c r="AD45" s="306">
        <f t="shared" si="13"/>
        <v>7</v>
      </c>
      <c r="AE45" s="309">
        <f t="shared" si="12"/>
        <v>27</v>
      </c>
    </row>
    <row r="46" spans="1:31" x14ac:dyDescent="0.2">
      <c r="A46" s="355"/>
      <c r="B46" s="288" t="s">
        <v>385</v>
      </c>
      <c r="C46" s="304"/>
      <c r="D46" s="304"/>
      <c r="E46" s="304"/>
      <c r="F46" s="304">
        <v>2</v>
      </c>
      <c r="G46" s="304"/>
      <c r="H46" s="304">
        <v>12</v>
      </c>
      <c r="I46" s="305">
        <f t="shared" si="2"/>
        <v>14</v>
      </c>
      <c r="J46" s="304">
        <v>5</v>
      </c>
      <c r="K46" s="304"/>
      <c r="L46" s="304">
        <v>2</v>
      </c>
      <c r="M46" s="304"/>
      <c r="N46" s="304"/>
      <c r="O46" s="304"/>
      <c r="P46" s="306">
        <f t="shared" si="10"/>
        <v>7</v>
      </c>
      <c r="Q46" s="307"/>
      <c r="R46" s="307"/>
      <c r="S46" s="307"/>
      <c r="T46" s="307"/>
      <c r="U46" s="307">
        <v>1</v>
      </c>
      <c r="V46" s="307"/>
      <c r="W46" s="306">
        <f t="shared" si="11"/>
        <v>1</v>
      </c>
      <c r="X46" s="308">
        <v>2</v>
      </c>
      <c r="Y46" s="308"/>
      <c r="Z46" s="308">
        <v>6</v>
      </c>
      <c r="AA46" s="308"/>
      <c r="AB46" s="308">
        <v>1</v>
      </c>
      <c r="AC46" s="308"/>
      <c r="AD46" s="306">
        <f t="shared" si="13"/>
        <v>9</v>
      </c>
      <c r="AE46" s="309">
        <f t="shared" si="12"/>
        <v>31</v>
      </c>
    </row>
    <row r="47" spans="1:31" x14ac:dyDescent="0.2">
      <c r="A47" s="355"/>
      <c r="B47" s="288" t="s">
        <v>386</v>
      </c>
      <c r="C47" s="304"/>
      <c r="D47" s="304">
        <v>5</v>
      </c>
      <c r="E47" s="304"/>
      <c r="F47" s="304">
        <v>11</v>
      </c>
      <c r="G47" s="304"/>
      <c r="H47" s="304">
        <v>5</v>
      </c>
      <c r="I47" s="305">
        <f t="shared" si="2"/>
        <v>21</v>
      </c>
      <c r="J47" s="304">
        <v>3</v>
      </c>
      <c r="K47" s="304"/>
      <c r="L47" s="304">
        <v>6</v>
      </c>
      <c r="M47" s="304"/>
      <c r="N47" s="304"/>
      <c r="O47" s="304"/>
      <c r="P47" s="306">
        <f t="shared" si="10"/>
        <v>9</v>
      </c>
      <c r="Q47" s="307">
        <v>8</v>
      </c>
      <c r="R47" s="307"/>
      <c r="S47" s="307">
        <v>6</v>
      </c>
      <c r="T47" s="307"/>
      <c r="U47" s="307">
        <v>2</v>
      </c>
      <c r="V47" s="307"/>
      <c r="W47" s="306">
        <f t="shared" si="11"/>
        <v>16</v>
      </c>
      <c r="X47" s="308">
        <v>5</v>
      </c>
      <c r="Y47" s="308"/>
      <c r="Z47" s="308">
        <v>8</v>
      </c>
      <c r="AA47" s="308"/>
      <c r="AB47" s="308">
        <v>8</v>
      </c>
      <c r="AC47" s="308"/>
      <c r="AD47" s="306">
        <f t="shared" si="13"/>
        <v>21</v>
      </c>
      <c r="AE47" s="309">
        <f t="shared" si="12"/>
        <v>67</v>
      </c>
    </row>
    <row r="48" spans="1:31" x14ac:dyDescent="0.2">
      <c r="A48" s="355"/>
      <c r="B48" s="288" t="s">
        <v>387</v>
      </c>
      <c r="C48" s="304"/>
      <c r="D48" s="304">
        <v>1</v>
      </c>
      <c r="E48" s="304"/>
      <c r="F48" s="304"/>
      <c r="G48" s="304"/>
      <c r="H48" s="304"/>
      <c r="I48" s="305">
        <f t="shared" si="2"/>
        <v>1</v>
      </c>
      <c r="J48" s="304"/>
      <c r="K48" s="304"/>
      <c r="L48" s="304">
        <v>1</v>
      </c>
      <c r="M48" s="304"/>
      <c r="N48" s="304"/>
      <c r="O48" s="304"/>
      <c r="P48" s="306">
        <f t="shared" si="10"/>
        <v>1</v>
      </c>
      <c r="Q48" s="307">
        <v>2</v>
      </c>
      <c r="R48" s="307"/>
      <c r="S48" s="307"/>
      <c r="T48" s="307"/>
      <c r="U48" s="307"/>
      <c r="V48" s="307"/>
      <c r="W48" s="306">
        <f t="shared" si="11"/>
        <v>2</v>
      </c>
      <c r="X48" s="308"/>
      <c r="Y48" s="308"/>
      <c r="Z48" s="308"/>
      <c r="AA48" s="308"/>
      <c r="AB48" s="308"/>
      <c r="AC48" s="308"/>
      <c r="AD48" s="306">
        <f t="shared" si="13"/>
        <v>0</v>
      </c>
      <c r="AE48" s="309">
        <f t="shared" si="12"/>
        <v>4</v>
      </c>
    </row>
    <row r="49" spans="1:31" x14ac:dyDescent="0.2">
      <c r="A49" s="355"/>
      <c r="B49" s="288" t="s">
        <v>388</v>
      </c>
      <c r="C49" s="304"/>
      <c r="D49" s="304"/>
      <c r="E49" s="304"/>
      <c r="F49" s="304">
        <v>1</v>
      </c>
      <c r="G49" s="304"/>
      <c r="H49" s="304">
        <v>1</v>
      </c>
      <c r="I49" s="305">
        <f t="shared" si="2"/>
        <v>2</v>
      </c>
      <c r="J49" s="304">
        <v>3</v>
      </c>
      <c r="K49" s="304"/>
      <c r="L49" s="304"/>
      <c r="M49" s="304"/>
      <c r="N49" s="304"/>
      <c r="O49" s="304"/>
      <c r="P49" s="306">
        <f t="shared" si="10"/>
        <v>3</v>
      </c>
      <c r="Q49" s="307"/>
      <c r="R49" s="307"/>
      <c r="S49" s="307"/>
      <c r="T49" s="307"/>
      <c r="U49" s="307">
        <v>1</v>
      </c>
      <c r="V49" s="307"/>
      <c r="W49" s="306">
        <f t="shared" si="11"/>
        <v>1</v>
      </c>
      <c r="X49" s="308">
        <v>1</v>
      </c>
      <c r="Y49" s="308"/>
      <c r="Z49" s="308"/>
      <c r="AA49" s="308"/>
      <c r="AB49" s="308"/>
      <c r="AC49" s="308"/>
      <c r="AD49" s="306">
        <f t="shared" si="13"/>
        <v>1</v>
      </c>
      <c r="AE49" s="309">
        <f t="shared" si="12"/>
        <v>7</v>
      </c>
    </row>
    <row r="50" spans="1:31" x14ac:dyDescent="0.2">
      <c r="A50" s="355"/>
      <c r="B50" s="288" t="s">
        <v>389</v>
      </c>
      <c r="C50" s="304"/>
      <c r="D50" s="304">
        <v>1</v>
      </c>
      <c r="E50" s="304"/>
      <c r="F50" s="304">
        <v>1</v>
      </c>
      <c r="G50" s="304"/>
      <c r="H50" s="304">
        <v>4</v>
      </c>
      <c r="I50" s="305">
        <f t="shared" si="2"/>
        <v>6</v>
      </c>
      <c r="J50" s="304">
        <v>1</v>
      </c>
      <c r="K50" s="304"/>
      <c r="L50" s="304"/>
      <c r="M50" s="304"/>
      <c r="N50" s="304"/>
      <c r="O50" s="304"/>
      <c r="P50" s="306">
        <f t="shared" si="10"/>
        <v>1</v>
      </c>
      <c r="Q50" s="307">
        <v>1</v>
      </c>
      <c r="R50" s="307"/>
      <c r="S50" s="307"/>
      <c r="T50" s="307"/>
      <c r="U50" s="307"/>
      <c r="V50" s="307"/>
      <c r="W50" s="306">
        <f t="shared" si="11"/>
        <v>1</v>
      </c>
      <c r="X50" s="308"/>
      <c r="Y50" s="308"/>
      <c r="Z50" s="308">
        <v>4</v>
      </c>
      <c r="AA50" s="308"/>
      <c r="AB50" s="308">
        <v>2</v>
      </c>
      <c r="AC50" s="308"/>
      <c r="AD50" s="306">
        <f t="shared" si="13"/>
        <v>6</v>
      </c>
      <c r="AE50" s="309">
        <f t="shared" si="12"/>
        <v>14</v>
      </c>
    </row>
    <row r="51" spans="1:31" x14ac:dyDescent="0.2">
      <c r="A51" s="355"/>
      <c r="B51" s="288" t="s">
        <v>390</v>
      </c>
      <c r="C51" s="304"/>
      <c r="D51" s="304">
        <v>3</v>
      </c>
      <c r="E51" s="304"/>
      <c r="F51" s="304">
        <v>1</v>
      </c>
      <c r="G51" s="304"/>
      <c r="H51" s="304">
        <v>4</v>
      </c>
      <c r="I51" s="305">
        <f t="shared" si="2"/>
        <v>8</v>
      </c>
      <c r="J51" s="304"/>
      <c r="K51" s="304"/>
      <c r="L51" s="304">
        <v>1</v>
      </c>
      <c r="M51" s="304"/>
      <c r="N51" s="304"/>
      <c r="O51" s="304"/>
      <c r="P51" s="306">
        <f t="shared" si="10"/>
        <v>1</v>
      </c>
      <c r="Q51" s="307"/>
      <c r="R51" s="307"/>
      <c r="S51" s="307">
        <v>1</v>
      </c>
      <c r="T51" s="307"/>
      <c r="U51" s="307"/>
      <c r="V51" s="307"/>
      <c r="W51" s="306">
        <f t="shared" si="11"/>
        <v>1</v>
      </c>
      <c r="X51" s="308"/>
      <c r="Y51" s="308"/>
      <c r="Z51" s="308"/>
      <c r="AA51" s="308"/>
      <c r="AB51" s="308"/>
      <c r="AC51" s="308"/>
      <c r="AD51" s="306">
        <f t="shared" si="13"/>
        <v>0</v>
      </c>
      <c r="AE51" s="309">
        <f t="shared" si="12"/>
        <v>10</v>
      </c>
    </row>
    <row r="52" spans="1:31" x14ac:dyDescent="0.2">
      <c r="A52" s="355"/>
      <c r="B52" s="288" t="s">
        <v>391</v>
      </c>
      <c r="C52" s="304"/>
      <c r="D52" s="304"/>
      <c r="E52" s="304"/>
      <c r="F52" s="304"/>
      <c r="G52" s="304"/>
      <c r="H52" s="304"/>
      <c r="I52" s="305">
        <f t="shared" si="2"/>
        <v>0</v>
      </c>
      <c r="J52" s="304"/>
      <c r="K52" s="304"/>
      <c r="L52" s="304"/>
      <c r="M52" s="304"/>
      <c r="N52" s="304"/>
      <c r="O52" s="304"/>
      <c r="P52" s="306">
        <f t="shared" si="10"/>
        <v>0</v>
      </c>
      <c r="Q52" s="307"/>
      <c r="R52" s="307"/>
      <c r="S52" s="307"/>
      <c r="T52" s="307"/>
      <c r="U52" s="307"/>
      <c r="V52" s="307"/>
      <c r="W52" s="306">
        <f t="shared" si="11"/>
        <v>0</v>
      </c>
      <c r="X52" s="308"/>
      <c r="Y52" s="308"/>
      <c r="Z52" s="308"/>
      <c r="AA52" s="308"/>
      <c r="AB52" s="308"/>
      <c r="AC52" s="308"/>
      <c r="AD52" s="306">
        <f t="shared" si="13"/>
        <v>0</v>
      </c>
      <c r="AE52" s="309">
        <f t="shared" si="12"/>
        <v>0</v>
      </c>
    </row>
    <row r="53" spans="1:31" x14ac:dyDescent="0.2">
      <c r="A53" s="355"/>
      <c r="B53" s="288" t="s">
        <v>392</v>
      </c>
      <c r="C53" s="304"/>
      <c r="D53" s="304"/>
      <c r="E53" s="304"/>
      <c r="F53" s="304"/>
      <c r="G53" s="304"/>
      <c r="H53" s="304"/>
      <c r="I53" s="305">
        <f t="shared" si="2"/>
        <v>0</v>
      </c>
      <c r="J53" s="304"/>
      <c r="K53" s="304"/>
      <c r="L53" s="304"/>
      <c r="M53" s="304"/>
      <c r="N53" s="304"/>
      <c r="O53" s="304"/>
      <c r="P53" s="306">
        <f t="shared" si="10"/>
        <v>0</v>
      </c>
      <c r="Q53" s="307"/>
      <c r="R53" s="307"/>
      <c r="S53" s="307"/>
      <c r="T53" s="307"/>
      <c r="U53" s="307"/>
      <c r="V53" s="307"/>
      <c r="W53" s="306">
        <f t="shared" si="11"/>
        <v>0</v>
      </c>
      <c r="X53" s="308">
        <v>1</v>
      </c>
      <c r="Y53" s="308"/>
      <c r="Z53" s="308"/>
      <c r="AA53" s="308"/>
      <c r="AB53" s="308"/>
      <c r="AC53" s="308"/>
      <c r="AD53" s="306">
        <f t="shared" si="13"/>
        <v>1</v>
      </c>
      <c r="AE53" s="309">
        <f t="shared" si="12"/>
        <v>1</v>
      </c>
    </row>
    <row r="54" spans="1:31" x14ac:dyDescent="0.2">
      <c r="A54" s="355"/>
      <c r="B54" s="288" t="s">
        <v>393</v>
      </c>
      <c r="C54" s="304"/>
      <c r="D54" s="304"/>
      <c r="E54" s="304"/>
      <c r="F54" s="304"/>
      <c r="G54" s="304"/>
      <c r="H54" s="304"/>
      <c r="I54" s="305">
        <f t="shared" si="2"/>
        <v>0</v>
      </c>
      <c r="J54" s="304"/>
      <c r="K54" s="304"/>
      <c r="L54" s="304"/>
      <c r="M54" s="304"/>
      <c r="N54" s="304"/>
      <c r="O54" s="304"/>
      <c r="P54" s="306">
        <f t="shared" si="10"/>
        <v>0</v>
      </c>
      <c r="Q54" s="307"/>
      <c r="R54" s="307"/>
      <c r="S54" s="307"/>
      <c r="T54" s="307"/>
      <c r="U54" s="307"/>
      <c r="V54" s="307"/>
      <c r="W54" s="306">
        <f t="shared" si="11"/>
        <v>0</v>
      </c>
      <c r="X54" s="308"/>
      <c r="Y54" s="308"/>
      <c r="Z54" s="308"/>
      <c r="AA54" s="308"/>
      <c r="AB54" s="308">
        <v>1</v>
      </c>
      <c r="AC54" s="308"/>
      <c r="AD54" s="306">
        <f t="shared" si="13"/>
        <v>1</v>
      </c>
      <c r="AE54" s="309">
        <f t="shared" si="12"/>
        <v>1</v>
      </c>
    </row>
    <row r="55" spans="1:31" x14ac:dyDescent="0.2">
      <c r="A55" s="355"/>
      <c r="B55" s="288" t="s">
        <v>394</v>
      </c>
      <c r="C55" s="304"/>
      <c r="D55" s="304"/>
      <c r="E55" s="304"/>
      <c r="F55" s="304"/>
      <c r="G55" s="304"/>
      <c r="H55" s="304"/>
      <c r="I55" s="305">
        <f t="shared" si="2"/>
        <v>0</v>
      </c>
      <c r="J55" s="304">
        <v>1</v>
      </c>
      <c r="K55" s="304"/>
      <c r="L55" s="304">
        <v>2</v>
      </c>
      <c r="M55" s="304"/>
      <c r="N55" s="304"/>
      <c r="O55" s="304"/>
      <c r="P55" s="306">
        <f t="shared" si="10"/>
        <v>3</v>
      </c>
      <c r="Q55" s="307">
        <v>1</v>
      </c>
      <c r="R55" s="307"/>
      <c r="S55" s="307">
        <v>1</v>
      </c>
      <c r="T55" s="307"/>
      <c r="U55" s="307"/>
      <c r="V55" s="307"/>
      <c r="W55" s="306">
        <f t="shared" si="11"/>
        <v>2</v>
      </c>
      <c r="X55" s="308">
        <v>1</v>
      </c>
      <c r="Y55" s="308"/>
      <c r="Z55" s="308"/>
      <c r="AA55" s="308"/>
      <c r="AB55" s="308">
        <v>1</v>
      </c>
      <c r="AC55" s="308"/>
      <c r="AD55" s="306">
        <f t="shared" si="13"/>
        <v>2</v>
      </c>
      <c r="AE55" s="309">
        <f t="shared" si="12"/>
        <v>7</v>
      </c>
    </row>
    <row r="56" spans="1:31" x14ac:dyDescent="0.2">
      <c r="A56" s="355"/>
      <c r="B56" s="288" t="s">
        <v>433</v>
      </c>
      <c r="C56" s="304"/>
      <c r="D56" s="304"/>
      <c r="E56" s="304"/>
      <c r="F56" s="304"/>
      <c r="G56" s="304"/>
      <c r="H56" s="304"/>
      <c r="I56" s="305">
        <f t="shared" si="2"/>
        <v>0</v>
      </c>
      <c r="J56" s="304"/>
      <c r="K56" s="304"/>
      <c r="L56" s="304">
        <v>1</v>
      </c>
      <c r="M56" s="304"/>
      <c r="N56" s="304"/>
      <c r="O56" s="304"/>
      <c r="P56" s="306">
        <f t="shared" si="10"/>
        <v>1</v>
      </c>
      <c r="Q56" s="307">
        <v>1</v>
      </c>
      <c r="R56" s="307"/>
      <c r="S56" s="307">
        <v>3</v>
      </c>
      <c r="T56" s="307"/>
      <c r="U56" s="307"/>
      <c r="V56" s="307"/>
      <c r="W56" s="306">
        <f t="shared" si="11"/>
        <v>4</v>
      </c>
      <c r="X56" s="308"/>
      <c r="Y56" s="308"/>
      <c r="Z56" s="308"/>
      <c r="AA56" s="308"/>
      <c r="AB56" s="308">
        <v>1</v>
      </c>
      <c r="AC56" s="308"/>
      <c r="AD56" s="306">
        <f t="shared" si="13"/>
        <v>1</v>
      </c>
      <c r="AE56" s="309">
        <f t="shared" si="12"/>
        <v>6</v>
      </c>
    </row>
    <row r="57" spans="1:31" x14ac:dyDescent="0.2">
      <c r="A57" s="355"/>
      <c r="B57" s="288" t="s">
        <v>396</v>
      </c>
      <c r="C57" s="304"/>
      <c r="D57" s="304">
        <v>1</v>
      </c>
      <c r="E57" s="304"/>
      <c r="F57" s="304">
        <v>1</v>
      </c>
      <c r="G57" s="304"/>
      <c r="H57" s="304"/>
      <c r="I57" s="305">
        <f t="shared" si="2"/>
        <v>2</v>
      </c>
      <c r="J57" s="304"/>
      <c r="K57" s="304"/>
      <c r="L57" s="304">
        <v>2</v>
      </c>
      <c r="M57" s="304"/>
      <c r="N57" s="304"/>
      <c r="O57" s="304"/>
      <c r="P57" s="306">
        <f t="shared" si="10"/>
        <v>2</v>
      </c>
      <c r="Q57" s="307"/>
      <c r="R57" s="307"/>
      <c r="S57" s="307"/>
      <c r="T57" s="307"/>
      <c r="U57" s="307"/>
      <c r="V57" s="307"/>
      <c r="W57" s="306">
        <f t="shared" si="11"/>
        <v>0</v>
      </c>
      <c r="X57" s="308"/>
      <c r="Y57" s="308"/>
      <c r="Z57" s="308"/>
      <c r="AA57" s="308"/>
      <c r="AB57" s="308"/>
      <c r="AC57" s="308"/>
      <c r="AD57" s="306">
        <f t="shared" si="13"/>
        <v>0</v>
      </c>
      <c r="AE57" s="309">
        <f t="shared" si="12"/>
        <v>4</v>
      </c>
    </row>
    <row r="58" spans="1:31" x14ac:dyDescent="0.2">
      <c r="A58" s="355"/>
      <c r="B58" s="288" t="s">
        <v>397</v>
      </c>
      <c r="C58" s="304"/>
      <c r="D58" s="304"/>
      <c r="E58" s="304"/>
      <c r="F58" s="304"/>
      <c r="G58" s="304"/>
      <c r="H58" s="304"/>
      <c r="I58" s="305">
        <f t="shared" si="2"/>
        <v>0</v>
      </c>
      <c r="J58" s="304"/>
      <c r="K58" s="304"/>
      <c r="L58" s="304">
        <v>2</v>
      </c>
      <c r="M58" s="304"/>
      <c r="N58" s="304"/>
      <c r="O58" s="304"/>
      <c r="P58" s="306">
        <f t="shared" si="10"/>
        <v>2</v>
      </c>
      <c r="Q58" s="307"/>
      <c r="R58" s="307"/>
      <c r="S58" s="307"/>
      <c r="T58" s="307"/>
      <c r="U58" s="307"/>
      <c r="V58" s="307"/>
      <c r="W58" s="306">
        <f t="shared" si="11"/>
        <v>0</v>
      </c>
      <c r="X58" s="308"/>
      <c r="Y58" s="308"/>
      <c r="Z58" s="308"/>
      <c r="AA58" s="308"/>
      <c r="AB58" s="308">
        <v>1</v>
      </c>
      <c r="AC58" s="308"/>
      <c r="AD58" s="306">
        <f t="shared" si="13"/>
        <v>1</v>
      </c>
      <c r="AE58" s="309">
        <f t="shared" si="12"/>
        <v>3</v>
      </c>
    </row>
    <row r="59" spans="1:31" x14ac:dyDescent="0.2">
      <c r="A59" s="355"/>
      <c r="B59" s="288" t="s">
        <v>398</v>
      </c>
      <c r="C59" s="304"/>
      <c r="D59" s="304">
        <v>1</v>
      </c>
      <c r="E59" s="304"/>
      <c r="F59" s="304"/>
      <c r="G59" s="304"/>
      <c r="H59" s="304"/>
      <c r="I59" s="305">
        <f t="shared" si="2"/>
        <v>1</v>
      </c>
      <c r="J59" s="304"/>
      <c r="K59" s="304"/>
      <c r="L59" s="304"/>
      <c r="M59" s="304"/>
      <c r="N59" s="304"/>
      <c r="O59" s="304"/>
      <c r="P59" s="306">
        <f t="shared" si="10"/>
        <v>0</v>
      </c>
      <c r="Q59" s="307"/>
      <c r="R59" s="307"/>
      <c r="S59" s="307"/>
      <c r="T59" s="307"/>
      <c r="U59" s="307">
        <v>1</v>
      </c>
      <c r="V59" s="307"/>
      <c r="W59" s="306">
        <f t="shared" si="11"/>
        <v>1</v>
      </c>
      <c r="X59" s="308"/>
      <c r="Y59" s="308"/>
      <c r="Z59" s="308"/>
      <c r="AA59" s="308"/>
      <c r="AB59" s="308"/>
      <c r="AC59" s="308"/>
      <c r="AD59" s="306">
        <f t="shared" si="13"/>
        <v>0</v>
      </c>
      <c r="AE59" s="309">
        <f t="shared" si="12"/>
        <v>2</v>
      </c>
    </row>
    <row r="60" spans="1:31" x14ac:dyDescent="0.2">
      <c r="A60" s="355"/>
      <c r="B60" s="288" t="s">
        <v>399</v>
      </c>
      <c r="C60" s="304"/>
      <c r="D60" s="304"/>
      <c r="E60" s="304"/>
      <c r="F60" s="304"/>
      <c r="G60" s="304"/>
      <c r="H60" s="304"/>
      <c r="I60" s="305">
        <f t="shared" si="2"/>
        <v>0</v>
      </c>
      <c r="J60" s="304">
        <v>1</v>
      </c>
      <c r="K60" s="304"/>
      <c r="L60" s="304"/>
      <c r="M60" s="304"/>
      <c r="N60" s="304"/>
      <c r="O60" s="304"/>
      <c r="P60" s="306">
        <f t="shared" si="10"/>
        <v>1</v>
      </c>
      <c r="Q60" s="307"/>
      <c r="R60" s="307"/>
      <c r="S60" s="307"/>
      <c r="T60" s="307"/>
      <c r="U60" s="307">
        <v>2</v>
      </c>
      <c r="V60" s="307"/>
      <c r="W60" s="306">
        <f t="shared" si="11"/>
        <v>2</v>
      </c>
      <c r="X60" s="308"/>
      <c r="Y60" s="308"/>
      <c r="Z60" s="308"/>
      <c r="AA60" s="308"/>
      <c r="AB60" s="308"/>
      <c r="AC60" s="308"/>
      <c r="AD60" s="306">
        <f t="shared" si="13"/>
        <v>0</v>
      </c>
      <c r="AE60" s="309">
        <f t="shared" si="12"/>
        <v>3</v>
      </c>
    </row>
    <row r="61" spans="1:31" x14ac:dyDescent="0.2">
      <c r="A61" s="355"/>
      <c r="B61" s="288" t="s">
        <v>400</v>
      </c>
      <c r="C61" s="304"/>
      <c r="D61" s="304">
        <v>1</v>
      </c>
      <c r="E61" s="304"/>
      <c r="F61" s="304"/>
      <c r="G61" s="304"/>
      <c r="H61" s="304"/>
      <c r="I61" s="305">
        <f t="shared" si="2"/>
        <v>1</v>
      </c>
      <c r="J61" s="304"/>
      <c r="K61" s="304"/>
      <c r="L61" s="304"/>
      <c r="M61" s="304"/>
      <c r="N61" s="304"/>
      <c r="O61" s="304"/>
      <c r="P61" s="306">
        <f t="shared" si="10"/>
        <v>0</v>
      </c>
      <c r="Q61" s="307"/>
      <c r="R61" s="307"/>
      <c r="S61" s="307"/>
      <c r="T61" s="307"/>
      <c r="U61" s="307"/>
      <c r="V61" s="307"/>
      <c r="W61" s="306">
        <f t="shared" si="11"/>
        <v>0</v>
      </c>
      <c r="X61" s="308">
        <v>1</v>
      </c>
      <c r="Y61" s="308"/>
      <c r="Z61" s="308"/>
      <c r="AA61" s="308"/>
      <c r="AB61" s="308"/>
      <c r="AC61" s="308"/>
      <c r="AD61" s="306">
        <f t="shared" si="13"/>
        <v>1</v>
      </c>
      <c r="AE61" s="309">
        <f t="shared" si="12"/>
        <v>2</v>
      </c>
    </row>
    <row r="62" spans="1:31" x14ac:dyDescent="0.2">
      <c r="A62" s="355"/>
      <c r="B62" s="288" t="s">
        <v>408</v>
      </c>
      <c r="C62" s="304"/>
      <c r="D62" s="304"/>
      <c r="E62" s="304"/>
      <c r="F62" s="304"/>
      <c r="G62" s="304"/>
      <c r="H62" s="304"/>
      <c r="I62" s="305">
        <f t="shared" si="2"/>
        <v>0</v>
      </c>
      <c r="J62" s="304"/>
      <c r="K62" s="304"/>
      <c r="L62" s="304"/>
      <c r="M62" s="304"/>
      <c r="N62" s="304"/>
      <c r="O62" s="304"/>
      <c r="P62" s="306">
        <f t="shared" si="10"/>
        <v>0</v>
      </c>
      <c r="Q62" s="307"/>
      <c r="R62" s="307"/>
      <c r="S62" s="307"/>
      <c r="T62" s="307"/>
      <c r="U62" s="307"/>
      <c r="V62" s="307"/>
      <c r="W62" s="306">
        <f t="shared" si="11"/>
        <v>0</v>
      </c>
      <c r="X62" s="308"/>
      <c r="Y62" s="308"/>
      <c r="Z62" s="308"/>
      <c r="AA62" s="308"/>
      <c r="AB62" s="308"/>
      <c r="AC62" s="308"/>
      <c r="AD62" s="306">
        <f t="shared" si="13"/>
        <v>0</v>
      </c>
      <c r="AE62" s="309">
        <f t="shared" si="12"/>
        <v>0</v>
      </c>
    </row>
    <row r="63" spans="1:31" x14ac:dyDescent="0.2">
      <c r="A63" s="355"/>
      <c r="B63" s="288" t="s">
        <v>409</v>
      </c>
      <c r="C63" s="304"/>
      <c r="D63" s="304">
        <v>1</v>
      </c>
      <c r="E63" s="304"/>
      <c r="F63" s="304">
        <v>2</v>
      </c>
      <c r="G63" s="304"/>
      <c r="H63" s="304">
        <v>2</v>
      </c>
      <c r="I63" s="305">
        <f t="shared" si="2"/>
        <v>5</v>
      </c>
      <c r="J63" s="304">
        <v>1</v>
      </c>
      <c r="K63" s="304"/>
      <c r="L63" s="304"/>
      <c r="M63" s="304"/>
      <c r="N63" s="304"/>
      <c r="O63" s="304"/>
      <c r="P63" s="306">
        <f t="shared" si="10"/>
        <v>1</v>
      </c>
      <c r="Q63" s="307">
        <v>2</v>
      </c>
      <c r="R63" s="307"/>
      <c r="S63" s="307">
        <v>1</v>
      </c>
      <c r="T63" s="307"/>
      <c r="U63" s="307">
        <v>1</v>
      </c>
      <c r="V63" s="307"/>
      <c r="W63" s="306">
        <f t="shared" si="11"/>
        <v>4</v>
      </c>
      <c r="X63" s="308"/>
      <c r="Y63" s="308"/>
      <c r="Z63" s="308">
        <v>2</v>
      </c>
      <c r="AA63" s="308"/>
      <c r="AB63" s="308">
        <v>2</v>
      </c>
      <c r="AC63" s="308"/>
      <c r="AD63" s="306">
        <f t="shared" si="13"/>
        <v>4</v>
      </c>
      <c r="AE63" s="309">
        <f t="shared" si="12"/>
        <v>14</v>
      </c>
    </row>
    <row r="64" spans="1:31" x14ac:dyDescent="0.2">
      <c r="A64" s="355"/>
      <c r="B64" s="288" t="s">
        <v>410</v>
      </c>
      <c r="C64" s="304"/>
      <c r="D64" s="304"/>
      <c r="E64" s="304"/>
      <c r="F64" s="304"/>
      <c r="G64" s="304"/>
      <c r="H64" s="304"/>
      <c r="I64" s="305">
        <f t="shared" si="2"/>
        <v>0</v>
      </c>
      <c r="J64" s="304"/>
      <c r="K64" s="304"/>
      <c r="L64" s="304"/>
      <c r="M64" s="304"/>
      <c r="N64" s="304"/>
      <c r="O64" s="304"/>
      <c r="P64" s="306">
        <f t="shared" si="10"/>
        <v>0</v>
      </c>
      <c r="Q64" s="307">
        <v>1</v>
      </c>
      <c r="R64" s="307"/>
      <c r="S64" s="307"/>
      <c r="T64" s="307"/>
      <c r="U64" s="307">
        <v>4</v>
      </c>
      <c r="V64" s="307"/>
      <c r="W64" s="306">
        <f t="shared" si="11"/>
        <v>5</v>
      </c>
      <c r="X64" s="308"/>
      <c r="Y64" s="308"/>
      <c r="Z64" s="308"/>
      <c r="AA64" s="308"/>
      <c r="AB64" s="308"/>
      <c r="AC64" s="308"/>
      <c r="AD64" s="306">
        <f t="shared" si="13"/>
        <v>0</v>
      </c>
      <c r="AE64" s="309">
        <f t="shared" si="12"/>
        <v>5</v>
      </c>
    </row>
    <row r="65" spans="1:31" x14ac:dyDescent="0.2">
      <c r="A65" s="355"/>
      <c r="B65" s="288" t="s">
        <v>430</v>
      </c>
      <c r="C65" s="287"/>
      <c r="D65" s="287"/>
      <c r="E65" s="287"/>
      <c r="F65" s="287"/>
      <c r="G65" s="287"/>
      <c r="H65" s="287"/>
      <c r="I65" s="305">
        <f t="shared" si="2"/>
        <v>0</v>
      </c>
      <c r="J65" s="287"/>
      <c r="K65" s="287"/>
      <c r="L65" s="287"/>
      <c r="M65" s="287"/>
      <c r="N65" s="287"/>
      <c r="O65" s="287"/>
      <c r="P65" s="306">
        <f t="shared" si="10"/>
        <v>0</v>
      </c>
      <c r="Q65" s="287"/>
      <c r="R65" s="287"/>
      <c r="S65" s="287"/>
      <c r="T65" s="287"/>
      <c r="U65" s="287"/>
      <c r="V65" s="287"/>
      <c r="W65" s="306">
        <f t="shared" si="11"/>
        <v>0</v>
      </c>
      <c r="X65" s="287"/>
      <c r="Y65" s="287"/>
      <c r="Z65" s="287"/>
      <c r="AA65" s="287"/>
      <c r="AB65" s="287"/>
      <c r="AC65" s="287"/>
      <c r="AD65" s="306">
        <f t="shared" si="13"/>
        <v>0</v>
      </c>
      <c r="AE65" s="309">
        <f t="shared" si="12"/>
        <v>0</v>
      </c>
    </row>
    <row r="66" spans="1:31" ht="15" customHeight="1" x14ac:dyDescent="0.2">
      <c r="A66" s="355"/>
      <c r="B66" s="288" t="s">
        <v>431</v>
      </c>
      <c r="C66" s="287"/>
      <c r="D66" s="287"/>
      <c r="E66" s="287"/>
      <c r="F66" s="287"/>
      <c r="G66" s="287"/>
      <c r="H66" s="287"/>
      <c r="I66" s="305">
        <f t="shared" si="2"/>
        <v>0</v>
      </c>
      <c r="J66" s="304"/>
      <c r="K66" s="287"/>
      <c r="L66" s="287"/>
      <c r="M66" s="287"/>
      <c r="N66" s="287"/>
      <c r="O66" s="287"/>
      <c r="P66" s="306">
        <f t="shared" si="10"/>
        <v>0</v>
      </c>
      <c r="Q66" s="287">
        <v>1</v>
      </c>
      <c r="R66" s="287"/>
      <c r="S66" s="287">
        <v>1</v>
      </c>
      <c r="T66" s="287"/>
      <c r="U66" s="287">
        <v>2</v>
      </c>
      <c r="V66" s="287"/>
      <c r="W66" s="306">
        <f t="shared" si="11"/>
        <v>4</v>
      </c>
      <c r="X66" s="287"/>
      <c r="Y66" s="287"/>
      <c r="Z66" s="287"/>
      <c r="AA66" s="287"/>
      <c r="AB66" s="287"/>
      <c r="AC66" s="287"/>
      <c r="AD66" s="306">
        <f t="shared" si="13"/>
        <v>0</v>
      </c>
      <c r="AE66" s="309">
        <f t="shared" si="12"/>
        <v>4</v>
      </c>
    </row>
    <row r="67" spans="1:31" ht="15" customHeight="1" x14ac:dyDescent="0.2">
      <c r="A67" s="355"/>
      <c r="B67" s="288" t="s">
        <v>435</v>
      </c>
      <c r="C67" s="287"/>
      <c r="D67" s="287"/>
      <c r="E67" s="287"/>
      <c r="F67" s="287"/>
      <c r="G67" s="287"/>
      <c r="H67" s="287"/>
      <c r="I67" s="305">
        <f t="shared" si="2"/>
        <v>0</v>
      </c>
      <c r="J67" s="304"/>
      <c r="K67" s="287"/>
      <c r="L67" s="287"/>
      <c r="M67" s="287"/>
      <c r="N67" s="287"/>
      <c r="O67" s="287"/>
      <c r="P67" s="306">
        <f t="shared" si="10"/>
        <v>0</v>
      </c>
      <c r="Q67" s="287"/>
      <c r="R67" s="287"/>
      <c r="S67" s="298">
        <v>1</v>
      </c>
      <c r="T67" s="287"/>
      <c r="U67" s="287"/>
      <c r="V67" s="287"/>
      <c r="W67" s="306">
        <f t="shared" si="11"/>
        <v>1</v>
      </c>
      <c r="X67" s="287"/>
      <c r="Y67" s="287"/>
      <c r="Z67" s="287"/>
      <c r="AA67" s="287"/>
      <c r="AB67" s="287"/>
      <c r="AC67" s="287"/>
      <c r="AD67" s="306">
        <f t="shared" si="13"/>
        <v>0</v>
      </c>
      <c r="AE67" s="309">
        <f t="shared" si="12"/>
        <v>1</v>
      </c>
    </row>
    <row r="68" spans="1:31" ht="15" customHeight="1" x14ac:dyDescent="0.2">
      <c r="A68" s="355"/>
      <c r="B68" s="288" t="s">
        <v>436</v>
      </c>
      <c r="C68" s="287"/>
      <c r="D68" s="287"/>
      <c r="E68" s="287"/>
      <c r="F68" s="287">
        <v>3</v>
      </c>
      <c r="G68" s="287"/>
      <c r="H68" s="287"/>
      <c r="I68" s="305">
        <f t="shared" si="2"/>
        <v>3</v>
      </c>
      <c r="J68" s="304"/>
      <c r="K68" s="287"/>
      <c r="L68" s="287"/>
      <c r="M68" s="287"/>
      <c r="N68" s="287"/>
      <c r="O68" s="287"/>
      <c r="P68" s="306">
        <f t="shared" si="10"/>
        <v>0</v>
      </c>
      <c r="Q68" s="287"/>
      <c r="R68" s="287"/>
      <c r="S68" s="298">
        <v>4</v>
      </c>
      <c r="T68" s="287"/>
      <c r="U68" s="287"/>
      <c r="V68" s="287"/>
      <c r="W68" s="306">
        <f t="shared" si="11"/>
        <v>4</v>
      </c>
      <c r="X68" s="287"/>
      <c r="Y68" s="287"/>
      <c r="Z68" s="287"/>
      <c r="AA68" s="287"/>
      <c r="AB68" s="287">
        <v>1</v>
      </c>
      <c r="AC68" s="287"/>
      <c r="AD68" s="306">
        <f t="shared" si="13"/>
        <v>1</v>
      </c>
      <c r="AE68" s="309">
        <f t="shared" si="12"/>
        <v>8</v>
      </c>
    </row>
    <row r="69" spans="1:31" ht="15" customHeight="1" x14ac:dyDescent="0.2">
      <c r="A69" s="355"/>
      <c r="B69" s="288" t="s">
        <v>437</v>
      </c>
      <c r="C69" s="287"/>
      <c r="D69" s="287"/>
      <c r="E69" s="287"/>
      <c r="F69" s="287"/>
      <c r="G69" s="287"/>
      <c r="H69" s="287"/>
      <c r="I69" s="305">
        <f t="shared" si="2"/>
        <v>0</v>
      </c>
      <c r="J69" s="304"/>
      <c r="K69" s="287"/>
      <c r="L69" s="287"/>
      <c r="M69" s="287"/>
      <c r="N69" s="287"/>
      <c r="O69" s="287"/>
      <c r="P69" s="306">
        <f t="shared" si="10"/>
        <v>0</v>
      </c>
      <c r="Q69" s="287"/>
      <c r="R69" s="287"/>
      <c r="S69" s="298">
        <v>1</v>
      </c>
      <c r="T69" s="287"/>
      <c r="U69" s="287"/>
      <c r="V69" s="287"/>
      <c r="W69" s="306">
        <f t="shared" si="11"/>
        <v>1</v>
      </c>
      <c r="X69" s="287"/>
      <c r="Y69" s="287"/>
      <c r="Z69" s="287"/>
      <c r="AA69" s="287"/>
      <c r="AB69" s="287"/>
      <c r="AC69" s="287"/>
      <c r="AD69" s="306">
        <f t="shared" si="13"/>
        <v>0</v>
      </c>
      <c r="AE69" s="309">
        <f t="shared" si="12"/>
        <v>1</v>
      </c>
    </row>
    <row r="70" spans="1:31" ht="15" customHeight="1" x14ac:dyDescent="0.2">
      <c r="A70" s="355"/>
      <c r="B70" s="288" t="s">
        <v>16</v>
      </c>
      <c r="C70" s="287"/>
      <c r="D70" s="287"/>
      <c r="E70" s="287"/>
      <c r="F70" s="287"/>
      <c r="G70" s="287"/>
      <c r="H70" s="287"/>
      <c r="I70" s="305">
        <f t="shared" si="2"/>
        <v>0</v>
      </c>
      <c r="J70" s="304"/>
      <c r="K70" s="287"/>
      <c r="L70" s="287"/>
      <c r="M70" s="287"/>
      <c r="N70" s="287"/>
      <c r="O70" s="287"/>
      <c r="P70" s="306">
        <f t="shared" si="10"/>
        <v>0</v>
      </c>
      <c r="Q70" s="287"/>
      <c r="R70" s="287"/>
      <c r="S70" s="298">
        <v>1</v>
      </c>
      <c r="T70" s="287"/>
      <c r="U70" s="287"/>
      <c r="V70" s="287"/>
      <c r="W70" s="306">
        <f t="shared" si="11"/>
        <v>1</v>
      </c>
      <c r="X70" s="287">
        <v>1</v>
      </c>
      <c r="Y70" s="287"/>
      <c r="Z70" s="287"/>
      <c r="AA70" s="287"/>
      <c r="AB70" s="287">
        <v>1</v>
      </c>
      <c r="AC70" s="287"/>
      <c r="AD70" s="306">
        <f t="shared" si="13"/>
        <v>2</v>
      </c>
      <c r="AE70" s="309">
        <f t="shared" si="12"/>
        <v>3</v>
      </c>
    </row>
    <row r="71" spans="1:31" ht="15" customHeight="1" x14ac:dyDescent="0.2">
      <c r="A71" s="355"/>
      <c r="B71" s="288" t="s">
        <v>438</v>
      </c>
      <c r="C71" s="287"/>
      <c r="D71" s="287"/>
      <c r="E71" s="287"/>
      <c r="F71" s="287"/>
      <c r="G71" s="287"/>
      <c r="H71" s="287"/>
      <c r="I71" s="305">
        <f t="shared" si="2"/>
        <v>0</v>
      </c>
      <c r="J71" s="304"/>
      <c r="K71" s="287"/>
      <c r="L71" s="287"/>
      <c r="M71" s="287"/>
      <c r="N71" s="287"/>
      <c r="O71" s="287"/>
      <c r="P71" s="306">
        <f t="shared" si="10"/>
        <v>0</v>
      </c>
      <c r="Q71" s="287">
        <v>1</v>
      </c>
      <c r="R71" s="287"/>
      <c r="S71" s="298"/>
      <c r="T71" s="287"/>
      <c r="U71" s="287"/>
      <c r="V71" s="287"/>
      <c r="W71" s="306">
        <f t="shared" si="11"/>
        <v>1</v>
      </c>
      <c r="X71" s="287"/>
      <c r="Y71" s="287"/>
      <c r="Z71" s="287"/>
      <c r="AA71" s="287"/>
      <c r="AB71" s="287"/>
      <c r="AC71" s="287"/>
      <c r="AD71" s="306">
        <f t="shared" si="13"/>
        <v>0</v>
      </c>
      <c r="AE71" s="309">
        <f t="shared" si="12"/>
        <v>1</v>
      </c>
    </row>
    <row r="72" spans="1:31" ht="15" customHeight="1" x14ac:dyDescent="0.2">
      <c r="A72" s="355"/>
      <c r="B72" s="288" t="s">
        <v>439</v>
      </c>
      <c r="C72" s="287"/>
      <c r="D72" s="287"/>
      <c r="E72" s="287"/>
      <c r="F72" s="287"/>
      <c r="G72" s="287"/>
      <c r="H72" s="287"/>
      <c r="I72" s="305">
        <f t="shared" si="2"/>
        <v>0</v>
      </c>
      <c r="J72" s="304"/>
      <c r="K72" s="287"/>
      <c r="L72" s="287"/>
      <c r="M72" s="287"/>
      <c r="N72" s="287"/>
      <c r="O72" s="287"/>
      <c r="P72" s="306">
        <f t="shared" si="10"/>
        <v>0</v>
      </c>
      <c r="Q72" s="287"/>
      <c r="R72" s="287"/>
      <c r="S72" s="298"/>
      <c r="T72" s="287"/>
      <c r="U72" s="287"/>
      <c r="V72" s="287"/>
      <c r="W72" s="306">
        <f t="shared" si="11"/>
        <v>0</v>
      </c>
      <c r="X72" s="287"/>
      <c r="Y72" s="287"/>
      <c r="Z72" s="287"/>
      <c r="AA72" s="287"/>
      <c r="AB72" s="287"/>
      <c r="AC72" s="287"/>
      <c r="AD72" s="306">
        <f t="shared" si="13"/>
        <v>0</v>
      </c>
      <c r="AE72" s="309">
        <f t="shared" si="12"/>
        <v>0</v>
      </c>
    </row>
    <row r="73" spans="1:31" ht="15" customHeight="1" x14ac:dyDescent="0.2">
      <c r="A73" s="355"/>
      <c r="B73" s="288" t="s">
        <v>434</v>
      </c>
      <c r="C73" s="287"/>
      <c r="D73" s="287"/>
      <c r="E73" s="287"/>
      <c r="F73" s="287"/>
      <c r="G73" s="287"/>
      <c r="H73" s="287"/>
      <c r="I73" s="305">
        <f t="shared" si="2"/>
        <v>0</v>
      </c>
      <c r="J73" s="304"/>
      <c r="K73" s="287"/>
      <c r="L73" s="287"/>
      <c r="M73" s="287"/>
      <c r="N73" s="287"/>
      <c r="O73" s="287"/>
      <c r="P73" s="306">
        <f t="shared" si="10"/>
        <v>0</v>
      </c>
      <c r="Q73" s="287">
        <v>1</v>
      </c>
      <c r="R73" s="287"/>
      <c r="S73" s="298">
        <v>2</v>
      </c>
      <c r="T73" s="287"/>
      <c r="U73" s="287"/>
      <c r="V73" s="287"/>
      <c r="W73" s="306">
        <f t="shared" si="11"/>
        <v>3</v>
      </c>
      <c r="X73" s="287"/>
      <c r="Y73" s="287"/>
      <c r="Z73" s="287"/>
      <c r="AA73" s="287"/>
      <c r="AB73" s="287"/>
      <c r="AC73" s="287"/>
      <c r="AD73" s="306">
        <f t="shared" si="13"/>
        <v>0</v>
      </c>
      <c r="AE73" s="309">
        <f t="shared" si="12"/>
        <v>3</v>
      </c>
    </row>
    <row r="74" spans="1:31" ht="15" customHeight="1" x14ac:dyDescent="0.2">
      <c r="A74" s="355"/>
      <c r="B74" s="288" t="s">
        <v>432</v>
      </c>
      <c r="C74" s="287"/>
      <c r="D74" s="287"/>
      <c r="E74" s="287"/>
      <c r="F74" s="287"/>
      <c r="G74" s="287"/>
      <c r="H74" s="287"/>
      <c r="I74" s="305">
        <f t="shared" si="2"/>
        <v>0</v>
      </c>
      <c r="J74" s="304"/>
      <c r="K74" s="287"/>
      <c r="L74" s="287"/>
      <c r="M74" s="287"/>
      <c r="N74" s="287"/>
      <c r="O74" s="287"/>
      <c r="P74" s="306">
        <f t="shared" si="10"/>
        <v>0</v>
      </c>
      <c r="Q74" s="287"/>
      <c r="R74" s="287"/>
      <c r="S74" s="287"/>
      <c r="T74" s="287"/>
      <c r="U74" s="287"/>
      <c r="V74" s="287"/>
      <c r="W74" s="306">
        <f t="shared" si="11"/>
        <v>0</v>
      </c>
      <c r="X74" s="287"/>
      <c r="Y74" s="287"/>
      <c r="Z74" s="287"/>
      <c r="AA74" s="287"/>
      <c r="AB74" s="287"/>
      <c r="AC74" s="287"/>
      <c r="AD74" s="306">
        <f t="shared" si="13"/>
        <v>0</v>
      </c>
      <c r="AE74" s="309">
        <f t="shared" si="12"/>
        <v>0</v>
      </c>
    </row>
    <row r="75" spans="1:31" ht="15" x14ac:dyDescent="0.2">
      <c r="A75" s="286"/>
      <c r="B75" s="288" t="s">
        <v>440</v>
      </c>
      <c r="C75" s="287"/>
      <c r="D75" s="287"/>
      <c r="E75" s="287"/>
      <c r="F75" s="287"/>
      <c r="G75" s="287"/>
      <c r="H75" s="287"/>
      <c r="I75" s="305">
        <f t="shared" ref="I75:I81" si="14">SUM(C75:H75)</f>
        <v>0</v>
      </c>
      <c r="J75" s="287"/>
      <c r="K75" s="287"/>
      <c r="L75" s="287"/>
      <c r="M75" s="287"/>
      <c r="N75" s="287"/>
      <c r="O75" s="287"/>
      <c r="P75" s="306">
        <f t="shared" si="10"/>
        <v>0</v>
      </c>
      <c r="Q75" s="287"/>
      <c r="R75" s="287"/>
      <c r="S75" s="287"/>
      <c r="T75" s="287"/>
      <c r="U75" s="287"/>
      <c r="V75" s="287"/>
      <c r="W75" s="306">
        <f t="shared" si="11"/>
        <v>0</v>
      </c>
      <c r="X75" s="287"/>
      <c r="Y75" s="287"/>
      <c r="Z75" s="287"/>
      <c r="AA75" s="287"/>
      <c r="AB75" s="287"/>
      <c r="AC75" s="287"/>
      <c r="AD75" s="306">
        <f t="shared" si="13"/>
        <v>0</v>
      </c>
      <c r="AE75" s="309">
        <f t="shared" si="12"/>
        <v>0</v>
      </c>
    </row>
    <row r="76" spans="1:31" ht="15" x14ac:dyDescent="0.2">
      <c r="A76" s="286"/>
      <c r="B76" s="288" t="s">
        <v>442</v>
      </c>
      <c r="C76" s="287"/>
      <c r="D76" s="287"/>
      <c r="E76" s="287"/>
      <c r="F76" s="287">
        <v>2</v>
      </c>
      <c r="G76" s="287"/>
      <c r="H76" s="287"/>
      <c r="I76" s="305">
        <f t="shared" si="14"/>
        <v>2</v>
      </c>
      <c r="J76" s="287"/>
      <c r="K76" s="287"/>
      <c r="L76" s="287"/>
      <c r="M76" s="287"/>
      <c r="N76" s="287"/>
      <c r="O76" s="287"/>
      <c r="P76" s="306">
        <f t="shared" si="10"/>
        <v>0</v>
      </c>
      <c r="Q76" s="287"/>
      <c r="R76" s="287"/>
      <c r="S76" s="287"/>
      <c r="T76" s="287"/>
      <c r="U76" s="287"/>
      <c r="V76" s="287"/>
      <c r="W76" s="306">
        <f t="shared" si="11"/>
        <v>0</v>
      </c>
      <c r="X76" s="287"/>
      <c r="Y76" s="287"/>
      <c r="Z76" s="287">
        <v>1</v>
      </c>
      <c r="AA76" s="287"/>
      <c r="AB76" s="287"/>
      <c r="AC76" s="287"/>
      <c r="AD76" s="306">
        <f t="shared" si="13"/>
        <v>1</v>
      </c>
      <c r="AE76" s="309">
        <f t="shared" si="12"/>
        <v>3</v>
      </c>
    </row>
    <row r="77" spans="1:31" x14ac:dyDescent="0.2">
      <c r="B77" s="288" t="s">
        <v>443</v>
      </c>
      <c r="C77" s="287"/>
      <c r="D77" s="287"/>
      <c r="E77" s="287"/>
      <c r="F77" s="287">
        <v>1</v>
      </c>
      <c r="G77" s="287"/>
      <c r="H77" s="287"/>
      <c r="I77" s="305">
        <f t="shared" si="14"/>
        <v>1</v>
      </c>
      <c r="J77" s="287"/>
      <c r="K77" s="287"/>
      <c r="L77" s="287"/>
      <c r="M77" s="287"/>
      <c r="N77" s="287"/>
      <c r="O77" s="287"/>
      <c r="P77" s="306">
        <f t="shared" si="10"/>
        <v>0</v>
      </c>
      <c r="Q77" s="287"/>
      <c r="R77" s="287"/>
      <c r="S77" s="287"/>
      <c r="T77" s="287"/>
      <c r="U77" s="287"/>
      <c r="V77" s="287"/>
      <c r="W77" s="306">
        <f t="shared" si="11"/>
        <v>0</v>
      </c>
      <c r="X77" s="287"/>
      <c r="Y77" s="287"/>
      <c r="Z77" s="287"/>
      <c r="AA77" s="287"/>
      <c r="AB77" s="287"/>
      <c r="AC77" s="287"/>
      <c r="AD77" s="306">
        <f t="shared" si="13"/>
        <v>0</v>
      </c>
      <c r="AE77" s="309">
        <f t="shared" si="12"/>
        <v>1</v>
      </c>
    </row>
    <row r="78" spans="1:31" x14ac:dyDescent="0.2">
      <c r="B78" s="288" t="s">
        <v>444</v>
      </c>
      <c r="C78" s="287"/>
      <c r="D78" s="287"/>
      <c r="E78" s="287"/>
      <c r="F78" s="287"/>
      <c r="G78" s="287"/>
      <c r="H78" s="287">
        <v>14</v>
      </c>
      <c r="I78" s="305">
        <f t="shared" si="14"/>
        <v>14</v>
      </c>
      <c r="J78" s="287">
        <v>8</v>
      </c>
      <c r="K78" s="287"/>
      <c r="L78" s="287">
        <v>1</v>
      </c>
      <c r="M78" s="287"/>
      <c r="N78" s="287"/>
      <c r="O78" s="287"/>
      <c r="P78" s="306">
        <f>SUM(J78:O78)</f>
        <v>9</v>
      </c>
      <c r="Q78" s="287"/>
      <c r="R78" s="287"/>
      <c r="S78" s="287"/>
      <c r="T78" s="287"/>
      <c r="U78" s="287"/>
      <c r="V78" s="287"/>
      <c r="W78" s="306">
        <f t="shared" si="11"/>
        <v>0</v>
      </c>
      <c r="X78" s="287"/>
      <c r="Y78" s="287"/>
      <c r="Z78" s="287"/>
      <c r="AA78" s="287"/>
      <c r="AB78" s="287">
        <v>2</v>
      </c>
      <c r="AC78" s="287"/>
      <c r="AD78" s="306">
        <f t="shared" si="13"/>
        <v>2</v>
      </c>
      <c r="AE78" s="309">
        <f t="shared" si="12"/>
        <v>25</v>
      </c>
    </row>
    <row r="79" spans="1:31" x14ac:dyDescent="0.2">
      <c r="B79" s="288" t="s">
        <v>445</v>
      </c>
      <c r="C79" s="287"/>
      <c r="D79" s="287"/>
      <c r="E79" s="287"/>
      <c r="F79" s="287"/>
      <c r="G79" s="287"/>
      <c r="H79" s="287">
        <v>2</v>
      </c>
      <c r="I79" s="305">
        <f t="shared" si="14"/>
        <v>2</v>
      </c>
      <c r="J79" s="287">
        <v>5</v>
      </c>
      <c r="K79" s="287"/>
      <c r="L79" s="287"/>
      <c r="M79" s="287"/>
      <c r="N79" s="287"/>
      <c r="O79" s="287"/>
      <c r="P79" s="306">
        <f>SUM(J79:O79)</f>
        <v>5</v>
      </c>
      <c r="Q79" s="287"/>
      <c r="R79" s="287"/>
      <c r="S79" s="287"/>
      <c r="T79" s="287"/>
      <c r="U79" s="287"/>
      <c r="V79" s="287"/>
      <c r="W79" s="306">
        <f t="shared" si="11"/>
        <v>0</v>
      </c>
      <c r="X79" s="287">
        <v>2</v>
      </c>
      <c r="Y79" s="287"/>
      <c r="Z79" s="287"/>
      <c r="AA79" s="287"/>
      <c r="AB79" s="287"/>
      <c r="AC79" s="287"/>
      <c r="AD79" s="306">
        <f t="shared" si="13"/>
        <v>2</v>
      </c>
      <c r="AE79" s="309">
        <f t="shared" si="12"/>
        <v>9</v>
      </c>
    </row>
    <row r="80" spans="1:31" x14ac:dyDescent="0.2">
      <c r="B80" s="288" t="s">
        <v>446</v>
      </c>
      <c r="C80" s="287"/>
      <c r="D80" s="287"/>
      <c r="E80" s="287"/>
      <c r="F80" s="287"/>
      <c r="G80" s="287"/>
      <c r="H80" s="287"/>
      <c r="I80" s="305">
        <f t="shared" si="14"/>
        <v>0</v>
      </c>
      <c r="J80" s="287"/>
      <c r="K80" s="287"/>
      <c r="L80" s="287"/>
      <c r="M80" s="287"/>
      <c r="N80" s="287"/>
      <c r="O80" s="287"/>
      <c r="P80" s="306">
        <f>SUM(J80:O80)</f>
        <v>0</v>
      </c>
      <c r="Q80" s="287"/>
      <c r="R80" s="287"/>
      <c r="S80" s="287"/>
      <c r="T80" s="287"/>
      <c r="U80" s="287"/>
      <c r="V80" s="287"/>
      <c r="W80" s="306">
        <f t="shared" si="11"/>
        <v>0</v>
      </c>
      <c r="X80" s="287">
        <v>1</v>
      </c>
      <c r="Y80" s="287"/>
      <c r="Z80" s="287"/>
      <c r="AA80" s="287"/>
      <c r="AB80" s="287"/>
      <c r="AC80" s="287"/>
      <c r="AD80" s="306">
        <f t="shared" si="13"/>
        <v>1</v>
      </c>
      <c r="AE80" s="309">
        <f t="shared" si="12"/>
        <v>1</v>
      </c>
    </row>
    <row r="81" spans="2:31" x14ac:dyDescent="0.2">
      <c r="B81" s="288" t="s">
        <v>447</v>
      </c>
      <c r="C81" s="287"/>
      <c r="D81" s="287"/>
      <c r="E81" s="287"/>
      <c r="F81" s="287"/>
      <c r="G81" s="287"/>
      <c r="H81" s="287"/>
      <c r="I81" s="305">
        <f t="shared" si="14"/>
        <v>0</v>
      </c>
      <c r="J81" s="287"/>
      <c r="K81" s="287"/>
      <c r="L81" s="287"/>
      <c r="M81" s="287"/>
      <c r="N81" s="287"/>
      <c r="O81" s="287"/>
      <c r="P81" s="306">
        <f>SUM(J81:O81)</f>
        <v>0</v>
      </c>
      <c r="Q81" s="287"/>
      <c r="R81" s="287"/>
      <c r="S81" s="287"/>
      <c r="T81" s="287"/>
      <c r="U81" s="287"/>
      <c r="V81" s="287"/>
      <c r="W81" s="306">
        <f t="shared" si="11"/>
        <v>0</v>
      </c>
      <c r="X81" s="287">
        <v>2</v>
      </c>
      <c r="Y81" s="287"/>
      <c r="Z81" s="287"/>
      <c r="AA81" s="287"/>
      <c r="AB81" s="287"/>
      <c r="AC81" s="287"/>
      <c r="AD81" s="306">
        <f t="shared" si="13"/>
        <v>2</v>
      </c>
      <c r="AE81" s="309">
        <f t="shared" si="12"/>
        <v>2</v>
      </c>
    </row>
  </sheetData>
  <mergeCells count="4">
    <mergeCell ref="A1:AE1"/>
    <mergeCell ref="A6:A10"/>
    <mergeCell ref="A32:A39"/>
    <mergeCell ref="A42:A74"/>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7"/>
  <sheetViews>
    <sheetView workbookViewId="0">
      <pane xSplit="2" topLeftCell="H1" activePane="topRight" state="frozen"/>
      <selection activeCell="A31" sqref="A31"/>
      <selection pane="topRight" activeCell="J48" sqref="J48"/>
    </sheetView>
  </sheetViews>
  <sheetFormatPr defaultRowHeight="12.75" x14ac:dyDescent="0.2"/>
  <cols>
    <col min="1" max="1" width="31.28515625" customWidth="1"/>
    <col min="2" max="2" width="19.42578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448</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380</v>
      </c>
      <c r="D2" s="271" t="s">
        <v>125</v>
      </c>
      <c r="E2" s="283" t="s">
        <v>380</v>
      </c>
      <c r="F2" s="271" t="s">
        <v>126</v>
      </c>
      <c r="G2" s="283" t="s">
        <v>380</v>
      </c>
      <c r="H2" s="271" t="s">
        <v>2</v>
      </c>
      <c r="I2" s="291" t="s">
        <v>422</v>
      </c>
      <c r="J2" s="271" t="s">
        <v>160</v>
      </c>
      <c r="K2" s="283" t="s">
        <v>380</v>
      </c>
      <c r="L2" s="271" t="s">
        <v>111</v>
      </c>
      <c r="M2" s="283" t="s">
        <v>380</v>
      </c>
      <c r="N2" s="271" t="s">
        <v>113</v>
      </c>
      <c r="O2" s="283" t="s">
        <v>380</v>
      </c>
      <c r="P2" s="291" t="s">
        <v>423</v>
      </c>
      <c r="Q2" s="271" t="s">
        <v>189</v>
      </c>
      <c r="R2" s="283" t="s">
        <v>380</v>
      </c>
      <c r="S2" s="271" t="s">
        <v>128</v>
      </c>
      <c r="T2" s="283" t="s">
        <v>380</v>
      </c>
      <c r="U2" s="271" t="s">
        <v>129</v>
      </c>
      <c r="V2" s="283" t="s">
        <v>380</v>
      </c>
      <c r="W2" s="291" t="s">
        <v>424</v>
      </c>
      <c r="X2" s="271" t="s">
        <v>130</v>
      </c>
      <c r="Y2" s="283" t="s">
        <v>380</v>
      </c>
      <c r="Z2" s="271" t="s">
        <v>131</v>
      </c>
      <c r="AA2" s="283" t="s">
        <v>380</v>
      </c>
      <c r="AB2" s="271" t="s">
        <v>132</v>
      </c>
      <c r="AC2" s="283" t="s">
        <v>380</v>
      </c>
      <c r="AD2" s="291" t="s">
        <v>368</v>
      </c>
      <c r="AE2" s="294" t="s">
        <v>369</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5938</v>
      </c>
      <c r="E4" s="307"/>
      <c r="F4" s="307">
        <v>5355</v>
      </c>
      <c r="G4" s="307"/>
      <c r="H4" s="307">
        <v>6559</v>
      </c>
      <c r="I4" s="306">
        <f>SUM(C4:H4)</f>
        <v>17852</v>
      </c>
      <c r="J4" s="307">
        <v>5723</v>
      </c>
      <c r="K4" s="307"/>
      <c r="L4" s="307">
        <v>5858</v>
      </c>
      <c r="M4" s="307"/>
      <c r="N4" s="307">
        <v>5965</v>
      </c>
      <c r="O4" s="307"/>
      <c r="P4" s="306">
        <f>SUM(J4:O4)</f>
        <v>17546</v>
      </c>
      <c r="Q4" s="307">
        <v>5758</v>
      </c>
      <c r="R4" s="307"/>
      <c r="S4" s="307">
        <v>6707</v>
      </c>
      <c r="T4" s="307"/>
      <c r="U4" s="307">
        <v>5806</v>
      </c>
      <c r="V4" s="307"/>
      <c r="W4" s="306">
        <f t="shared" ref="W4:W10" si="0">SUM(Q4:V4)</f>
        <v>18271</v>
      </c>
      <c r="X4" s="308">
        <v>6853</v>
      </c>
      <c r="Y4" s="308"/>
      <c r="Z4" s="308">
        <v>6247</v>
      </c>
      <c r="AA4" s="308"/>
      <c r="AB4" s="308">
        <v>6474</v>
      </c>
      <c r="AC4" s="308"/>
      <c r="AD4" s="306">
        <f>SUM(X4:AC4)</f>
        <v>19574</v>
      </c>
      <c r="AE4" s="309">
        <f t="shared" ref="AE4:AE10" si="1">SUM(I4,P4,W4,AD4)</f>
        <v>73243</v>
      </c>
    </row>
    <row r="5" spans="1:31" x14ac:dyDescent="0.2">
      <c r="A5" s="2" t="s">
        <v>77</v>
      </c>
      <c r="B5" s="299"/>
      <c r="C5" s="310"/>
      <c r="D5" s="310">
        <v>6265</v>
      </c>
      <c r="E5" s="310"/>
      <c r="F5" s="310">
        <v>6385</v>
      </c>
      <c r="G5" s="310"/>
      <c r="H5" s="310">
        <v>7525</v>
      </c>
      <c r="I5" s="306">
        <f t="shared" ref="I5:I79" si="2">SUM(C5:H5)</f>
        <v>20175</v>
      </c>
      <c r="J5" s="310">
        <v>5954</v>
      </c>
      <c r="K5" s="310"/>
      <c r="L5" s="310">
        <v>6757</v>
      </c>
      <c r="M5" s="310"/>
      <c r="N5" s="310">
        <v>7334</v>
      </c>
      <c r="O5" s="310"/>
      <c r="P5" s="306">
        <f>SUM(J5:N5)</f>
        <v>20045</v>
      </c>
      <c r="Q5" s="310">
        <v>5788</v>
      </c>
      <c r="R5" s="310"/>
      <c r="S5" s="310">
        <v>6658</v>
      </c>
      <c r="T5" s="310"/>
      <c r="U5" s="310">
        <v>6850</v>
      </c>
      <c r="V5" s="310"/>
      <c r="W5" s="306">
        <f t="shared" si="0"/>
        <v>19296</v>
      </c>
      <c r="X5" s="311">
        <v>5903</v>
      </c>
      <c r="Y5" s="311"/>
      <c r="Z5" s="311">
        <v>7082</v>
      </c>
      <c r="AA5" s="311"/>
      <c r="AB5" s="311">
        <v>7115</v>
      </c>
      <c r="AC5" s="311"/>
      <c r="AD5" s="306">
        <f t="shared" ref="AD5:AD12" si="3">SUM(X5:AC5)</f>
        <v>20100</v>
      </c>
      <c r="AE5" s="309">
        <f t="shared" si="1"/>
        <v>79616</v>
      </c>
    </row>
    <row r="6" spans="1:31" x14ac:dyDescent="0.2">
      <c r="A6" s="351" t="s">
        <v>79</v>
      </c>
      <c r="B6" s="345" t="s">
        <v>159</v>
      </c>
      <c r="C6" s="307"/>
      <c r="D6" s="307">
        <v>2196</v>
      </c>
      <c r="E6" s="307"/>
      <c r="F6" s="307">
        <v>2244</v>
      </c>
      <c r="G6" s="307"/>
      <c r="H6" s="307">
        <v>2268</v>
      </c>
      <c r="I6" s="306">
        <f t="shared" si="2"/>
        <v>6708</v>
      </c>
      <c r="J6" s="307">
        <v>2220</v>
      </c>
      <c r="K6" s="307"/>
      <c r="L6" s="307">
        <v>2052</v>
      </c>
      <c r="M6" s="307"/>
      <c r="N6" s="307">
        <v>2124</v>
      </c>
      <c r="O6" s="307"/>
      <c r="P6" s="306">
        <f>SUM(J6:N6)</f>
        <v>6396</v>
      </c>
      <c r="Q6" s="307">
        <v>2124</v>
      </c>
      <c r="R6" s="307"/>
      <c r="S6" s="307">
        <v>2532</v>
      </c>
      <c r="T6" s="307"/>
      <c r="U6" s="307">
        <v>2268</v>
      </c>
      <c r="V6" s="307"/>
      <c r="W6" s="306">
        <f t="shared" si="0"/>
        <v>6924</v>
      </c>
      <c r="X6" s="308">
        <v>2196</v>
      </c>
      <c r="Y6" s="308"/>
      <c r="Z6" s="308">
        <v>2196</v>
      </c>
      <c r="AA6" s="308"/>
      <c r="AB6" s="308">
        <v>2244</v>
      </c>
      <c r="AC6" s="308"/>
      <c r="AD6" s="306">
        <f t="shared" si="3"/>
        <v>6636</v>
      </c>
      <c r="AE6" s="309">
        <f t="shared" si="1"/>
        <v>26664</v>
      </c>
    </row>
    <row r="7" spans="1:31" x14ac:dyDescent="0.2">
      <c r="A7" s="351"/>
      <c r="B7" s="295" t="s">
        <v>402</v>
      </c>
      <c r="C7" s="307">
        <v>1752</v>
      </c>
      <c r="D7" s="307"/>
      <c r="E7" s="307">
        <v>1704</v>
      </c>
      <c r="F7" s="307"/>
      <c r="G7" s="307">
        <v>1704</v>
      </c>
      <c r="H7" s="307"/>
      <c r="I7" s="306">
        <f t="shared" si="2"/>
        <v>5160</v>
      </c>
      <c r="J7" s="307"/>
      <c r="K7" s="307">
        <v>1728</v>
      </c>
      <c r="L7" s="307"/>
      <c r="M7" s="307">
        <v>1656</v>
      </c>
      <c r="N7" s="307"/>
      <c r="O7" s="307">
        <v>1752</v>
      </c>
      <c r="P7" s="306">
        <f>SUM(J7:O7)</f>
        <v>5136</v>
      </c>
      <c r="Q7" s="307"/>
      <c r="R7" s="307">
        <v>1752</v>
      </c>
      <c r="S7" s="307"/>
      <c r="T7" s="307">
        <v>1896</v>
      </c>
      <c r="U7" s="307"/>
      <c r="V7" s="307">
        <v>1848</v>
      </c>
      <c r="W7" s="306">
        <f t="shared" si="0"/>
        <v>5496</v>
      </c>
      <c r="X7" s="308"/>
      <c r="Y7" s="308">
        <v>1752</v>
      </c>
      <c r="Z7" s="308"/>
      <c r="AA7" s="308">
        <v>1776</v>
      </c>
      <c r="AB7" s="308"/>
      <c r="AC7" s="308">
        <v>1800</v>
      </c>
      <c r="AD7" s="306">
        <f t="shared" si="3"/>
        <v>5328</v>
      </c>
      <c r="AE7" s="309">
        <f t="shared" si="1"/>
        <v>21120</v>
      </c>
    </row>
    <row r="8" spans="1:31" x14ac:dyDescent="0.2">
      <c r="A8" s="351"/>
      <c r="B8" s="295" t="s">
        <v>403</v>
      </c>
      <c r="C8" s="307">
        <v>384</v>
      </c>
      <c r="D8" s="307"/>
      <c r="E8" s="307">
        <v>480</v>
      </c>
      <c r="F8" s="307"/>
      <c r="G8" s="307">
        <v>504</v>
      </c>
      <c r="H8" s="307"/>
      <c r="I8" s="306">
        <f t="shared" si="2"/>
        <v>1368</v>
      </c>
      <c r="J8" s="307"/>
      <c r="K8" s="307">
        <v>432</v>
      </c>
      <c r="L8" s="307"/>
      <c r="M8" s="307">
        <v>336</v>
      </c>
      <c r="N8" s="307"/>
      <c r="O8" s="307">
        <v>312</v>
      </c>
      <c r="P8" s="306">
        <f>SUM(J8:O8)</f>
        <v>1080</v>
      </c>
      <c r="Q8" s="307"/>
      <c r="R8" s="307">
        <v>312</v>
      </c>
      <c r="S8" s="307"/>
      <c r="T8" s="307">
        <v>576</v>
      </c>
      <c r="U8" s="307"/>
      <c r="V8" s="307">
        <v>360</v>
      </c>
      <c r="W8" s="306">
        <f t="shared" si="0"/>
        <v>1248</v>
      </c>
      <c r="X8" s="308"/>
      <c r="Y8" s="308">
        <v>384</v>
      </c>
      <c r="Z8" s="308"/>
      <c r="AA8" s="308">
        <v>360</v>
      </c>
      <c r="AB8" s="308"/>
      <c r="AC8" s="308">
        <v>384</v>
      </c>
      <c r="AD8" s="306">
        <f t="shared" si="3"/>
        <v>1128</v>
      </c>
      <c r="AE8" s="309">
        <f t="shared" si="1"/>
        <v>4824</v>
      </c>
    </row>
    <row r="9" spans="1:31" x14ac:dyDescent="0.2">
      <c r="A9" s="351"/>
      <c r="B9" s="295" t="s">
        <v>404</v>
      </c>
      <c r="C9" s="307"/>
      <c r="D9" s="307"/>
      <c r="E9" s="307"/>
      <c r="F9" s="307"/>
      <c r="G9" s="307"/>
      <c r="H9" s="307"/>
      <c r="I9" s="306">
        <f t="shared" si="2"/>
        <v>0</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0</v>
      </c>
    </row>
    <row r="10" spans="1:31" x14ac:dyDescent="0.2">
      <c r="A10" s="351"/>
      <c r="B10" s="295" t="s">
        <v>405</v>
      </c>
      <c r="C10" s="307">
        <v>60</v>
      </c>
      <c r="D10" s="307"/>
      <c r="E10" s="307">
        <v>60</v>
      </c>
      <c r="F10" s="307"/>
      <c r="G10" s="307">
        <v>60</v>
      </c>
      <c r="H10" s="307"/>
      <c r="I10" s="306">
        <f t="shared" si="2"/>
        <v>180</v>
      </c>
      <c r="J10" s="307"/>
      <c r="K10" s="307">
        <v>60</v>
      </c>
      <c r="L10" s="307"/>
      <c r="M10" s="307">
        <v>60</v>
      </c>
      <c r="N10" s="307"/>
      <c r="O10" s="307">
        <v>60</v>
      </c>
      <c r="P10" s="306">
        <f>SUM(J10:O10)</f>
        <v>180</v>
      </c>
      <c r="Q10" s="307"/>
      <c r="R10" s="307">
        <v>60</v>
      </c>
      <c r="S10" s="307"/>
      <c r="T10" s="307">
        <v>60</v>
      </c>
      <c r="U10" s="307"/>
      <c r="V10" s="307">
        <v>60</v>
      </c>
      <c r="W10" s="306">
        <f t="shared" si="0"/>
        <v>180</v>
      </c>
      <c r="X10" s="308"/>
      <c r="Y10" s="308">
        <v>60</v>
      </c>
      <c r="Z10" s="308"/>
      <c r="AA10" s="308">
        <v>60</v>
      </c>
      <c r="AB10" s="308"/>
      <c r="AC10" s="308">
        <v>60</v>
      </c>
      <c r="AD10" s="306">
        <f t="shared" si="3"/>
        <v>180</v>
      </c>
      <c r="AE10" s="309">
        <f t="shared" si="1"/>
        <v>720</v>
      </c>
    </row>
    <row r="11" spans="1:31" x14ac:dyDescent="0.2">
      <c r="A11" s="340" t="s">
        <v>425</v>
      </c>
      <c r="B11" s="341"/>
      <c r="C11" s="342"/>
      <c r="D11" s="342"/>
      <c r="E11" s="342"/>
      <c r="F11" s="342">
        <v>46</v>
      </c>
      <c r="G11" s="342"/>
      <c r="H11" s="342">
        <v>34</v>
      </c>
      <c r="I11" s="306">
        <f>SUM(C11:H11)</f>
        <v>80</v>
      </c>
      <c r="J11" s="342">
        <v>40</v>
      </c>
      <c r="K11" s="342"/>
      <c r="L11" s="342">
        <v>45</v>
      </c>
      <c r="M11" s="342"/>
      <c r="N11" s="342">
        <v>89</v>
      </c>
      <c r="O11" s="342"/>
      <c r="P11" s="306">
        <f>SUM(J11:O11)</f>
        <v>174</v>
      </c>
      <c r="Q11" s="342">
        <v>41</v>
      </c>
      <c r="R11" s="342"/>
      <c r="S11" s="342">
        <v>37</v>
      </c>
      <c r="T11" s="342"/>
      <c r="U11" s="342">
        <v>28</v>
      </c>
      <c r="V11" s="342"/>
      <c r="W11" s="306">
        <f>SUM(Q11:V11)</f>
        <v>106</v>
      </c>
      <c r="X11" s="343">
        <v>32</v>
      </c>
      <c r="Y11" s="343"/>
      <c r="Z11" s="343">
        <v>25</v>
      </c>
      <c r="AA11" s="343"/>
      <c r="AB11" s="343">
        <v>32</v>
      </c>
      <c r="AC11" s="343"/>
      <c r="AD11" s="306">
        <f>SUM(X11:AC11)</f>
        <v>89</v>
      </c>
      <c r="AE11" s="309">
        <f>SUM(I11,P11,W11,AD11)</f>
        <v>449</v>
      </c>
    </row>
    <row r="12" spans="1:31" x14ac:dyDescent="0.2">
      <c r="A12" s="344" t="s">
        <v>76</v>
      </c>
      <c r="B12" s="345"/>
      <c r="C12" s="346"/>
      <c r="D12" s="346">
        <f>SUM(D4:D6)</f>
        <v>14399</v>
      </c>
      <c r="E12" s="346"/>
      <c r="F12" s="346">
        <f>SUM(F4:F6)</f>
        <v>13984</v>
      </c>
      <c r="G12" s="346"/>
      <c r="H12" s="346">
        <f>SUM(H4:H6)</f>
        <v>16352</v>
      </c>
      <c r="I12" s="306">
        <f>SUM(D12:H12)</f>
        <v>44735</v>
      </c>
      <c r="J12" s="346">
        <f>SUM(J4:J6)</f>
        <v>13897</v>
      </c>
      <c r="K12" s="346"/>
      <c r="L12" s="346">
        <f>SUM(L4:L6)</f>
        <v>14667</v>
      </c>
      <c r="M12" s="346"/>
      <c r="N12" s="346">
        <f>SUM(N4:N6)</f>
        <v>15423</v>
      </c>
      <c r="O12" s="346"/>
      <c r="P12" s="306">
        <f>SUM(J12:N12)</f>
        <v>43987</v>
      </c>
      <c r="Q12" s="346">
        <f>SUM(Q4:Q6)</f>
        <v>13670</v>
      </c>
      <c r="R12" s="346"/>
      <c r="S12" s="346">
        <f>SUM(S4:S6)</f>
        <v>15897</v>
      </c>
      <c r="T12" s="346"/>
      <c r="U12" s="346">
        <f>SUM(U4:U6)</f>
        <v>14924</v>
      </c>
      <c r="V12" s="346"/>
      <c r="W12" s="306">
        <f>SUM(W4:W6)</f>
        <v>44491</v>
      </c>
      <c r="X12" s="346">
        <f>SUM(X4:X6)</f>
        <v>14952</v>
      </c>
      <c r="Y12" s="346"/>
      <c r="Z12" s="346">
        <f>SUM(Z4:Z6)</f>
        <v>15525</v>
      </c>
      <c r="AA12" s="346"/>
      <c r="AB12" s="346">
        <f>SUM(AB4:AB6)</f>
        <v>15833</v>
      </c>
      <c r="AC12" s="346"/>
      <c r="AD12" s="306">
        <f t="shared" si="3"/>
        <v>46310</v>
      </c>
      <c r="AE12" s="309">
        <f>SUM(I12,P12,W12,AD12)</f>
        <v>179523</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537</v>
      </c>
      <c r="E14" s="307"/>
      <c r="F14" s="307">
        <v>521</v>
      </c>
      <c r="G14" s="307"/>
      <c r="H14" s="307">
        <v>529</v>
      </c>
      <c r="I14" s="306">
        <f t="shared" si="2"/>
        <v>1587</v>
      </c>
      <c r="J14" s="307">
        <v>518</v>
      </c>
      <c r="K14" s="307"/>
      <c r="L14" s="308">
        <v>517</v>
      </c>
      <c r="M14" s="308"/>
      <c r="N14" s="307">
        <v>517</v>
      </c>
      <c r="O14" s="307"/>
      <c r="P14" s="306">
        <f>SUM(J14:N14)</f>
        <v>1552</v>
      </c>
      <c r="Q14" s="308">
        <v>532</v>
      </c>
      <c r="R14" s="308"/>
      <c r="S14" s="308">
        <v>533</v>
      </c>
      <c r="T14" s="308"/>
      <c r="U14" s="308">
        <v>538</v>
      </c>
      <c r="V14" s="308"/>
      <c r="W14" s="306">
        <f>SUM(Q14:V14)</f>
        <v>1603</v>
      </c>
      <c r="X14" s="308">
        <v>536</v>
      </c>
      <c r="Y14" s="308"/>
      <c r="Z14" s="308">
        <v>540</v>
      </c>
      <c r="AA14" s="308"/>
      <c r="AB14" s="308">
        <v>541</v>
      </c>
      <c r="AC14" s="308"/>
      <c r="AD14" s="306">
        <f>SUM(X14:AC14)</f>
        <v>1617</v>
      </c>
      <c r="AE14" s="309">
        <f>SUM(I14,P14,W14,AD14)</f>
        <v>6359</v>
      </c>
    </row>
    <row r="15" spans="1:31" x14ac:dyDescent="0.2">
      <c r="A15" s="289" t="s">
        <v>91</v>
      </c>
      <c r="B15" s="299"/>
      <c r="C15" s="310"/>
      <c r="D15" s="310">
        <v>38</v>
      </c>
      <c r="E15" s="310"/>
      <c r="F15" s="310">
        <v>28</v>
      </c>
      <c r="G15" s="310"/>
      <c r="H15" s="310">
        <v>30</v>
      </c>
      <c r="I15" s="306">
        <f t="shared" si="2"/>
        <v>96</v>
      </c>
      <c r="J15" s="310">
        <v>23</v>
      </c>
      <c r="K15" s="310"/>
      <c r="L15" s="310">
        <v>36</v>
      </c>
      <c r="M15" s="310"/>
      <c r="N15" s="310">
        <v>32</v>
      </c>
      <c r="O15" s="310"/>
      <c r="P15" s="306">
        <f>SUM(J15:N15)</f>
        <v>91</v>
      </c>
      <c r="Q15" s="311">
        <v>39</v>
      </c>
      <c r="R15" s="329"/>
      <c r="S15" s="311">
        <v>36</v>
      </c>
      <c r="T15" s="311"/>
      <c r="U15" s="311">
        <v>36</v>
      </c>
      <c r="V15" s="311"/>
      <c r="W15" s="306">
        <f>SUM(Q15:V15)</f>
        <v>111</v>
      </c>
      <c r="X15" s="311">
        <v>27</v>
      </c>
      <c r="Y15" s="311"/>
      <c r="Z15" s="311">
        <v>29</v>
      </c>
      <c r="AA15" s="311"/>
      <c r="AB15" s="311">
        <v>35</v>
      </c>
      <c r="AC15" s="311"/>
      <c r="AD15" s="306">
        <f>SUM(X15:AC15)</f>
        <v>91</v>
      </c>
      <c r="AE15" s="309">
        <f>SUM(I15,P15,W15,AD15)</f>
        <v>389</v>
      </c>
    </row>
    <row r="16" spans="1:31" x14ac:dyDescent="0.2">
      <c r="A16" s="293" t="s">
        <v>353</v>
      </c>
      <c r="B16" s="327"/>
      <c r="C16" s="328"/>
      <c r="D16" s="328">
        <v>64</v>
      </c>
      <c r="E16" s="328"/>
      <c r="F16" s="328">
        <v>30</v>
      </c>
      <c r="G16" s="328"/>
      <c r="H16" s="328">
        <v>51</v>
      </c>
      <c r="I16" s="318">
        <f t="shared" si="2"/>
        <v>145</v>
      </c>
      <c r="J16" s="328">
        <v>43</v>
      </c>
      <c r="K16" s="328"/>
      <c r="L16" s="328">
        <v>44</v>
      </c>
      <c r="M16" s="328"/>
      <c r="N16" s="328">
        <v>40</v>
      </c>
      <c r="O16" s="328"/>
      <c r="P16" s="318">
        <f>SUM(J16:N16)</f>
        <v>127</v>
      </c>
      <c r="Q16" s="319">
        <v>42</v>
      </c>
      <c r="R16" s="330"/>
      <c r="S16" s="319">
        <v>48</v>
      </c>
      <c r="T16" s="319"/>
      <c r="U16" s="319">
        <v>41</v>
      </c>
      <c r="V16" s="319"/>
      <c r="W16" s="318">
        <f>SUM(Q16:V16)</f>
        <v>131</v>
      </c>
      <c r="X16" s="319">
        <v>37</v>
      </c>
      <c r="Y16" s="319"/>
      <c r="Z16" s="319">
        <v>43</v>
      </c>
      <c r="AA16" s="319"/>
      <c r="AB16" s="319">
        <v>28</v>
      </c>
      <c r="AC16" s="319"/>
      <c r="AD16" s="306">
        <f>SUM(X16:AC16)</f>
        <v>108</v>
      </c>
      <c r="AE16" s="320">
        <f>SUM(I16,P16,W16,AD16)</f>
        <v>511</v>
      </c>
    </row>
    <row r="17" spans="1:31" s="5" customFormat="1" x14ac:dyDescent="0.2">
      <c r="A17" s="255" t="s">
        <v>284</v>
      </c>
      <c r="B17" s="300"/>
      <c r="C17" s="314"/>
      <c r="D17" s="314">
        <f>D15-D16</f>
        <v>-26</v>
      </c>
      <c r="E17" s="314"/>
      <c r="F17" s="314">
        <f>F15-F16</f>
        <v>-2</v>
      </c>
      <c r="G17" s="314"/>
      <c r="H17" s="314">
        <f>H15-H16</f>
        <v>-21</v>
      </c>
      <c r="I17" s="306">
        <f t="shared" si="2"/>
        <v>-49</v>
      </c>
      <c r="J17" s="314">
        <f>J15-J16</f>
        <v>-20</v>
      </c>
      <c r="K17" s="314"/>
      <c r="L17" s="314">
        <f>L15-L16</f>
        <v>-8</v>
      </c>
      <c r="M17" s="314"/>
      <c r="N17" s="314">
        <f>N15-N16</f>
        <v>-8</v>
      </c>
      <c r="O17" s="314"/>
      <c r="P17" s="306">
        <f>SUM(J17:N17)</f>
        <v>-36</v>
      </c>
      <c r="Q17" s="314">
        <f>Q15-Q16</f>
        <v>-3</v>
      </c>
      <c r="R17" s="314"/>
      <c r="S17" s="314">
        <f>S15-S16</f>
        <v>-12</v>
      </c>
      <c r="T17" s="314"/>
      <c r="U17" s="314">
        <f>U15-U16</f>
        <v>-5</v>
      </c>
      <c r="V17" s="314"/>
      <c r="W17" s="314">
        <f t="shared" ref="W17:AB17" si="4">W15-W16</f>
        <v>-20</v>
      </c>
      <c r="X17" s="314">
        <f t="shared" si="4"/>
        <v>-10</v>
      </c>
      <c r="Y17" s="314"/>
      <c r="Z17" s="314">
        <f t="shared" si="4"/>
        <v>-14</v>
      </c>
      <c r="AA17" s="314"/>
      <c r="AB17" s="314">
        <f t="shared" si="4"/>
        <v>7</v>
      </c>
      <c r="AC17" s="314"/>
      <c r="AD17" s="306">
        <f>SUM(X17:AC17)</f>
        <v>-17</v>
      </c>
      <c r="AE17" s="309">
        <f>SUM(I17,P17,W17,AD17)</f>
        <v>-122</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453</v>
      </c>
      <c r="B20" s="298"/>
      <c r="C20" s="307"/>
      <c r="D20" s="307">
        <v>304</v>
      </c>
      <c r="E20" s="307"/>
      <c r="F20" s="307">
        <v>210</v>
      </c>
      <c r="G20" s="307"/>
      <c r="H20" s="307">
        <v>252</v>
      </c>
      <c r="I20" s="306">
        <f t="shared" si="2"/>
        <v>766</v>
      </c>
      <c r="J20" s="307">
        <v>263</v>
      </c>
      <c r="K20" s="307"/>
      <c r="L20" s="307">
        <v>266</v>
      </c>
      <c r="M20" s="307"/>
      <c r="N20" s="307">
        <v>273</v>
      </c>
      <c r="O20" s="307"/>
      <c r="P20" s="306">
        <f>SUM(J20:N20)</f>
        <v>802</v>
      </c>
      <c r="Q20" s="308">
        <v>281</v>
      </c>
      <c r="R20" s="333"/>
      <c r="S20" s="307">
        <v>277</v>
      </c>
      <c r="T20" s="307"/>
      <c r="U20" s="307">
        <v>279</v>
      </c>
      <c r="V20" s="307"/>
      <c r="W20" s="306">
        <f>SUM(Q20:V20)</f>
        <v>837</v>
      </c>
      <c r="X20" s="308">
        <v>287</v>
      </c>
      <c r="Y20" s="308"/>
      <c r="Z20" s="308">
        <v>291</v>
      </c>
      <c r="AA20" s="308"/>
      <c r="AB20" s="308">
        <v>286</v>
      </c>
      <c r="AC20" s="308"/>
      <c r="AD20" s="306">
        <f>SUM(X20:AC20)</f>
        <v>864</v>
      </c>
      <c r="AE20" s="309">
        <f>SUM(I20,P20,W20,AD20)</f>
        <v>3269</v>
      </c>
    </row>
    <row r="21" spans="1:31" x14ac:dyDescent="0.2">
      <c r="A21" s="16" t="s">
        <v>452</v>
      </c>
      <c r="B21" s="299"/>
      <c r="C21" s="310"/>
      <c r="D21" s="310">
        <v>138</v>
      </c>
      <c r="E21" s="310"/>
      <c r="F21" s="310">
        <v>132</v>
      </c>
      <c r="G21" s="310"/>
      <c r="H21" s="310">
        <v>132</v>
      </c>
      <c r="I21" s="306">
        <f t="shared" si="2"/>
        <v>402</v>
      </c>
      <c r="J21" s="310">
        <v>136</v>
      </c>
      <c r="K21" s="310"/>
      <c r="L21" s="310">
        <v>138</v>
      </c>
      <c r="M21" s="310"/>
      <c r="N21" s="310">
        <v>145</v>
      </c>
      <c r="O21" s="310"/>
      <c r="P21" s="306">
        <f>SUM(J21:N21)</f>
        <v>419</v>
      </c>
      <c r="Q21" s="311">
        <v>147</v>
      </c>
      <c r="R21" s="334"/>
      <c r="S21" s="310">
        <v>146</v>
      </c>
      <c r="T21" s="310"/>
      <c r="U21" s="310">
        <v>141</v>
      </c>
      <c r="V21" s="310"/>
      <c r="W21" s="306">
        <f>SUM(Q21:V21)</f>
        <v>434</v>
      </c>
      <c r="X21" s="311">
        <v>150</v>
      </c>
      <c r="Y21" s="311"/>
      <c r="Z21" s="311">
        <v>147</v>
      </c>
      <c r="AA21" s="311"/>
      <c r="AB21" s="311">
        <v>146</v>
      </c>
      <c r="AC21" s="311"/>
      <c r="AD21" s="306">
        <f>SUM(X21:AC21)</f>
        <v>443</v>
      </c>
      <c r="AE21" s="309">
        <f>SUM(I21,P21,W21,AD21)</f>
        <v>1698</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273</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c r="D25" s="307">
        <v>805</v>
      </c>
      <c r="E25" s="307"/>
      <c r="F25" s="307">
        <v>581</v>
      </c>
      <c r="G25" s="307"/>
      <c r="H25" s="307">
        <v>885</v>
      </c>
      <c r="I25" s="306">
        <f t="shared" si="2"/>
        <v>2271</v>
      </c>
      <c r="J25" s="307">
        <v>790</v>
      </c>
      <c r="K25" s="307"/>
      <c r="L25" s="307">
        <v>850</v>
      </c>
      <c r="M25" s="307"/>
      <c r="N25" s="307">
        <v>798</v>
      </c>
      <c r="O25" s="307"/>
      <c r="P25" s="306">
        <f>SUM(J25:N25)</f>
        <v>2438</v>
      </c>
      <c r="Q25" s="308">
        <v>762</v>
      </c>
      <c r="R25" s="336"/>
      <c r="S25" s="307">
        <v>898</v>
      </c>
      <c r="T25" s="307"/>
      <c r="U25" s="307">
        <v>758</v>
      </c>
      <c r="V25" s="307"/>
      <c r="W25" s="306">
        <f>SUM(Q25:V25)</f>
        <v>2418</v>
      </c>
      <c r="X25" s="308">
        <v>830</v>
      </c>
      <c r="Y25" s="308"/>
      <c r="Z25" s="308">
        <v>753</v>
      </c>
      <c r="AA25" s="308"/>
      <c r="AB25" s="308">
        <v>717</v>
      </c>
      <c r="AC25" s="308"/>
      <c r="AD25" s="306">
        <f>SUM(X25:AC25)</f>
        <v>2300</v>
      </c>
      <c r="AE25" s="309">
        <f>SUM(I25,P25,W25,AD25)</f>
        <v>9427</v>
      </c>
    </row>
    <row r="26" spans="1:31" x14ac:dyDescent="0.2">
      <c r="A26" s="1" t="s">
        <v>146</v>
      </c>
      <c r="B26" s="299"/>
      <c r="C26" s="310"/>
      <c r="D26" s="310">
        <v>1737</v>
      </c>
      <c r="E26" s="310"/>
      <c r="F26" s="310">
        <v>1257</v>
      </c>
      <c r="G26" s="310"/>
      <c r="H26" s="310">
        <v>1907</v>
      </c>
      <c r="I26" s="306">
        <f t="shared" si="2"/>
        <v>4901</v>
      </c>
      <c r="J26" s="310">
        <v>1707</v>
      </c>
      <c r="K26" s="310"/>
      <c r="L26" s="310">
        <v>1835</v>
      </c>
      <c r="M26" s="310"/>
      <c r="N26" s="310">
        <v>1706</v>
      </c>
      <c r="O26" s="310"/>
      <c r="P26" s="306">
        <f>SUM(J26:N26)</f>
        <v>5248</v>
      </c>
      <c r="Q26" s="310">
        <v>1639</v>
      </c>
      <c r="R26" s="310"/>
      <c r="S26" s="310">
        <v>1967</v>
      </c>
      <c r="T26" s="310"/>
      <c r="U26" s="310">
        <v>1600</v>
      </c>
      <c r="V26" s="310"/>
      <c r="W26" s="306">
        <f>SUM(Q26:V26)</f>
        <v>5206</v>
      </c>
      <c r="X26" s="311">
        <v>1777</v>
      </c>
      <c r="Y26" s="311"/>
      <c r="Z26" s="311">
        <v>1605</v>
      </c>
      <c r="AA26" s="311"/>
      <c r="AB26" s="311">
        <v>1533</v>
      </c>
      <c r="AC26" s="311"/>
      <c r="AD26" s="306">
        <f>SUM(X26:AC26)</f>
        <v>4915</v>
      </c>
      <c r="AE26" s="309">
        <f>SUM(I26,P26,W26,AD26)</f>
        <v>20270</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26" t="s">
        <v>125</v>
      </c>
      <c r="E29" s="326"/>
      <c r="F29" s="326" t="s">
        <v>126</v>
      </c>
      <c r="G29" s="326"/>
      <c r="H29" s="326" t="s">
        <v>2</v>
      </c>
      <c r="I29" s="317"/>
      <c r="J29" s="326" t="s">
        <v>3</v>
      </c>
      <c r="K29" s="326"/>
      <c r="L29" s="326" t="s">
        <v>111</v>
      </c>
      <c r="M29" s="326"/>
      <c r="N29" s="326" t="s">
        <v>113</v>
      </c>
      <c r="O29" s="326"/>
      <c r="P29" s="317"/>
      <c r="Q29" s="317" t="s">
        <v>6</v>
      </c>
      <c r="R29" s="317"/>
      <c r="S29" s="317" t="s">
        <v>128</v>
      </c>
      <c r="T29" s="317"/>
      <c r="U29" s="317" t="s">
        <v>129</v>
      </c>
      <c r="V29" s="317"/>
      <c r="W29" s="317"/>
      <c r="X29" s="317" t="s">
        <v>427</v>
      </c>
      <c r="Y29" s="317"/>
      <c r="Z29" s="326" t="s">
        <v>428</v>
      </c>
      <c r="AA29" s="326"/>
      <c r="AB29" s="326" t="s">
        <v>429</v>
      </c>
      <c r="AC29" s="316"/>
      <c r="AD29" s="326"/>
      <c r="AE29" s="317"/>
    </row>
    <row r="30" spans="1:31" x14ac:dyDescent="0.2">
      <c r="A30" s="287" t="s">
        <v>451</v>
      </c>
      <c r="B30" s="287"/>
      <c r="C30" s="304"/>
      <c r="D30" s="304"/>
      <c r="E30" s="304"/>
      <c r="F30" s="304"/>
      <c r="G30" s="304"/>
      <c r="H30" s="304"/>
      <c r="I30" s="305">
        <f t="shared" si="2"/>
        <v>0</v>
      </c>
      <c r="J30" s="304"/>
      <c r="K30" s="304"/>
      <c r="L30" s="304"/>
      <c r="M30" s="304"/>
      <c r="N30" s="304">
        <v>12</v>
      </c>
      <c r="O30" s="304"/>
      <c r="P30" s="306">
        <f t="shared" ref="P30:P44" si="5">SUM(J30:N30)</f>
        <v>12</v>
      </c>
      <c r="Q30" s="307">
        <v>8</v>
      </c>
      <c r="R30" s="307"/>
      <c r="S30" s="307">
        <v>8</v>
      </c>
      <c r="T30" s="307"/>
      <c r="U30" s="307">
        <v>6</v>
      </c>
      <c r="V30" s="307"/>
      <c r="W30" s="306">
        <f t="shared" ref="W30:W44" si="6">SUM(Q30:V30)</f>
        <v>22</v>
      </c>
      <c r="X30" s="308">
        <v>6</v>
      </c>
      <c r="Y30" s="308"/>
      <c r="Z30" s="308">
        <v>6</v>
      </c>
      <c r="AA30" s="308"/>
      <c r="AB30" s="308">
        <v>3</v>
      </c>
      <c r="AC30" s="308"/>
      <c r="AD30" s="306">
        <f>SUM(X30:AC30)</f>
        <v>15</v>
      </c>
      <c r="AE30" s="309">
        <f t="shared" ref="AE30:AE44" si="7">SUM(I30,P30,W30,AD30)</f>
        <v>49</v>
      </c>
    </row>
    <row r="31" spans="1:31" x14ac:dyDescent="0.2">
      <c r="A31" s="287" t="s">
        <v>449</v>
      </c>
      <c r="B31" s="287"/>
      <c r="C31" s="304"/>
      <c r="D31" s="304"/>
      <c r="E31" s="304"/>
      <c r="F31" s="304"/>
      <c r="G31" s="304"/>
      <c r="H31" s="304"/>
      <c r="I31" s="305"/>
      <c r="J31" s="304"/>
      <c r="K31" s="304"/>
      <c r="L31" s="304"/>
      <c r="M31" s="304"/>
      <c r="N31" s="304">
        <v>15</v>
      </c>
      <c r="O31" s="304"/>
      <c r="P31" s="306">
        <f t="shared" si="5"/>
        <v>15</v>
      </c>
      <c r="Q31" s="307">
        <v>29</v>
      </c>
      <c r="R31" s="307"/>
      <c r="S31" s="307">
        <v>21</v>
      </c>
      <c r="T31" s="307"/>
      <c r="U31" s="307">
        <v>24</v>
      </c>
      <c r="V31" s="307"/>
      <c r="W31" s="306">
        <f t="shared" si="6"/>
        <v>74</v>
      </c>
      <c r="X31" s="308">
        <v>18</v>
      </c>
      <c r="Y31" s="308"/>
      <c r="Z31" s="308">
        <v>25</v>
      </c>
      <c r="AA31" s="308"/>
      <c r="AB31" s="308">
        <v>23</v>
      </c>
      <c r="AC31" s="308"/>
      <c r="AD31" s="306">
        <f>SUM(X31:AC31)</f>
        <v>66</v>
      </c>
      <c r="AE31" s="309">
        <f t="shared" si="7"/>
        <v>155</v>
      </c>
    </row>
    <row r="32" spans="1:31" x14ac:dyDescent="0.2">
      <c r="A32" s="287" t="s">
        <v>450</v>
      </c>
      <c r="B32" s="287"/>
      <c r="C32" s="304"/>
      <c r="D32" s="304"/>
      <c r="E32" s="304"/>
      <c r="F32" s="304"/>
      <c r="G32" s="304"/>
      <c r="H32" s="304"/>
      <c r="I32" s="305"/>
      <c r="J32" s="304"/>
      <c r="K32" s="304"/>
      <c r="L32" s="304"/>
      <c r="M32" s="304"/>
      <c r="N32" s="304">
        <v>27</v>
      </c>
      <c r="O32" s="304"/>
      <c r="P32" s="306">
        <f t="shared" si="5"/>
        <v>27</v>
      </c>
      <c r="Q32" s="307">
        <v>37</v>
      </c>
      <c r="R32" s="307"/>
      <c r="S32" s="307">
        <v>29</v>
      </c>
      <c r="T32" s="307"/>
      <c r="U32" s="307">
        <v>30</v>
      </c>
      <c r="V32" s="307"/>
      <c r="W32" s="306">
        <f t="shared" si="6"/>
        <v>96</v>
      </c>
      <c r="X32" s="308">
        <v>24</v>
      </c>
      <c r="Y32" s="308"/>
      <c r="Z32" s="308">
        <v>31</v>
      </c>
      <c r="AA32" s="308"/>
      <c r="AB32" s="308">
        <v>26</v>
      </c>
      <c r="AC32" s="308"/>
      <c r="AD32" s="306">
        <f>SUM(X32:AC32)</f>
        <v>81</v>
      </c>
      <c r="AE32" s="309">
        <f t="shared" si="7"/>
        <v>204</v>
      </c>
    </row>
    <row r="33" spans="1:31" x14ac:dyDescent="0.2">
      <c r="A33" s="287" t="s">
        <v>454</v>
      </c>
      <c r="B33" s="287"/>
      <c r="C33" s="304"/>
      <c r="D33" s="304"/>
      <c r="E33" s="304"/>
      <c r="F33" s="304"/>
      <c r="G33" s="304"/>
      <c r="H33" s="304"/>
      <c r="I33" s="305"/>
      <c r="J33" s="304"/>
      <c r="K33" s="304"/>
      <c r="L33" s="304"/>
      <c r="M33" s="304"/>
      <c r="N33" s="304">
        <v>32</v>
      </c>
      <c r="O33" s="304"/>
      <c r="P33" s="306">
        <f t="shared" si="5"/>
        <v>32</v>
      </c>
      <c r="Q33" s="307">
        <v>41</v>
      </c>
      <c r="R33" s="307"/>
      <c r="S33" s="307"/>
      <c r="T33" s="307"/>
      <c r="U33" s="307">
        <v>36</v>
      </c>
      <c r="V33" s="307"/>
      <c r="W33" s="306">
        <f t="shared" si="6"/>
        <v>77</v>
      </c>
      <c r="X33" s="308">
        <v>27</v>
      </c>
      <c r="Y33" s="308"/>
      <c r="Z33" s="308">
        <v>36</v>
      </c>
      <c r="AA33" s="308"/>
      <c r="AB33" s="308">
        <v>35</v>
      </c>
      <c r="AC33" s="308"/>
      <c r="AD33" s="306">
        <f>SUM(X33:AC33)</f>
        <v>98</v>
      </c>
      <c r="AE33" s="309">
        <f>SUM(I33,P33,W33,AD33)</f>
        <v>207</v>
      </c>
    </row>
    <row r="34" spans="1:31" x14ac:dyDescent="0.2">
      <c r="A34" s="297" t="s">
        <v>370</v>
      </c>
      <c r="B34" s="2"/>
      <c r="C34" s="274"/>
      <c r="D34" s="274"/>
      <c r="E34" s="274"/>
      <c r="F34" s="274"/>
      <c r="G34" s="274"/>
      <c r="H34" s="274"/>
      <c r="I34" s="305">
        <f t="shared" si="2"/>
        <v>0</v>
      </c>
      <c r="J34" s="274"/>
      <c r="K34" s="274"/>
      <c r="L34" s="274"/>
      <c r="M34" s="274"/>
      <c r="N34" s="274"/>
      <c r="O34" s="274"/>
      <c r="P34" s="306">
        <f t="shared" si="5"/>
        <v>0</v>
      </c>
      <c r="Q34" s="310"/>
      <c r="R34" s="310"/>
      <c r="S34" s="310"/>
      <c r="T34" s="310"/>
      <c r="U34" s="310"/>
      <c r="V34" s="310"/>
      <c r="W34" s="306">
        <f t="shared" si="6"/>
        <v>0</v>
      </c>
      <c r="X34" s="311"/>
      <c r="Y34" s="311"/>
      <c r="Z34" s="311"/>
      <c r="AA34" s="311"/>
      <c r="AB34" s="311"/>
      <c r="AC34" s="311"/>
      <c r="AD34" s="306">
        <f t="shared" ref="AD34:AD44" si="8">SUM(X34:AC34)</f>
        <v>0</v>
      </c>
      <c r="AE34" s="309">
        <f t="shared" si="7"/>
        <v>0</v>
      </c>
    </row>
    <row r="35" spans="1:31" x14ac:dyDescent="0.2">
      <c r="A35" s="352"/>
      <c r="B35" s="16" t="s">
        <v>372</v>
      </c>
      <c r="C35" s="2"/>
      <c r="D35" s="274"/>
      <c r="E35" s="274"/>
      <c r="F35" s="274"/>
      <c r="G35" s="274"/>
      <c r="H35" s="274"/>
      <c r="I35" s="305">
        <f t="shared" ref="I35:I44" si="9">SUM(D35:H35)</f>
        <v>0</v>
      </c>
      <c r="J35" s="274"/>
      <c r="K35" s="274"/>
      <c r="L35" s="274"/>
      <c r="M35" s="274"/>
      <c r="N35" s="274"/>
      <c r="O35" s="274"/>
      <c r="P35" s="306">
        <f t="shared" si="5"/>
        <v>0</v>
      </c>
      <c r="Q35" s="310"/>
      <c r="R35" s="310"/>
      <c r="S35" s="310"/>
      <c r="T35" s="310"/>
      <c r="U35" s="310"/>
      <c r="V35" s="310"/>
      <c r="W35" s="306">
        <f t="shared" si="6"/>
        <v>0</v>
      </c>
      <c r="X35" s="311"/>
      <c r="Y35" s="311"/>
      <c r="Z35" s="311"/>
      <c r="AA35" s="311"/>
      <c r="AB35" s="311"/>
      <c r="AC35" s="311"/>
      <c r="AD35" s="306">
        <f t="shared" si="8"/>
        <v>0</v>
      </c>
      <c r="AE35" s="309">
        <f t="shared" si="7"/>
        <v>0</v>
      </c>
    </row>
    <row r="36" spans="1:31" x14ac:dyDescent="0.2">
      <c r="A36" s="353"/>
      <c r="B36" s="16" t="s">
        <v>373</v>
      </c>
      <c r="C36" s="2"/>
      <c r="D36" s="274"/>
      <c r="E36" s="274"/>
      <c r="F36" s="274"/>
      <c r="G36" s="274"/>
      <c r="H36" s="274"/>
      <c r="I36" s="305">
        <f t="shared" si="9"/>
        <v>0</v>
      </c>
      <c r="J36" s="274"/>
      <c r="K36" s="274"/>
      <c r="L36" s="274"/>
      <c r="M36" s="274"/>
      <c r="N36" s="274"/>
      <c r="O36" s="274"/>
      <c r="P36" s="306">
        <f t="shared" si="5"/>
        <v>0</v>
      </c>
      <c r="Q36" s="310"/>
      <c r="R36" s="310"/>
      <c r="S36" s="310"/>
      <c r="T36" s="310"/>
      <c r="U36" s="310"/>
      <c r="V36" s="310"/>
      <c r="W36" s="306">
        <f t="shared" si="6"/>
        <v>0</v>
      </c>
      <c r="X36" s="311"/>
      <c r="Y36" s="311"/>
      <c r="Z36" s="311"/>
      <c r="AA36" s="311"/>
      <c r="AB36" s="311"/>
      <c r="AC36" s="311"/>
      <c r="AD36" s="306">
        <f t="shared" si="8"/>
        <v>0</v>
      </c>
      <c r="AE36" s="309">
        <f t="shared" si="7"/>
        <v>0</v>
      </c>
    </row>
    <row r="37" spans="1:31" x14ac:dyDescent="0.2">
      <c r="A37" s="353"/>
      <c r="B37" s="16" t="s">
        <v>374</v>
      </c>
      <c r="C37" s="2"/>
      <c r="D37" s="274"/>
      <c r="E37" s="274"/>
      <c r="F37" s="274"/>
      <c r="G37" s="274"/>
      <c r="H37" s="274"/>
      <c r="I37" s="305">
        <f t="shared" si="9"/>
        <v>0</v>
      </c>
      <c r="J37" s="274"/>
      <c r="K37" s="274"/>
      <c r="L37" s="274"/>
      <c r="M37" s="274"/>
      <c r="N37" s="274"/>
      <c r="O37" s="274"/>
      <c r="P37" s="306">
        <f t="shared" si="5"/>
        <v>0</v>
      </c>
      <c r="Q37" s="310"/>
      <c r="R37" s="310"/>
      <c r="S37" s="310"/>
      <c r="T37" s="310"/>
      <c r="U37" s="310"/>
      <c r="V37" s="310"/>
      <c r="W37" s="306">
        <f t="shared" si="6"/>
        <v>0</v>
      </c>
      <c r="X37" s="311"/>
      <c r="Y37" s="311"/>
      <c r="Z37" s="311"/>
      <c r="AA37" s="311"/>
      <c r="AB37" s="311"/>
      <c r="AC37" s="311"/>
      <c r="AD37" s="306">
        <f t="shared" si="8"/>
        <v>0</v>
      </c>
      <c r="AE37" s="309">
        <f t="shared" si="7"/>
        <v>0</v>
      </c>
    </row>
    <row r="38" spans="1:31" x14ac:dyDescent="0.2">
      <c r="A38" s="353"/>
      <c r="B38" s="16" t="s">
        <v>375</v>
      </c>
      <c r="C38" s="2"/>
      <c r="D38" s="274"/>
      <c r="E38" s="274"/>
      <c r="F38" s="274"/>
      <c r="G38" s="274"/>
      <c r="H38" s="274"/>
      <c r="I38" s="305">
        <f t="shared" si="9"/>
        <v>0</v>
      </c>
      <c r="J38" s="274"/>
      <c r="K38" s="274"/>
      <c r="L38" s="274"/>
      <c r="M38" s="274"/>
      <c r="N38" s="274"/>
      <c r="O38" s="274"/>
      <c r="P38" s="306">
        <f t="shared" si="5"/>
        <v>0</v>
      </c>
      <c r="Q38" s="310"/>
      <c r="R38" s="310"/>
      <c r="S38" s="310"/>
      <c r="T38" s="310"/>
      <c r="U38" s="310"/>
      <c r="V38" s="310"/>
      <c r="W38" s="306">
        <f t="shared" si="6"/>
        <v>0</v>
      </c>
      <c r="X38" s="311"/>
      <c r="Y38" s="311"/>
      <c r="Z38" s="311"/>
      <c r="AA38" s="311"/>
      <c r="AB38" s="311"/>
      <c r="AC38" s="311"/>
      <c r="AD38" s="306">
        <f t="shared" si="8"/>
        <v>0</v>
      </c>
      <c r="AE38" s="309">
        <f t="shared" si="7"/>
        <v>0</v>
      </c>
    </row>
    <row r="39" spans="1:31" x14ac:dyDescent="0.2">
      <c r="A39" s="353"/>
      <c r="B39" s="16" t="s">
        <v>377</v>
      </c>
      <c r="C39" s="2"/>
      <c r="D39" s="274"/>
      <c r="E39" s="274"/>
      <c r="F39" s="274"/>
      <c r="G39" s="274"/>
      <c r="H39" s="274"/>
      <c r="I39" s="305">
        <f t="shared" si="9"/>
        <v>0</v>
      </c>
      <c r="J39" s="274"/>
      <c r="K39" s="274"/>
      <c r="L39" s="274"/>
      <c r="M39" s="274"/>
      <c r="N39" s="274"/>
      <c r="O39" s="274"/>
      <c r="P39" s="306">
        <f t="shared" si="5"/>
        <v>0</v>
      </c>
      <c r="Q39" s="310"/>
      <c r="R39" s="310"/>
      <c r="S39" s="310"/>
      <c r="T39" s="310"/>
      <c r="U39" s="310">
        <v>1</v>
      </c>
      <c r="V39" s="310"/>
      <c r="W39" s="306">
        <f t="shared" si="6"/>
        <v>1</v>
      </c>
      <c r="X39" s="311"/>
      <c r="Y39" s="311"/>
      <c r="Z39" s="311"/>
      <c r="AA39" s="311"/>
      <c r="AB39" s="311"/>
      <c r="AC39" s="311"/>
      <c r="AD39" s="306">
        <f t="shared" si="8"/>
        <v>0</v>
      </c>
      <c r="AE39" s="309">
        <f t="shared" si="7"/>
        <v>1</v>
      </c>
    </row>
    <row r="40" spans="1:31" x14ac:dyDescent="0.2">
      <c r="A40" s="353"/>
      <c r="B40" s="16" t="s">
        <v>378</v>
      </c>
      <c r="C40" s="2"/>
      <c r="D40" s="274"/>
      <c r="E40" s="274"/>
      <c r="F40" s="274"/>
      <c r="G40" s="274"/>
      <c r="H40" s="274"/>
      <c r="I40" s="305">
        <f t="shared" si="9"/>
        <v>0</v>
      </c>
      <c r="J40" s="274"/>
      <c r="K40" s="274"/>
      <c r="L40" s="274"/>
      <c r="M40" s="274"/>
      <c r="N40" s="274"/>
      <c r="O40" s="274"/>
      <c r="P40" s="306">
        <f t="shared" si="5"/>
        <v>0</v>
      </c>
      <c r="Q40" s="310"/>
      <c r="R40" s="310"/>
      <c r="S40" s="310"/>
      <c r="T40" s="310"/>
      <c r="U40" s="310"/>
      <c r="V40" s="310"/>
      <c r="W40" s="306">
        <f t="shared" si="6"/>
        <v>0</v>
      </c>
      <c r="X40" s="311"/>
      <c r="Y40" s="311"/>
      <c r="Z40" s="311"/>
      <c r="AA40" s="311"/>
      <c r="AB40" s="311"/>
      <c r="AC40" s="311"/>
      <c r="AD40" s="306">
        <f t="shared" si="8"/>
        <v>0</v>
      </c>
      <c r="AE40" s="309">
        <f t="shared" si="7"/>
        <v>0</v>
      </c>
    </row>
    <row r="41" spans="1:31" x14ac:dyDescent="0.2">
      <c r="A41" s="353"/>
      <c r="B41" s="16" t="s">
        <v>379</v>
      </c>
      <c r="C41" s="2"/>
      <c r="D41" s="274"/>
      <c r="E41" s="274"/>
      <c r="F41" s="274"/>
      <c r="G41" s="274"/>
      <c r="H41" s="274"/>
      <c r="I41" s="305">
        <f t="shared" si="9"/>
        <v>0</v>
      </c>
      <c r="J41" s="274"/>
      <c r="K41" s="274"/>
      <c r="L41" s="274"/>
      <c r="M41" s="274"/>
      <c r="N41" s="274"/>
      <c r="O41" s="323"/>
      <c r="P41" s="306">
        <f t="shared" si="5"/>
        <v>0</v>
      </c>
      <c r="Q41" s="310"/>
      <c r="R41" s="310"/>
      <c r="S41" s="310"/>
      <c r="T41" s="310"/>
      <c r="U41" s="310"/>
      <c r="V41" s="310"/>
      <c r="W41" s="306">
        <f t="shared" si="6"/>
        <v>0</v>
      </c>
      <c r="X41" s="311"/>
      <c r="Y41" s="311"/>
      <c r="Z41" s="311">
        <v>1</v>
      </c>
      <c r="AA41" s="311"/>
      <c r="AB41" s="311"/>
      <c r="AC41" s="311"/>
      <c r="AD41" s="306">
        <f t="shared" si="8"/>
        <v>1</v>
      </c>
      <c r="AE41" s="309">
        <f t="shared" si="7"/>
        <v>1</v>
      </c>
    </row>
    <row r="42" spans="1:31" x14ac:dyDescent="0.2">
      <c r="A42" s="353"/>
      <c r="B42" s="16" t="s">
        <v>457</v>
      </c>
      <c r="C42" s="2"/>
      <c r="D42" s="274"/>
      <c r="E42" s="274"/>
      <c r="F42" s="274"/>
      <c r="G42" s="274"/>
      <c r="H42" s="274"/>
      <c r="I42" s="305">
        <f t="shared" si="9"/>
        <v>0</v>
      </c>
      <c r="J42" s="274"/>
      <c r="K42" s="274"/>
      <c r="L42" s="274"/>
      <c r="M42" s="274"/>
      <c r="N42" s="324"/>
      <c r="O42" s="347"/>
      <c r="P42" s="306">
        <f t="shared" si="5"/>
        <v>0</v>
      </c>
      <c r="Q42" s="325"/>
      <c r="R42" s="325"/>
      <c r="S42" s="310"/>
      <c r="T42" s="310"/>
      <c r="U42" s="310"/>
      <c r="V42" s="310"/>
      <c r="W42" s="306">
        <f t="shared" si="6"/>
        <v>0</v>
      </c>
      <c r="X42" s="311"/>
      <c r="Y42" s="311"/>
      <c r="Z42" s="311"/>
      <c r="AA42" s="311"/>
      <c r="AB42" s="311">
        <v>1</v>
      </c>
      <c r="AC42" s="311"/>
      <c r="AD42" s="306">
        <f t="shared" si="8"/>
        <v>1</v>
      </c>
      <c r="AE42" s="309">
        <f t="shared" si="7"/>
        <v>1</v>
      </c>
    </row>
    <row r="43" spans="1:31" x14ac:dyDescent="0.2">
      <c r="A43" s="353"/>
      <c r="B43" s="16" t="s">
        <v>455</v>
      </c>
      <c r="C43" s="2"/>
      <c r="D43" s="274"/>
      <c r="E43" s="274"/>
      <c r="F43" s="274"/>
      <c r="G43" s="274"/>
      <c r="H43" s="274"/>
      <c r="I43" s="305">
        <f t="shared" si="9"/>
        <v>0</v>
      </c>
      <c r="J43" s="274"/>
      <c r="K43" s="274"/>
      <c r="L43" s="274"/>
      <c r="M43" s="274"/>
      <c r="N43" s="324">
        <v>6</v>
      </c>
      <c r="O43" s="347"/>
      <c r="P43" s="306">
        <f t="shared" si="5"/>
        <v>6</v>
      </c>
      <c r="Q43" s="325">
        <v>8</v>
      </c>
      <c r="R43" s="325"/>
      <c r="S43" s="310">
        <v>19</v>
      </c>
      <c r="T43" s="310"/>
      <c r="U43" s="310">
        <v>21</v>
      </c>
      <c r="V43" s="310"/>
      <c r="W43" s="306">
        <f t="shared" si="6"/>
        <v>48</v>
      </c>
      <c r="X43" s="311">
        <v>1</v>
      </c>
      <c r="Y43" s="311"/>
      <c r="Z43" s="311">
        <v>20</v>
      </c>
      <c r="AA43" s="311"/>
      <c r="AB43" s="311">
        <v>15</v>
      </c>
      <c r="AC43" s="311"/>
      <c r="AD43" s="306">
        <f t="shared" si="8"/>
        <v>36</v>
      </c>
      <c r="AE43" s="309">
        <f t="shared" si="7"/>
        <v>90</v>
      </c>
    </row>
    <row r="44" spans="1:31" x14ac:dyDescent="0.2">
      <c r="A44" s="353"/>
      <c r="B44" s="16" t="s">
        <v>376</v>
      </c>
      <c r="C44" s="2"/>
      <c r="D44" s="274"/>
      <c r="E44" s="274"/>
      <c r="F44" s="274"/>
      <c r="G44" s="274"/>
      <c r="H44" s="274"/>
      <c r="I44" s="305">
        <f t="shared" si="9"/>
        <v>0</v>
      </c>
      <c r="J44" s="274"/>
      <c r="K44" s="274"/>
      <c r="L44" s="274"/>
      <c r="M44" s="274"/>
      <c r="N44" s="324"/>
      <c r="O44" s="324"/>
      <c r="P44" s="306">
        <f t="shared" si="5"/>
        <v>0</v>
      </c>
      <c r="Q44" s="325"/>
      <c r="R44" s="325"/>
      <c r="S44" s="310"/>
      <c r="T44" s="310"/>
      <c r="U44" s="310">
        <v>1</v>
      </c>
      <c r="V44" s="310"/>
      <c r="W44" s="306">
        <f t="shared" si="6"/>
        <v>1</v>
      </c>
      <c r="X44" s="311"/>
      <c r="Y44" s="311"/>
      <c r="Z44" s="311"/>
      <c r="AA44" s="311"/>
      <c r="AB44" s="311"/>
      <c r="AC44" s="311"/>
      <c r="AD44" s="306">
        <f t="shared" si="8"/>
        <v>0</v>
      </c>
      <c r="AE44" s="309">
        <f t="shared" si="7"/>
        <v>1</v>
      </c>
    </row>
    <row r="45" spans="1:31" x14ac:dyDescent="0.2">
      <c r="A45" s="292"/>
      <c r="B45" s="292"/>
      <c r="C45" s="312"/>
      <c r="D45" s="326" t="s">
        <v>125</v>
      </c>
      <c r="E45" s="326"/>
      <c r="F45" s="326" t="s">
        <v>126</v>
      </c>
      <c r="G45" s="326"/>
      <c r="H45" s="326" t="s">
        <v>2</v>
      </c>
      <c r="I45" s="317"/>
      <c r="J45" s="326" t="s">
        <v>3</v>
      </c>
      <c r="K45" s="326"/>
      <c r="L45" s="326" t="s">
        <v>111</v>
      </c>
      <c r="M45" s="326"/>
      <c r="N45" s="326" t="s">
        <v>113</v>
      </c>
      <c r="O45" s="326"/>
      <c r="P45" s="317"/>
      <c r="Q45" s="317" t="s">
        <v>6</v>
      </c>
      <c r="R45" s="317"/>
      <c r="S45" s="317" t="s">
        <v>128</v>
      </c>
      <c r="T45" s="317"/>
      <c r="U45" s="317" t="s">
        <v>129</v>
      </c>
      <c r="V45" s="317"/>
      <c r="W45" s="317"/>
      <c r="X45" s="317" t="s">
        <v>427</v>
      </c>
      <c r="Y45" s="317"/>
      <c r="Z45" s="326" t="s">
        <v>428</v>
      </c>
      <c r="AA45" s="326"/>
      <c r="AB45" s="326" t="s">
        <v>429</v>
      </c>
      <c r="AC45" s="316"/>
      <c r="AD45" s="326"/>
      <c r="AE45" s="317"/>
    </row>
    <row r="46" spans="1:31" x14ac:dyDescent="0.2">
      <c r="A46" s="296" t="s">
        <v>371</v>
      </c>
      <c r="B46" s="287"/>
      <c r="C46" s="304"/>
      <c r="D46" s="304"/>
      <c r="E46" s="304"/>
      <c r="F46" s="304"/>
      <c r="G46" s="304"/>
      <c r="H46" s="304"/>
      <c r="I46" s="305">
        <f t="shared" si="2"/>
        <v>0</v>
      </c>
      <c r="J46" s="304"/>
      <c r="K46" s="304"/>
      <c r="L46" s="304"/>
      <c r="M46" s="304"/>
      <c r="N46" s="304"/>
      <c r="O46" s="304"/>
      <c r="P46" s="306">
        <f t="shared" ref="P46:P82" si="10">SUM(J46:N46)</f>
        <v>0</v>
      </c>
      <c r="Q46" s="307"/>
      <c r="R46" s="307"/>
      <c r="S46" s="307"/>
      <c r="T46" s="307"/>
      <c r="U46" s="307"/>
      <c r="V46" s="307"/>
      <c r="W46" s="306">
        <f t="shared" ref="W46:W87" si="11">SUM(Q46:V46)</f>
        <v>0</v>
      </c>
      <c r="X46" s="308"/>
      <c r="Y46" s="308"/>
      <c r="Z46" s="308"/>
      <c r="AA46" s="308"/>
      <c r="AB46" s="308"/>
      <c r="AC46" s="308"/>
      <c r="AD46" s="306">
        <f>SUM(X46:AC46)</f>
        <v>0</v>
      </c>
      <c r="AE46" s="309">
        <f t="shared" ref="AE46:AE87" si="12">SUM(I46,P46,W46,AD46)</f>
        <v>0</v>
      </c>
    </row>
    <row r="47" spans="1:31" x14ac:dyDescent="0.2">
      <c r="A47" s="354"/>
      <c r="B47" s="288" t="s">
        <v>381</v>
      </c>
      <c r="C47" s="304"/>
      <c r="D47" s="304">
        <v>1</v>
      </c>
      <c r="E47" s="304"/>
      <c r="F47" s="304"/>
      <c r="G47" s="304"/>
      <c r="H47" s="304"/>
      <c r="I47" s="305">
        <f t="shared" si="2"/>
        <v>1</v>
      </c>
      <c r="J47" s="304"/>
      <c r="K47" s="304"/>
      <c r="L47" s="304"/>
      <c r="M47" s="304"/>
      <c r="N47" s="304"/>
      <c r="O47" s="304"/>
      <c r="P47" s="306">
        <f t="shared" si="10"/>
        <v>0</v>
      </c>
      <c r="Q47" s="307">
        <v>4</v>
      </c>
      <c r="R47" s="307"/>
      <c r="S47" s="307"/>
      <c r="T47" s="307"/>
      <c r="U47" s="307"/>
      <c r="V47" s="307"/>
      <c r="W47" s="306">
        <f t="shared" si="11"/>
        <v>4</v>
      </c>
      <c r="X47" s="308"/>
      <c r="Y47" s="308"/>
      <c r="Z47" s="308"/>
      <c r="AA47" s="308"/>
      <c r="AB47" s="308"/>
      <c r="AC47" s="308"/>
      <c r="AD47" s="306">
        <f t="shared" ref="AD47:AD87" si="13">SUM(X47:AC47)</f>
        <v>0</v>
      </c>
      <c r="AE47" s="309">
        <f t="shared" si="12"/>
        <v>5</v>
      </c>
    </row>
    <row r="48" spans="1:31" x14ac:dyDescent="0.2">
      <c r="A48" s="355"/>
      <c r="B48" s="288" t="s">
        <v>382</v>
      </c>
      <c r="C48" s="304"/>
      <c r="D48" s="304">
        <v>9</v>
      </c>
      <c r="E48" s="304"/>
      <c r="F48" s="304">
        <v>11</v>
      </c>
      <c r="G48" s="304"/>
      <c r="H48" s="304">
        <v>4</v>
      </c>
      <c r="I48" s="305">
        <f t="shared" si="2"/>
        <v>24</v>
      </c>
      <c r="J48" s="304">
        <v>3</v>
      </c>
      <c r="K48" s="304"/>
      <c r="L48" s="304">
        <v>9</v>
      </c>
      <c r="M48" s="304"/>
      <c r="N48" s="304">
        <v>6</v>
      </c>
      <c r="O48" s="304"/>
      <c r="P48" s="306">
        <f t="shared" si="10"/>
        <v>18</v>
      </c>
      <c r="Q48" s="307"/>
      <c r="R48" s="307"/>
      <c r="S48" s="307">
        <v>10</v>
      </c>
      <c r="T48" s="307"/>
      <c r="U48" s="307">
        <v>9</v>
      </c>
      <c r="V48" s="307"/>
      <c r="W48" s="306">
        <f t="shared" si="11"/>
        <v>19</v>
      </c>
      <c r="X48" s="308">
        <v>8</v>
      </c>
      <c r="Y48" s="308"/>
      <c r="Z48" s="308">
        <v>5</v>
      </c>
      <c r="AA48" s="308"/>
      <c r="AB48" s="308">
        <v>9</v>
      </c>
      <c r="AC48" s="308"/>
      <c r="AD48" s="306">
        <f t="shared" si="13"/>
        <v>22</v>
      </c>
      <c r="AE48" s="309">
        <f t="shared" si="12"/>
        <v>83</v>
      </c>
    </row>
    <row r="49" spans="1:31" x14ac:dyDescent="0.2">
      <c r="A49" s="355"/>
      <c r="B49" s="288" t="s">
        <v>383</v>
      </c>
      <c r="C49" s="304"/>
      <c r="D49" s="304">
        <v>2</v>
      </c>
      <c r="E49" s="304"/>
      <c r="F49" s="304">
        <v>1</v>
      </c>
      <c r="G49" s="304"/>
      <c r="H49" s="304"/>
      <c r="I49" s="305">
        <f t="shared" si="2"/>
        <v>3</v>
      </c>
      <c r="J49" s="304"/>
      <c r="K49" s="304"/>
      <c r="L49" s="304"/>
      <c r="M49" s="304"/>
      <c r="N49" s="304"/>
      <c r="O49" s="304"/>
      <c r="P49" s="306">
        <f t="shared" si="10"/>
        <v>0</v>
      </c>
      <c r="Q49" s="307"/>
      <c r="R49" s="307"/>
      <c r="S49" s="307">
        <v>2</v>
      </c>
      <c r="T49" s="307"/>
      <c r="U49" s="307"/>
      <c r="V49" s="307"/>
      <c r="W49" s="306">
        <f t="shared" si="11"/>
        <v>2</v>
      </c>
      <c r="X49" s="308">
        <v>2</v>
      </c>
      <c r="Y49" s="308"/>
      <c r="Z49" s="308"/>
      <c r="AA49" s="308"/>
      <c r="AB49" s="308">
        <v>3</v>
      </c>
      <c r="AC49" s="308"/>
      <c r="AD49" s="306">
        <f t="shared" si="13"/>
        <v>5</v>
      </c>
      <c r="AE49" s="309">
        <f t="shared" si="12"/>
        <v>10</v>
      </c>
    </row>
    <row r="50" spans="1:31" x14ac:dyDescent="0.2">
      <c r="A50" s="355"/>
      <c r="B50" s="288" t="s">
        <v>384</v>
      </c>
      <c r="C50" s="304"/>
      <c r="D50" s="304">
        <v>1</v>
      </c>
      <c r="E50" s="304"/>
      <c r="F50" s="304"/>
      <c r="G50" s="304"/>
      <c r="H50" s="304">
        <v>1</v>
      </c>
      <c r="I50" s="305">
        <f t="shared" si="2"/>
        <v>2</v>
      </c>
      <c r="J50" s="304"/>
      <c r="K50" s="304"/>
      <c r="L50" s="304">
        <v>2</v>
      </c>
      <c r="M50" s="304"/>
      <c r="N50" s="304">
        <v>3</v>
      </c>
      <c r="O50" s="304"/>
      <c r="P50" s="306">
        <f t="shared" si="10"/>
        <v>5</v>
      </c>
      <c r="Q50" s="307">
        <v>2</v>
      </c>
      <c r="R50" s="307"/>
      <c r="S50" s="307">
        <v>2</v>
      </c>
      <c r="T50" s="307"/>
      <c r="U50" s="307">
        <v>1</v>
      </c>
      <c r="V50" s="307"/>
      <c r="W50" s="306">
        <f t="shared" si="11"/>
        <v>5</v>
      </c>
      <c r="X50" s="308">
        <v>1</v>
      </c>
      <c r="Y50" s="308"/>
      <c r="Z50" s="308">
        <v>2</v>
      </c>
      <c r="AA50" s="308"/>
      <c r="AB50" s="308"/>
      <c r="AC50" s="308"/>
      <c r="AD50" s="306">
        <f t="shared" si="13"/>
        <v>3</v>
      </c>
      <c r="AE50" s="309">
        <f t="shared" si="12"/>
        <v>15</v>
      </c>
    </row>
    <row r="51" spans="1:31" x14ac:dyDescent="0.2">
      <c r="A51" s="355"/>
      <c r="B51" s="288" t="s">
        <v>385</v>
      </c>
      <c r="C51" s="304"/>
      <c r="D51" s="304">
        <v>1</v>
      </c>
      <c r="E51" s="304"/>
      <c r="F51" s="304"/>
      <c r="G51" s="304"/>
      <c r="H51" s="304">
        <v>1</v>
      </c>
      <c r="I51" s="305">
        <f t="shared" si="2"/>
        <v>2</v>
      </c>
      <c r="J51" s="304">
        <v>1</v>
      </c>
      <c r="K51" s="304"/>
      <c r="L51" s="304">
        <v>1</v>
      </c>
      <c r="M51" s="304"/>
      <c r="N51" s="304">
        <v>5</v>
      </c>
      <c r="O51" s="304"/>
      <c r="P51" s="306">
        <f t="shared" si="10"/>
        <v>7</v>
      </c>
      <c r="Q51" s="307"/>
      <c r="R51" s="307"/>
      <c r="S51" s="307">
        <v>1</v>
      </c>
      <c r="T51" s="307"/>
      <c r="U51" s="307">
        <v>2</v>
      </c>
      <c r="V51" s="307"/>
      <c r="W51" s="306">
        <f t="shared" si="11"/>
        <v>3</v>
      </c>
      <c r="X51" s="308">
        <v>4</v>
      </c>
      <c r="Y51" s="308"/>
      <c r="Z51" s="308">
        <v>1</v>
      </c>
      <c r="AA51" s="308"/>
      <c r="AB51" s="308">
        <v>4</v>
      </c>
      <c r="AC51" s="308"/>
      <c r="AD51" s="306">
        <f t="shared" si="13"/>
        <v>9</v>
      </c>
      <c r="AE51" s="309">
        <f t="shared" si="12"/>
        <v>21</v>
      </c>
    </row>
    <row r="52" spans="1:31" x14ac:dyDescent="0.2">
      <c r="A52" s="355"/>
      <c r="B52" s="288" t="s">
        <v>386</v>
      </c>
      <c r="C52" s="304"/>
      <c r="D52" s="304">
        <v>7</v>
      </c>
      <c r="E52" s="304"/>
      <c r="F52" s="304">
        <v>5</v>
      </c>
      <c r="G52" s="304"/>
      <c r="H52" s="304">
        <v>10</v>
      </c>
      <c r="I52" s="305">
        <f t="shared" si="2"/>
        <v>22</v>
      </c>
      <c r="J52" s="304">
        <v>8</v>
      </c>
      <c r="K52" s="304"/>
      <c r="L52" s="304">
        <v>12</v>
      </c>
      <c r="M52" s="304"/>
      <c r="N52" s="304">
        <v>11</v>
      </c>
      <c r="O52" s="304"/>
      <c r="P52" s="306">
        <f t="shared" si="10"/>
        <v>31</v>
      </c>
      <c r="Q52" s="307">
        <v>8</v>
      </c>
      <c r="R52" s="307"/>
      <c r="S52" s="307">
        <v>9</v>
      </c>
      <c r="T52" s="307"/>
      <c r="U52" s="307">
        <v>9</v>
      </c>
      <c r="V52" s="307"/>
      <c r="W52" s="306">
        <f t="shared" si="11"/>
        <v>26</v>
      </c>
      <c r="X52" s="308">
        <v>5</v>
      </c>
      <c r="Y52" s="308"/>
      <c r="Z52" s="308">
        <v>6</v>
      </c>
      <c r="AA52" s="308"/>
      <c r="AB52" s="308">
        <v>10</v>
      </c>
      <c r="AC52" s="308"/>
      <c r="AD52" s="306">
        <f t="shared" si="13"/>
        <v>21</v>
      </c>
      <c r="AE52" s="309">
        <f t="shared" si="12"/>
        <v>100</v>
      </c>
    </row>
    <row r="53" spans="1:31" x14ac:dyDescent="0.2">
      <c r="A53" s="355"/>
      <c r="B53" s="288" t="s">
        <v>387</v>
      </c>
      <c r="C53" s="304"/>
      <c r="D53" s="304"/>
      <c r="E53" s="304"/>
      <c r="F53" s="304"/>
      <c r="G53" s="304"/>
      <c r="H53" s="304"/>
      <c r="I53" s="305">
        <f t="shared" si="2"/>
        <v>0</v>
      </c>
      <c r="J53" s="304"/>
      <c r="K53" s="304"/>
      <c r="L53" s="304"/>
      <c r="M53" s="304"/>
      <c r="N53" s="304"/>
      <c r="O53" s="304"/>
      <c r="P53" s="306">
        <f t="shared" si="10"/>
        <v>0</v>
      </c>
      <c r="Q53" s="307"/>
      <c r="R53" s="307"/>
      <c r="S53" s="307">
        <v>1</v>
      </c>
      <c r="T53" s="307"/>
      <c r="U53" s="307"/>
      <c r="V53" s="307"/>
      <c r="W53" s="306">
        <f t="shared" si="11"/>
        <v>1</v>
      </c>
      <c r="X53" s="308"/>
      <c r="Y53" s="308"/>
      <c r="Z53" s="308"/>
      <c r="AA53" s="308"/>
      <c r="AB53" s="308"/>
      <c r="AC53" s="308"/>
      <c r="AD53" s="306">
        <f t="shared" si="13"/>
        <v>0</v>
      </c>
      <c r="AE53" s="309">
        <f t="shared" si="12"/>
        <v>1</v>
      </c>
    </row>
    <row r="54" spans="1:31" x14ac:dyDescent="0.2">
      <c r="A54" s="355"/>
      <c r="B54" s="288" t="s">
        <v>388</v>
      </c>
      <c r="C54" s="304"/>
      <c r="D54" s="304"/>
      <c r="E54" s="304"/>
      <c r="F54" s="304">
        <v>1</v>
      </c>
      <c r="G54" s="304"/>
      <c r="H54" s="304">
        <v>2</v>
      </c>
      <c r="I54" s="305">
        <f t="shared" si="2"/>
        <v>3</v>
      </c>
      <c r="J54" s="304"/>
      <c r="K54" s="304"/>
      <c r="L54" s="304">
        <v>1</v>
      </c>
      <c r="M54" s="304"/>
      <c r="N54" s="304"/>
      <c r="O54" s="304"/>
      <c r="P54" s="306">
        <f t="shared" si="10"/>
        <v>1</v>
      </c>
      <c r="Q54" s="307">
        <v>3</v>
      </c>
      <c r="R54" s="307"/>
      <c r="S54" s="307"/>
      <c r="T54" s="307"/>
      <c r="U54" s="307">
        <v>1</v>
      </c>
      <c r="V54" s="307"/>
      <c r="W54" s="306">
        <f t="shared" si="11"/>
        <v>4</v>
      </c>
      <c r="X54" s="308"/>
      <c r="Y54" s="308"/>
      <c r="Z54" s="308"/>
      <c r="AA54" s="308"/>
      <c r="AB54" s="308"/>
      <c r="AC54" s="308"/>
      <c r="AD54" s="306">
        <f t="shared" si="13"/>
        <v>0</v>
      </c>
      <c r="AE54" s="309">
        <f t="shared" si="12"/>
        <v>8</v>
      </c>
    </row>
    <row r="55" spans="1:31" x14ac:dyDescent="0.2">
      <c r="A55" s="355"/>
      <c r="B55" s="288" t="s">
        <v>389</v>
      </c>
      <c r="C55" s="304"/>
      <c r="D55" s="304">
        <v>3</v>
      </c>
      <c r="E55" s="304"/>
      <c r="F55" s="304">
        <v>1</v>
      </c>
      <c r="G55" s="304"/>
      <c r="H55" s="304"/>
      <c r="I55" s="305">
        <f t="shared" si="2"/>
        <v>4</v>
      </c>
      <c r="J55" s="304">
        <v>1</v>
      </c>
      <c r="K55" s="304"/>
      <c r="L55" s="304">
        <v>1</v>
      </c>
      <c r="M55" s="304"/>
      <c r="N55" s="304"/>
      <c r="O55" s="304"/>
      <c r="P55" s="306">
        <f t="shared" si="10"/>
        <v>2</v>
      </c>
      <c r="Q55" s="307">
        <v>1</v>
      </c>
      <c r="R55" s="307"/>
      <c r="S55" s="307"/>
      <c r="T55" s="307"/>
      <c r="U55" s="307"/>
      <c r="V55" s="307"/>
      <c r="W55" s="306">
        <f t="shared" si="11"/>
        <v>1</v>
      </c>
      <c r="X55" s="308">
        <v>1</v>
      </c>
      <c r="Y55" s="308"/>
      <c r="Z55" s="308">
        <v>2</v>
      </c>
      <c r="AA55" s="308"/>
      <c r="AB55" s="308"/>
      <c r="AC55" s="308"/>
      <c r="AD55" s="306">
        <f t="shared" si="13"/>
        <v>3</v>
      </c>
      <c r="AE55" s="309">
        <f t="shared" si="12"/>
        <v>10</v>
      </c>
    </row>
    <row r="56" spans="1:31" x14ac:dyDescent="0.2">
      <c r="A56" s="355"/>
      <c r="B56" s="288" t="s">
        <v>390</v>
      </c>
      <c r="C56" s="304"/>
      <c r="D56" s="304"/>
      <c r="E56" s="304"/>
      <c r="F56" s="304"/>
      <c r="G56" s="304"/>
      <c r="H56" s="304">
        <v>2</v>
      </c>
      <c r="I56" s="305">
        <f t="shared" si="2"/>
        <v>2</v>
      </c>
      <c r="J56" s="304"/>
      <c r="K56" s="304"/>
      <c r="L56" s="304">
        <v>2</v>
      </c>
      <c r="M56" s="304"/>
      <c r="N56" s="304"/>
      <c r="O56" s="304"/>
      <c r="P56" s="306">
        <f t="shared" si="10"/>
        <v>2</v>
      </c>
      <c r="Q56" s="307">
        <v>1</v>
      </c>
      <c r="R56" s="307"/>
      <c r="S56" s="307">
        <v>1</v>
      </c>
      <c r="T56" s="307"/>
      <c r="U56" s="307">
        <v>3</v>
      </c>
      <c r="V56" s="307"/>
      <c r="W56" s="306">
        <f t="shared" si="11"/>
        <v>5</v>
      </c>
      <c r="X56" s="308">
        <v>1</v>
      </c>
      <c r="Y56" s="308"/>
      <c r="Z56" s="308"/>
      <c r="AA56" s="308"/>
      <c r="AB56" s="308">
        <v>3</v>
      </c>
      <c r="AC56" s="308"/>
      <c r="AD56" s="306">
        <f t="shared" si="13"/>
        <v>4</v>
      </c>
      <c r="AE56" s="309">
        <f t="shared" si="12"/>
        <v>13</v>
      </c>
    </row>
    <row r="57" spans="1:31" x14ac:dyDescent="0.2">
      <c r="A57" s="355"/>
      <c r="B57" s="288" t="s">
        <v>391</v>
      </c>
      <c r="C57" s="304"/>
      <c r="D57" s="304"/>
      <c r="E57" s="304"/>
      <c r="F57" s="304"/>
      <c r="G57" s="304"/>
      <c r="H57" s="304"/>
      <c r="I57" s="305">
        <f t="shared" si="2"/>
        <v>0</v>
      </c>
      <c r="J57" s="304"/>
      <c r="K57" s="304"/>
      <c r="L57" s="304"/>
      <c r="M57" s="304"/>
      <c r="N57" s="304"/>
      <c r="O57" s="304"/>
      <c r="P57" s="306">
        <f t="shared" si="10"/>
        <v>0</v>
      </c>
      <c r="Q57" s="307"/>
      <c r="R57" s="307"/>
      <c r="S57" s="307"/>
      <c r="T57" s="307"/>
      <c r="U57" s="307"/>
      <c r="V57" s="307"/>
      <c r="W57" s="306">
        <f t="shared" si="11"/>
        <v>0</v>
      </c>
      <c r="X57" s="308"/>
      <c r="Y57" s="308"/>
      <c r="Z57" s="308"/>
      <c r="AA57" s="308"/>
      <c r="AB57" s="308"/>
      <c r="AC57" s="308"/>
      <c r="AD57" s="306">
        <f t="shared" si="13"/>
        <v>0</v>
      </c>
      <c r="AE57" s="309">
        <f t="shared" si="12"/>
        <v>0</v>
      </c>
    </row>
    <row r="58" spans="1:31" x14ac:dyDescent="0.2">
      <c r="A58" s="355"/>
      <c r="B58" s="288" t="s">
        <v>392</v>
      </c>
      <c r="C58" s="304"/>
      <c r="D58" s="304"/>
      <c r="E58" s="304"/>
      <c r="F58" s="304"/>
      <c r="G58" s="304"/>
      <c r="H58" s="304"/>
      <c r="I58" s="305">
        <f t="shared" si="2"/>
        <v>0</v>
      </c>
      <c r="J58" s="304"/>
      <c r="K58" s="304"/>
      <c r="L58" s="304"/>
      <c r="M58" s="304"/>
      <c r="N58" s="304"/>
      <c r="O58" s="304"/>
      <c r="P58" s="306">
        <f t="shared" si="10"/>
        <v>0</v>
      </c>
      <c r="Q58" s="307"/>
      <c r="R58" s="307"/>
      <c r="S58" s="307"/>
      <c r="T58" s="307"/>
      <c r="U58" s="307"/>
      <c r="V58" s="307"/>
      <c r="W58" s="306">
        <f t="shared" si="11"/>
        <v>0</v>
      </c>
      <c r="X58" s="308"/>
      <c r="Y58" s="308"/>
      <c r="Z58" s="308"/>
      <c r="AA58" s="308"/>
      <c r="AB58" s="308"/>
      <c r="AC58" s="308"/>
      <c r="AD58" s="306">
        <f t="shared" si="13"/>
        <v>0</v>
      </c>
      <c r="AE58" s="309">
        <f t="shared" si="12"/>
        <v>0</v>
      </c>
    </row>
    <row r="59" spans="1:31" x14ac:dyDescent="0.2">
      <c r="A59" s="355"/>
      <c r="B59" s="288" t="s">
        <v>393</v>
      </c>
      <c r="C59" s="304"/>
      <c r="D59" s="304"/>
      <c r="E59" s="304"/>
      <c r="F59" s="304"/>
      <c r="G59" s="304"/>
      <c r="H59" s="304"/>
      <c r="I59" s="305">
        <f t="shared" si="2"/>
        <v>0</v>
      </c>
      <c r="J59" s="304"/>
      <c r="K59" s="304"/>
      <c r="L59" s="304"/>
      <c r="M59" s="304"/>
      <c r="N59" s="304"/>
      <c r="O59" s="304"/>
      <c r="P59" s="306">
        <f t="shared" si="10"/>
        <v>0</v>
      </c>
      <c r="Q59" s="307"/>
      <c r="R59" s="307"/>
      <c r="S59" s="307"/>
      <c r="T59" s="307"/>
      <c r="U59" s="307"/>
      <c r="V59" s="307"/>
      <c r="W59" s="306">
        <f t="shared" si="11"/>
        <v>0</v>
      </c>
      <c r="X59" s="308"/>
      <c r="Y59" s="308"/>
      <c r="Z59" s="308"/>
      <c r="AA59" s="308"/>
      <c r="AB59" s="308"/>
      <c r="AC59" s="308"/>
      <c r="AD59" s="306">
        <f t="shared" si="13"/>
        <v>0</v>
      </c>
      <c r="AE59" s="309">
        <f t="shared" si="12"/>
        <v>0</v>
      </c>
    </row>
    <row r="60" spans="1:31" x14ac:dyDescent="0.2">
      <c r="A60" s="355"/>
      <c r="B60" s="288" t="s">
        <v>394</v>
      </c>
      <c r="C60" s="304"/>
      <c r="D60" s="304"/>
      <c r="E60" s="304"/>
      <c r="F60" s="304">
        <v>1</v>
      </c>
      <c r="G60" s="304"/>
      <c r="H60" s="304"/>
      <c r="I60" s="305">
        <f t="shared" si="2"/>
        <v>1</v>
      </c>
      <c r="J60" s="304"/>
      <c r="K60" s="304"/>
      <c r="L60" s="304"/>
      <c r="M60" s="304"/>
      <c r="N60" s="304"/>
      <c r="O60" s="304"/>
      <c r="P60" s="306">
        <f t="shared" si="10"/>
        <v>0</v>
      </c>
      <c r="Q60" s="307">
        <v>2</v>
      </c>
      <c r="R60" s="307"/>
      <c r="S60" s="307">
        <v>1</v>
      </c>
      <c r="T60" s="307"/>
      <c r="U60" s="307"/>
      <c r="V60" s="307"/>
      <c r="W60" s="306">
        <f t="shared" si="11"/>
        <v>3</v>
      </c>
      <c r="X60" s="308"/>
      <c r="Y60" s="308"/>
      <c r="Z60" s="308"/>
      <c r="AA60" s="308"/>
      <c r="AB60" s="308"/>
      <c r="AC60" s="308"/>
      <c r="AD60" s="306">
        <f t="shared" si="13"/>
        <v>0</v>
      </c>
      <c r="AE60" s="309">
        <f t="shared" si="12"/>
        <v>4</v>
      </c>
    </row>
    <row r="61" spans="1:31" x14ac:dyDescent="0.2">
      <c r="A61" s="355"/>
      <c r="B61" s="288" t="s">
        <v>433</v>
      </c>
      <c r="C61" s="304"/>
      <c r="D61" s="304"/>
      <c r="E61" s="304"/>
      <c r="F61" s="304"/>
      <c r="G61" s="304"/>
      <c r="H61" s="304"/>
      <c r="I61" s="305">
        <f t="shared" si="2"/>
        <v>0</v>
      </c>
      <c r="J61" s="304"/>
      <c r="K61" s="304"/>
      <c r="L61" s="304"/>
      <c r="M61" s="304"/>
      <c r="N61" s="304"/>
      <c r="O61" s="304"/>
      <c r="P61" s="306">
        <f t="shared" si="10"/>
        <v>0</v>
      </c>
      <c r="Q61" s="307">
        <v>1</v>
      </c>
      <c r="R61" s="307"/>
      <c r="S61" s="307"/>
      <c r="T61" s="307"/>
      <c r="U61" s="307"/>
      <c r="V61" s="307"/>
      <c r="W61" s="306">
        <f t="shared" si="11"/>
        <v>1</v>
      </c>
      <c r="X61" s="308"/>
      <c r="Y61" s="308"/>
      <c r="Z61" s="308"/>
      <c r="AA61" s="308"/>
      <c r="AB61" s="308"/>
      <c r="AC61" s="308"/>
      <c r="AD61" s="306">
        <f t="shared" si="13"/>
        <v>0</v>
      </c>
      <c r="AE61" s="309">
        <f t="shared" si="12"/>
        <v>1</v>
      </c>
    </row>
    <row r="62" spans="1:31" x14ac:dyDescent="0.2">
      <c r="A62" s="355"/>
      <c r="B62" s="288" t="s">
        <v>396</v>
      </c>
      <c r="C62" s="304"/>
      <c r="D62" s="304">
        <v>1</v>
      </c>
      <c r="E62" s="304"/>
      <c r="F62" s="304"/>
      <c r="G62" s="304"/>
      <c r="H62" s="304"/>
      <c r="I62" s="305">
        <f t="shared" si="2"/>
        <v>1</v>
      </c>
      <c r="J62" s="304"/>
      <c r="K62" s="304"/>
      <c r="L62" s="304"/>
      <c r="M62" s="304"/>
      <c r="N62" s="304"/>
      <c r="O62" s="304"/>
      <c r="P62" s="306">
        <f t="shared" si="10"/>
        <v>0</v>
      </c>
      <c r="Q62" s="307"/>
      <c r="R62" s="307"/>
      <c r="S62" s="307"/>
      <c r="T62" s="307"/>
      <c r="U62" s="307"/>
      <c r="V62" s="307"/>
      <c r="W62" s="306">
        <f t="shared" si="11"/>
        <v>0</v>
      </c>
      <c r="X62" s="308">
        <v>2</v>
      </c>
      <c r="Y62" s="308"/>
      <c r="Z62" s="308"/>
      <c r="AA62" s="308"/>
      <c r="AB62" s="308">
        <v>1</v>
      </c>
      <c r="AC62" s="308"/>
      <c r="AD62" s="306">
        <f t="shared" si="13"/>
        <v>3</v>
      </c>
      <c r="AE62" s="309">
        <f t="shared" si="12"/>
        <v>4</v>
      </c>
    </row>
    <row r="63" spans="1:31" x14ac:dyDescent="0.2">
      <c r="A63" s="355"/>
      <c r="B63" s="288" t="s">
        <v>397</v>
      </c>
      <c r="C63" s="304"/>
      <c r="D63" s="304"/>
      <c r="E63" s="304"/>
      <c r="F63" s="304"/>
      <c r="G63" s="304"/>
      <c r="H63" s="304"/>
      <c r="I63" s="305">
        <f t="shared" si="2"/>
        <v>0</v>
      </c>
      <c r="J63" s="304"/>
      <c r="K63" s="304"/>
      <c r="L63" s="304"/>
      <c r="M63" s="304"/>
      <c r="N63" s="304"/>
      <c r="O63" s="304"/>
      <c r="P63" s="306">
        <f t="shared" si="10"/>
        <v>0</v>
      </c>
      <c r="Q63" s="307">
        <v>1</v>
      </c>
      <c r="R63" s="307"/>
      <c r="S63" s="307"/>
      <c r="T63" s="307"/>
      <c r="U63" s="307"/>
      <c r="V63" s="307"/>
      <c r="W63" s="306">
        <f t="shared" si="11"/>
        <v>1</v>
      </c>
      <c r="X63" s="308">
        <v>1</v>
      </c>
      <c r="Y63" s="308"/>
      <c r="Z63" s="308"/>
      <c r="AA63" s="308"/>
      <c r="AB63" s="308"/>
      <c r="AC63" s="308"/>
      <c r="AD63" s="306">
        <f t="shared" si="13"/>
        <v>1</v>
      </c>
      <c r="AE63" s="309">
        <f t="shared" si="12"/>
        <v>2</v>
      </c>
    </row>
    <row r="64" spans="1:31" x14ac:dyDescent="0.2">
      <c r="A64" s="355"/>
      <c r="B64" s="288" t="s">
        <v>398</v>
      </c>
      <c r="C64" s="304"/>
      <c r="D64" s="304"/>
      <c r="E64" s="304"/>
      <c r="F64" s="304">
        <v>1</v>
      </c>
      <c r="G64" s="304"/>
      <c r="H64" s="304"/>
      <c r="I64" s="305">
        <f t="shared" si="2"/>
        <v>1</v>
      </c>
      <c r="J64" s="304"/>
      <c r="K64" s="304"/>
      <c r="L64" s="304"/>
      <c r="M64" s="304"/>
      <c r="N64" s="304"/>
      <c r="O64" s="304"/>
      <c r="P64" s="306">
        <f t="shared" si="10"/>
        <v>0</v>
      </c>
      <c r="Q64" s="307"/>
      <c r="R64" s="307"/>
      <c r="S64" s="307"/>
      <c r="T64" s="307"/>
      <c r="U64" s="307"/>
      <c r="V64" s="307"/>
      <c r="W64" s="306">
        <f t="shared" si="11"/>
        <v>0</v>
      </c>
      <c r="X64" s="308"/>
      <c r="Y64" s="308"/>
      <c r="Z64" s="308">
        <v>1</v>
      </c>
      <c r="AA64" s="308"/>
      <c r="AB64" s="308"/>
      <c r="AC64" s="308"/>
      <c r="AD64" s="306">
        <f t="shared" si="13"/>
        <v>1</v>
      </c>
      <c r="AE64" s="309">
        <f t="shared" si="12"/>
        <v>2</v>
      </c>
    </row>
    <row r="65" spans="1:31" x14ac:dyDescent="0.2">
      <c r="A65" s="355"/>
      <c r="B65" s="288" t="s">
        <v>399</v>
      </c>
      <c r="C65" s="304"/>
      <c r="D65" s="304"/>
      <c r="E65" s="304"/>
      <c r="F65" s="304"/>
      <c r="G65" s="304"/>
      <c r="H65" s="304"/>
      <c r="I65" s="305">
        <f t="shared" si="2"/>
        <v>0</v>
      </c>
      <c r="J65" s="304"/>
      <c r="K65" s="304"/>
      <c r="L65" s="304"/>
      <c r="M65" s="304"/>
      <c r="N65" s="304"/>
      <c r="O65" s="304"/>
      <c r="P65" s="306">
        <f t="shared" si="10"/>
        <v>0</v>
      </c>
      <c r="Q65" s="307"/>
      <c r="R65" s="307"/>
      <c r="S65" s="307"/>
      <c r="T65" s="307"/>
      <c r="U65" s="307"/>
      <c r="V65" s="307"/>
      <c r="W65" s="306">
        <f t="shared" si="11"/>
        <v>0</v>
      </c>
      <c r="X65" s="308"/>
      <c r="Y65" s="308"/>
      <c r="Z65" s="308"/>
      <c r="AA65" s="308"/>
      <c r="AB65" s="308"/>
      <c r="AC65" s="308"/>
      <c r="AD65" s="306">
        <f t="shared" si="13"/>
        <v>0</v>
      </c>
      <c r="AE65" s="309">
        <f t="shared" si="12"/>
        <v>0</v>
      </c>
    </row>
    <row r="66" spans="1:31" x14ac:dyDescent="0.2">
      <c r="A66" s="355"/>
      <c r="B66" s="288" t="s">
        <v>400</v>
      </c>
      <c r="C66" s="304"/>
      <c r="D66" s="304"/>
      <c r="E66" s="304"/>
      <c r="F66" s="304"/>
      <c r="G66" s="304"/>
      <c r="H66" s="304"/>
      <c r="I66" s="305">
        <f t="shared" si="2"/>
        <v>0</v>
      </c>
      <c r="J66" s="304"/>
      <c r="K66" s="304"/>
      <c r="L66" s="304"/>
      <c r="M66" s="304"/>
      <c r="N66" s="304"/>
      <c r="O66" s="304"/>
      <c r="P66" s="306">
        <f t="shared" si="10"/>
        <v>0</v>
      </c>
      <c r="Q66" s="307"/>
      <c r="R66" s="307"/>
      <c r="S66" s="307"/>
      <c r="T66" s="307"/>
      <c r="U66" s="307"/>
      <c r="V66" s="307"/>
      <c r="W66" s="306">
        <f t="shared" si="11"/>
        <v>0</v>
      </c>
      <c r="X66" s="308"/>
      <c r="Y66" s="308"/>
      <c r="Z66" s="308"/>
      <c r="AA66" s="308"/>
      <c r="AB66" s="308"/>
      <c r="AC66" s="308"/>
      <c r="AD66" s="306">
        <f t="shared" si="13"/>
        <v>0</v>
      </c>
      <c r="AE66" s="309">
        <f t="shared" si="12"/>
        <v>0</v>
      </c>
    </row>
    <row r="67" spans="1:31" x14ac:dyDescent="0.2">
      <c r="A67" s="355"/>
      <c r="B67" s="288" t="s">
        <v>408</v>
      </c>
      <c r="C67" s="304"/>
      <c r="D67" s="304"/>
      <c r="E67" s="304"/>
      <c r="F67" s="304"/>
      <c r="G67" s="304"/>
      <c r="H67" s="304"/>
      <c r="I67" s="305">
        <f t="shared" si="2"/>
        <v>0</v>
      </c>
      <c r="J67" s="304"/>
      <c r="K67" s="304"/>
      <c r="L67" s="304"/>
      <c r="M67" s="304"/>
      <c r="N67" s="304"/>
      <c r="O67" s="304"/>
      <c r="P67" s="306">
        <f t="shared" si="10"/>
        <v>0</v>
      </c>
      <c r="Q67" s="307"/>
      <c r="R67" s="307"/>
      <c r="S67" s="307"/>
      <c r="T67" s="307"/>
      <c r="U67" s="307"/>
      <c r="V67" s="307"/>
      <c r="W67" s="306">
        <f t="shared" si="11"/>
        <v>0</v>
      </c>
      <c r="X67" s="308"/>
      <c r="Y67" s="308"/>
      <c r="Z67" s="308"/>
      <c r="AA67" s="308"/>
      <c r="AB67" s="308"/>
      <c r="AC67" s="308"/>
      <c r="AD67" s="306">
        <f t="shared" si="13"/>
        <v>0</v>
      </c>
      <c r="AE67" s="309">
        <f t="shared" si="12"/>
        <v>0</v>
      </c>
    </row>
    <row r="68" spans="1:31" x14ac:dyDescent="0.2">
      <c r="A68" s="355"/>
      <c r="B68" s="288" t="s">
        <v>409</v>
      </c>
      <c r="C68" s="304"/>
      <c r="D68" s="304">
        <v>1</v>
      </c>
      <c r="E68" s="304"/>
      <c r="F68" s="304">
        <v>1</v>
      </c>
      <c r="G68" s="304"/>
      <c r="H68" s="304"/>
      <c r="I68" s="305">
        <f t="shared" si="2"/>
        <v>2</v>
      </c>
      <c r="J68" s="304">
        <v>3</v>
      </c>
      <c r="K68" s="304"/>
      <c r="L68" s="304">
        <v>1</v>
      </c>
      <c r="M68" s="304"/>
      <c r="N68" s="304"/>
      <c r="O68" s="304"/>
      <c r="P68" s="306">
        <f t="shared" si="10"/>
        <v>4</v>
      </c>
      <c r="Q68" s="307">
        <v>1</v>
      </c>
      <c r="R68" s="307"/>
      <c r="S68" s="307">
        <v>2</v>
      </c>
      <c r="T68" s="307"/>
      <c r="U68" s="307">
        <v>3</v>
      </c>
      <c r="V68" s="307"/>
      <c r="W68" s="306">
        <f t="shared" si="11"/>
        <v>6</v>
      </c>
      <c r="X68" s="308">
        <v>1</v>
      </c>
      <c r="Y68" s="308"/>
      <c r="Z68" s="308"/>
      <c r="AA68" s="308"/>
      <c r="AB68" s="308"/>
      <c r="AC68" s="308"/>
      <c r="AD68" s="306">
        <f t="shared" si="13"/>
        <v>1</v>
      </c>
      <c r="AE68" s="309">
        <f t="shared" si="12"/>
        <v>13</v>
      </c>
    </row>
    <row r="69" spans="1:31" x14ac:dyDescent="0.2">
      <c r="A69" s="355"/>
      <c r="B69" s="288" t="s">
        <v>410</v>
      </c>
      <c r="C69" s="304"/>
      <c r="D69" s="304">
        <v>1</v>
      </c>
      <c r="E69" s="304"/>
      <c r="F69" s="304"/>
      <c r="G69" s="304"/>
      <c r="H69" s="304"/>
      <c r="I69" s="305">
        <f t="shared" si="2"/>
        <v>1</v>
      </c>
      <c r="J69" s="304"/>
      <c r="K69" s="304"/>
      <c r="L69" s="304"/>
      <c r="M69" s="304"/>
      <c r="N69" s="304"/>
      <c r="O69" s="304"/>
      <c r="P69" s="306">
        <f t="shared" si="10"/>
        <v>0</v>
      </c>
      <c r="Q69" s="307"/>
      <c r="R69" s="307"/>
      <c r="S69" s="307"/>
      <c r="T69" s="307"/>
      <c r="U69" s="307"/>
      <c r="V69" s="307"/>
      <c r="W69" s="306">
        <f t="shared" si="11"/>
        <v>0</v>
      </c>
      <c r="X69" s="308"/>
      <c r="Y69" s="308"/>
      <c r="Z69" s="308">
        <v>1</v>
      </c>
      <c r="AA69" s="308"/>
      <c r="AB69" s="308"/>
      <c r="AC69" s="308"/>
      <c r="AD69" s="306">
        <f t="shared" si="13"/>
        <v>1</v>
      </c>
      <c r="AE69" s="309">
        <f t="shared" si="12"/>
        <v>2</v>
      </c>
    </row>
    <row r="70" spans="1:31" x14ac:dyDescent="0.2">
      <c r="A70" s="355"/>
      <c r="B70" s="288" t="s">
        <v>430</v>
      </c>
      <c r="C70" s="287"/>
      <c r="D70" s="287"/>
      <c r="E70" s="287"/>
      <c r="F70" s="287"/>
      <c r="G70" s="287"/>
      <c r="H70" s="287"/>
      <c r="I70" s="305">
        <f t="shared" si="2"/>
        <v>0</v>
      </c>
      <c r="J70" s="287"/>
      <c r="K70" s="287"/>
      <c r="L70" s="287"/>
      <c r="M70" s="287"/>
      <c r="N70" s="287"/>
      <c r="O70" s="287"/>
      <c r="P70" s="306">
        <f t="shared" si="10"/>
        <v>0</v>
      </c>
      <c r="Q70" s="287"/>
      <c r="R70" s="287"/>
      <c r="S70" s="287"/>
      <c r="T70" s="287"/>
      <c r="U70" s="287"/>
      <c r="V70" s="287"/>
      <c r="W70" s="306">
        <f t="shared" si="11"/>
        <v>0</v>
      </c>
      <c r="X70" s="287"/>
      <c r="Y70" s="287"/>
      <c r="Z70" s="287"/>
      <c r="AA70" s="287"/>
      <c r="AB70" s="287"/>
      <c r="AC70" s="287"/>
      <c r="AD70" s="306">
        <f t="shared" si="13"/>
        <v>0</v>
      </c>
      <c r="AE70" s="309">
        <f t="shared" si="12"/>
        <v>0</v>
      </c>
    </row>
    <row r="71" spans="1:31" ht="15" customHeight="1" x14ac:dyDescent="0.2">
      <c r="A71" s="355"/>
      <c r="B71" s="288" t="s">
        <v>431</v>
      </c>
      <c r="C71" s="287"/>
      <c r="D71" s="287"/>
      <c r="E71" s="287"/>
      <c r="F71" s="287"/>
      <c r="G71" s="287"/>
      <c r="H71" s="287"/>
      <c r="I71" s="305">
        <f t="shared" si="2"/>
        <v>0</v>
      </c>
      <c r="J71" s="304"/>
      <c r="K71" s="287"/>
      <c r="L71" s="287"/>
      <c r="M71" s="287"/>
      <c r="N71" s="287"/>
      <c r="O71" s="287"/>
      <c r="P71" s="306">
        <f t="shared" si="10"/>
        <v>0</v>
      </c>
      <c r="Q71" s="287">
        <v>1</v>
      </c>
      <c r="R71" s="287"/>
      <c r="S71" s="287"/>
      <c r="T71" s="287"/>
      <c r="U71" s="287"/>
      <c r="V71" s="287"/>
      <c r="W71" s="306">
        <f t="shared" si="11"/>
        <v>1</v>
      </c>
      <c r="X71" s="287"/>
      <c r="Y71" s="287"/>
      <c r="Z71" s="287"/>
      <c r="AA71" s="287"/>
      <c r="AB71" s="287"/>
      <c r="AC71" s="287"/>
      <c r="AD71" s="306">
        <f t="shared" si="13"/>
        <v>0</v>
      </c>
      <c r="AE71" s="309">
        <f t="shared" si="12"/>
        <v>1</v>
      </c>
    </row>
    <row r="72" spans="1:31" ht="15" customHeight="1" x14ac:dyDescent="0.2">
      <c r="A72" s="355"/>
      <c r="B72" s="288" t="s">
        <v>435</v>
      </c>
      <c r="C72" s="287"/>
      <c r="D72" s="287"/>
      <c r="E72" s="287"/>
      <c r="F72" s="287"/>
      <c r="G72" s="287"/>
      <c r="H72" s="287"/>
      <c r="I72" s="305">
        <f t="shared" si="2"/>
        <v>0</v>
      </c>
      <c r="J72" s="304"/>
      <c r="K72" s="287"/>
      <c r="L72" s="287"/>
      <c r="M72" s="287"/>
      <c r="N72" s="287"/>
      <c r="O72" s="287"/>
      <c r="P72" s="306">
        <f t="shared" si="10"/>
        <v>0</v>
      </c>
      <c r="Q72" s="287"/>
      <c r="R72" s="287"/>
      <c r="S72" s="298"/>
      <c r="T72" s="287"/>
      <c r="U72" s="287"/>
      <c r="V72" s="287"/>
      <c r="W72" s="306">
        <f t="shared" si="11"/>
        <v>0</v>
      </c>
      <c r="X72" s="287"/>
      <c r="Y72" s="287"/>
      <c r="Z72" s="287"/>
      <c r="AA72" s="287"/>
      <c r="AB72" s="287"/>
      <c r="AC72" s="287"/>
      <c r="AD72" s="306">
        <f t="shared" si="13"/>
        <v>0</v>
      </c>
      <c r="AE72" s="309">
        <f t="shared" si="12"/>
        <v>0</v>
      </c>
    </row>
    <row r="73" spans="1:31" ht="15" customHeight="1" x14ac:dyDescent="0.2">
      <c r="A73" s="355"/>
      <c r="B73" s="288" t="s">
        <v>436</v>
      </c>
      <c r="C73" s="287"/>
      <c r="D73" s="287"/>
      <c r="E73" s="287"/>
      <c r="F73" s="287"/>
      <c r="G73" s="287"/>
      <c r="H73" s="287"/>
      <c r="I73" s="305">
        <f t="shared" si="2"/>
        <v>0</v>
      </c>
      <c r="J73" s="304"/>
      <c r="K73" s="287"/>
      <c r="L73" s="287"/>
      <c r="M73" s="287"/>
      <c r="N73" s="287"/>
      <c r="O73" s="287"/>
      <c r="P73" s="306">
        <f t="shared" si="10"/>
        <v>0</v>
      </c>
      <c r="Q73" s="287"/>
      <c r="R73" s="287"/>
      <c r="S73" s="298"/>
      <c r="T73" s="287"/>
      <c r="U73" s="287"/>
      <c r="V73" s="287"/>
      <c r="W73" s="306">
        <f t="shared" si="11"/>
        <v>0</v>
      </c>
      <c r="X73" s="287"/>
      <c r="Y73" s="287"/>
      <c r="Z73" s="287"/>
      <c r="AA73" s="287"/>
      <c r="AB73" s="287"/>
      <c r="AC73" s="287"/>
      <c r="AD73" s="306">
        <f t="shared" si="13"/>
        <v>0</v>
      </c>
      <c r="AE73" s="309">
        <f t="shared" si="12"/>
        <v>0</v>
      </c>
    </row>
    <row r="74" spans="1:31" ht="15" customHeight="1" x14ac:dyDescent="0.2">
      <c r="A74" s="355"/>
      <c r="B74" s="288" t="s">
        <v>437</v>
      </c>
      <c r="C74" s="287"/>
      <c r="D74" s="287"/>
      <c r="E74" s="287"/>
      <c r="F74" s="287"/>
      <c r="G74" s="287"/>
      <c r="H74" s="287"/>
      <c r="I74" s="305">
        <f t="shared" si="2"/>
        <v>0</v>
      </c>
      <c r="J74" s="304">
        <v>1</v>
      </c>
      <c r="K74" s="287"/>
      <c r="L74" s="287"/>
      <c r="M74" s="287"/>
      <c r="N74" s="287"/>
      <c r="O74" s="287"/>
      <c r="P74" s="306">
        <f t="shared" si="10"/>
        <v>1</v>
      </c>
      <c r="Q74" s="287"/>
      <c r="R74" s="287"/>
      <c r="S74" s="298"/>
      <c r="T74" s="287"/>
      <c r="U74" s="287"/>
      <c r="V74" s="287"/>
      <c r="W74" s="306">
        <f t="shared" si="11"/>
        <v>0</v>
      </c>
      <c r="X74" s="287"/>
      <c r="Y74" s="287"/>
      <c r="Z74" s="287"/>
      <c r="AA74" s="287"/>
      <c r="AB74" s="287"/>
      <c r="AC74" s="287"/>
      <c r="AD74" s="306">
        <f t="shared" si="13"/>
        <v>0</v>
      </c>
      <c r="AE74" s="309">
        <f t="shared" si="12"/>
        <v>1</v>
      </c>
    </row>
    <row r="75" spans="1:31" ht="15" customHeight="1" x14ac:dyDescent="0.2">
      <c r="A75" s="355"/>
      <c r="B75" s="288" t="s">
        <v>16</v>
      </c>
      <c r="C75" s="287"/>
      <c r="D75" s="287"/>
      <c r="E75" s="287"/>
      <c r="F75" s="287"/>
      <c r="G75" s="287"/>
      <c r="H75" s="287"/>
      <c r="I75" s="305">
        <f t="shared" si="2"/>
        <v>0</v>
      </c>
      <c r="J75" s="304"/>
      <c r="K75" s="287"/>
      <c r="L75" s="287"/>
      <c r="M75" s="287"/>
      <c r="N75" s="287"/>
      <c r="O75" s="287"/>
      <c r="P75" s="306">
        <f t="shared" si="10"/>
        <v>0</v>
      </c>
      <c r="Q75" s="287"/>
      <c r="R75" s="287"/>
      <c r="S75" s="298"/>
      <c r="T75" s="287"/>
      <c r="U75" s="287"/>
      <c r="V75" s="287"/>
      <c r="W75" s="306">
        <f t="shared" si="11"/>
        <v>0</v>
      </c>
      <c r="X75" s="287"/>
      <c r="Y75" s="287"/>
      <c r="Z75" s="287"/>
      <c r="AA75" s="287"/>
      <c r="AB75" s="287"/>
      <c r="AC75" s="287"/>
      <c r="AD75" s="306">
        <f t="shared" si="13"/>
        <v>0</v>
      </c>
      <c r="AE75" s="309">
        <f t="shared" si="12"/>
        <v>0</v>
      </c>
    </row>
    <row r="76" spans="1:31" ht="15" customHeight="1" x14ac:dyDescent="0.2">
      <c r="A76" s="355"/>
      <c r="B76" s="288" t="s">
        <v>438</v>
      </c>
      <c r="C76" s="287"/>
      <c r="D76" s="287"/>
      <c r="E76" s="287"/>
      <c r="F76" s="287"/>
      <c r="G76" s="287"/>
      <c r="H76" s="287"/>
      <c r="I76" s="305">
        <f t="shared" si="2"/>
        <v>0</v>
      </c>
      <c r="J76" s="304"/>
      <c r="K76" s="287"/>
      <c r="L76" s="287"/>
      <c r="M76" s="287"/>
      <c r="N76" s="287"/>
      <c r="O76" s="287"/>
      <c r="P76" s="306">
        <f t="shared" si="10"/>
        <v>0</v>
      </c>
      <c r="Q76" s="287"/>
      <c r="R76" s="287"/>
      <c r="S76" s="298">
        <v>2</v>
      </c>
      <c r="T76" s="287"/>
      <c r="U76" s="287"/>
      <c r="V76" s="287"/>
      <c r="W76" s="306">
        <f t="shared" si="11"/>
        <v>2</v>
      </c>
      <c r="X76" s="287"/>
      <c r="Y76" s="287"/>
      <c r="Z76" s="287">
        <v>1</v>
      </c>
      <c r="AA76" s="287"/>
      <c r="AB76" s="287"/>
      <c r="AC76" s="287"/>
      <c r="AD76" s="306">
        <f t="shared" si="13"/>
        <v>1</v>
      </c>
      <c r="AE76" s="309">
        <f t="shared" si="12"/>
        <v>3</v>
      </c>
    </row>
    <row r="77" spans="1:31" ht="15" customHeight="1" x14ac:dyDescent="0.2">
      <c r="A77" s="355"/>
      <c r="B77" s="288" t="s">
        <v>439</v>
      </c>
      <c r="C77" s="287"/>
      <c r="D77" s="287">
        <v>1</v>
      </c>
      <c r="E77" s="287"/>
      <c r="F77" s="287"/>
      <c r="G77" s="287"/>
      <c r="H77" s="287"/>
      <c r="I77" s="305">
        <f t="shared" si="2"/>
        <v>1</v>
      </c>
      <c r="J77" s="304"/>
      <c r="K77" s="287"/>
      <c r="L77" s="287"/>
      <c r="M77" s="287"/>
      <c r="N77" s="287"/>
      <c r="O77" s="287"/>
      <c r="P77" s="306">
        <f t="shared" si="10"/>
        <v>0</v>
      </c>
      <c r="Q77" s="287"/>
      <c r="R77" s="287"/>
      <c r="S77" s="298"/>
      <c r="T77" s="287"/>
      <c r="U77" s="287"/>
      <c r="V77" s="287"/>
      <c r="W77" s="306">
        <f t="shared" si="11"/>
        <v>0</v>
      </c>
      <c r="X77" s="287"/>
      <c r="Y77" s="287"/>
      <c r="Z77" s="287"/>
      <c r="AA77" s="287"/>
      <c r="AB77" s="287"/>
      <c r="AC77" s="287"/>
      <c r="AD77" s="306">
        <f t="shared" si="13"/>
        <v>0</v>
      </c>
      <c r="AE77" s="309">
        <f t="shared" si="12"/>
        <v>1</v>
      </c>
    </row>
    <row r="78" spans="1:31" ht="15" customHeight="1" x14ac:dyDescent="0.2">
      <c r="A78" s="355"/>
      <c r="B78" s="288" t="s">
        <v>434</v>
      </c>
      <c r="C78" s="287"/>
      <c r="D78" s="287"/>
      <c r="E78" s="287"/>
      <c r="F78" s="287"/>
      <c r="G78" s="287"/>
      <c r="H78" s="287"/>
      <c r="I78" s="305">
        <f t="shared" si="2"/>
        <v>0</v>
      </c>
      <c r="J78" s="304"/>
      <c r="K78" s="287"/>
      <c r="L78" s="287"/>
      <c r="M78" s="287"/>
      <c r="N78" s="287"/>
      <c r="O78" s="287"/>
      <c r="P78" s="306">
        <f t="shared" si="10"/>
        <v>0</v>
      </c>
      <c r="Q78" s="287"/>
      <c r="R78" s="287"/>
      <c r="S78" s="298"/>
      <c r="T78" s="287"/>
      <c r="U78" s="287"/>
      <c r="V78" s="287"/>
      <c r="W78" s="306">
        <f t="shared" si="11"/>
        <v>0</v>
      </c>
      <c r="X78" s="287"/>
      <c r="Y78" s="287"/>
      <c r="Z78" s="287"/>
      <c r="AA78" s="287"/>
      <c r="AB78" s="287"/>
      <c r="AC78" s="287"/>
      <c r="AD78" s="306">
        <f t="shared" si="13"/>
        <v>0</v>
      </c>
      <c r="AE78" s="309">
        <f t="shared" si="12"/>
        <v>0</v>
      </c>
    </row>
    <row r="79" spans="1:31" ht="15" customHeight="1" x14ac:dyDescent="0.2">
      <c r="A79" s="355"/>
      <c r="B79" s="288" t="s">
        <v>432</v>
      </c>
      <c r="C79" s="287"/>
      <c r="D79" s="287"/>
      <c r="E79" s="287"/>
      <c r="F79" s="287"/>
      <c r="G79" s="287"/>
      <c r="H79" s="287">
        <v>1</v>
      </c>
      <c r="I79" s="305">
        <f t="shared" si="2"/>
        <v>1</v>
      </c>
      <c r="J79" s="304"/>
      <c r="K79" s="287"/>
      <c r="L79" s="287"/>
      <c r="M79" s="287"/>
      <c r="N79" s="287">
        <v>2</v>
      </c>
      <c r="O79" s="287"/>
      <c r="P79" s="306">
        <f t="shared" si="10"/>
        <v>2</v>
      </c>
      <c r="Q79" s="287"/>
      <c r="R79" s="287"/>
      <c r="S79" s="287"/>
      <c r="T79" s="287"/>
      <c r="U79" s="287"/>
      <c r="V79" s="287"/>
      <c r="W79" s="306">
        <f t="shared" si="11"/>
        <v>0</v>
      </c>
      <c r="X79" s="287"/>
      <c r="Y79" s="287"/>
      <c r="Z79" s="287"/>
      <c r="AA79" s="287"/>
      <c r="AB79" s="287"/>
      <c r="AC79" s="287"/>
      <c r="AD79" s="306">
        <f t="shared" si="13"/>
        <v>0</v>
      </c>
      <c r="AE79" s="309">
        <f t="shared" si="12"/>
        <v>3</v>
      </c>
    </row>
    <row r="80" spans="1:31" ht="15" x14ac:dyDescent="0.2">
      <c r="A80" s="286"/>
      <c r="B80" s="288" t="s">
        <v>440</v>
      </c>
      <c r="C80" s="287"/>
      <c r="D80" s="287"/>
      <c r="E80" s="287"/>
      <c r="F80" s="287"/>
      <c r="G80" s="287"/>
      <c r="H80" s="287"/>
      <c r="I80" s="305">
        <f t="shared" ref="I80:I87" si="14">SUM(C80:H80)</f>
        <v>0</v>
      </c>
      <c r="J80" s="287"/>
      <c r="K80" s="287"/>
      <c r="L80" s="287"/>
      <c r="M80" s="287"/>
      <c r="N80" s="287"/>
      <c r="O80" s="287"/>
      <c r="P80" s="306">
        <f t="shared" si="10"/>
        <v>0</v>
      </c>
      <c r="Q80" s="287"/>
      <c r="R80" s="287"/>
      <c r="S80" s="287"/>
      <c r="T80" s="287"/>
      <c r="U80" s="287"/>
      <c r="V80" s="287"/>
      <c r="W80" s="306">
        <f t="shared" si="11"/>
        <v>0</v>
      </c>
      <c r="X80" s="287"/>
      <c r="Y80" s="287"/>
      <c r="Z80" s="287"/>
      <c r="AA80" s="287"/>
      <c r="AB80" s="287"/>
      <c r="AC80" s="287"/>
      <c r="AD80" s="306">
        <f t="shared" si="13"/>
        <v>0</v>
      </c>
      <c r="AE80" s="309">
        <f t="shared" si="12"/>
        <v>0</v>
      </c>
    </row>
    <row r="81" spans="1:31" ht="15" x14ac:dyDescent="0.2">
      <c r="A81" s="286"/>
      <c r="B81" s="288" t="s">
        <v>442</v>
      </c>
      <c r="C81" s="287"/>
      <c r="D81" s="287"/>
      <c r="E81" s="287"/>
      <c r="F81" s="287"/>
      <c r="G81" s="287"/>
      <c r="H81" s="287"/>
      <c r="I81" s="305">
        <f t="shared" si="14"/>
        <v>0</v>
      </c>
      <c r="J81" s="287"/>
      <c r="K81" s="287"/>
      <c r="L81" s="287"/>
      <c r="M81" s="287"/>
      <c r="N81" s="287"/>
      <c r="O81" s="287"/>
      <c r="P81" s="306">
        <f t="shared" si="10"/>
        <v>0</v>
      </c>
      <c r="Q81" s="287"/>
      <c r="R81" s="287"/>
      <c r="S81" s="287"/>
      <c r="T81" s="287"/>
      <c r="U81" s="287"/>
      <c r="V81" s="287"/>
      <c r="W81" s="306">
        <f t="shared" si="11"/>
        <v>0</v>
      </c>
      <c r="X81" s="287"/>
      <c r="Y81" s="287"/>
      <c r="Z81" s="287"/>
      <c r="AA81" s="287"/>
      <c r="AB81" s="287"/>
      <c r="AC81" s="287"/>
      <c r="AD81" s="306">
        <f t="shared" si="13"/>
        <v>0</v>
      </c>
      <c r="AE81" s="309">
        <f t="shared" si="12"/>
        <v>0</v>
      </c>
    </row>
    <row r="82" spans="1:31" x14ac:dyDescent="0.2">
      <c r="B82" s="288" t="s">
        <v>443</v>
      </c>
      <c r="C82" s="287"/>
      <c r="D82" s="287"/>
      <c r="E82" s="287"/>
      <c r="F82" s="287"/>
      <c r="G82" s="287"/>
      <c r="H82" s="287"/>
      <c r="I82" s="305">
        <f t="shared" si="14"/>
        <v>0</v>
      </c>
      <c r="J82" s="287"/>
      <c r="K82" s="287"/>
      <c r="L82" s="287"/>
      <c r="M82" s="287"/>
      <c r="N82" s="287"/>
      <c r="O82" s="287"/>
      <c r="P82" s="306">
        <f t="shared" si="10"/>
        <v>0</v>
      </c>
      <c r="Q82" s="287"/>
      <c r="R82" s="287"/>
      <c r="S82" s="287"/>
      <c r="T82" s="287"/>
      <c r="U82" s="287"/>
      <c r="V82" s="287"/>
      <c r="W82" s="306">
        <f t="shared" si="11"/>
        <v>0</v>
      </c>
      <c r="X82" s="287"/>
      <c r="Y82" s="287"/>
      <c r="Z82" s="287"/>
      <c r="AA82" s="287"/>
      <c r="AB82" s="287"/>
      <c r="AC82" s="287"/>
      <c r="AD82" s="306">
        <f t="shared" si="13"/>
        <v>0</v>
      </c>
      <c r="AE82" s="309">
        <f t="shared" si="12"/>
        <v>0</v>
      </c>
    </row>
    <row r="83" spans="1:31" x14ac:dyDescent="0.2">
      <c r="B83" s="288" t="s">
        <v>444</v>
      </c>
      <c r="C83" s="287"/>
      <c r="D83" s="287"/>
      <c r="E83" s="287"/>
      <c r="F83" s="287"/>
      <c r="G83" s="287"/>
      <c r="H83" s="287">
        <v>2</v>
      </c>
      <c r="I83" s="305">
        <f t="shared" si="14"/>
        <v>2</v>
      </c>
      <c r="J83" s="287"/>
      <c r="K83" s="287"/>
      <c r="L83" s="287"/>
      <c r="M83" s="287"/>
      <c r="N83" s="287"/>
      <c r="O83" s="287"/>
      <c r="P83" s="306">
        <f>SUM(J83:O83)</f>
        <v>0</v>
      </c>
      <c r="Q83" s="287"/>
      <c r="R83" s="287"/>
      <c r="S83" s="287"/>
      <c r="T83" s="287"/>
      <c r="U83" s="287"/>
      <c r="V83" s="287"/>
      <c r="W83" s="306">
        <f t="shared" si="11"/>
        <v>0</v>
      </c>
      <c r="X83" s="287"/>
      <c r="Y83" s="287"/>
      <c r="Z83" s="287"/>
      <c r="AA83" s="287"/>
      <c r="AB83" s="287"/>
      <c r="AC83" s="287"/>
      <c r="AD83" s="306">
        <f t="shared" si="13"/>
        <v>0</v>
      </c>
      <c r="AE83" s="309">
        <f t="shared" si="12"/>
        <v>2</v>
      </c>
    </row>
    <row r="84" spans="1:31" x14ac:dyDescent="0.2">
      <c r="B84" s="288" t="s">
        <v>445</v>
      </c>
      <c r="C84" s="287"/>
      <c r="D84" s="287"/>
      <c r="E84" s="287"/>
      <c r="F84" s="287"/>
      <c r="G84" s="287"/>
      <c r="H84" s="287">
        <v>1</v>
      </c>
      <c r="I84" s="305">
        <f t="shared" si="14"/>
        <v>1</v>
      </c>
      <c r="J84" s="287"/>
      <c r="K84" s="287"/>
      <c r="L84" s="287"/>
      <c r="M84" s="287"/>
      <c r="N84" s="287"/>
      <c r="O84" s="287"/>
      <c r="P84" s="306">
        <f>SUM(J84:O84)</f>
        <v>0</v>
      </c>
      <c r="Q84" s="287"/>
      <c r="R84" s="287"/>
      <c r="S84" s="287">
        <v>2</v>
      </c>
      <c r="T84" s="287"/>
      <c r="U84" s="287"/>
      <c r="V84" s="287"/>
      <c r="W84" s="306">
        <f t="shared" si="11"/>
        <v>2</v>
      </c>
      <c r="X84" s="287"/>
      <c r="Y84" s="287"/>
      <c r="Z84" s="287"/>
      <c r="AA84" s="287"/>
      <c r="AB84" s="287"/>
      <c r="AC84" s="287"/>
      <c r="AD84" s="306">
        <f t="shared" si="13"/>
        <v>0</v>
      </c>
      <c r="AE84" s="309">
        <f t="shared" si="12"/>
        <v>3</v>
      </c>
    </row>
    <row r="85" spans="1:31" x14ac:dyDescent="0.2">
      <c r="B85" s="288" t="s">
        <v>456</v>
      </c>
      <c r="C85" s="287"/>
      <c r="D85" s="287"/>
      <c r="E85" s="287"/>
      <c r="F85" s="287"/>
      <c r="G85" s="287"/>
      <c r="H85" s="287"/>
      <c r="I85" s="305"/>
      <c r="J85" s="287"/>
      <c r="K85" s="287"/>
      <c r="L85" s="287"/>
      <c r="M85" s="287"/>
      <c r="N85" s="287"/>
      <c r="O85" s="287"/>
      <c r="P85" s="306"/>
      <c r="Q85" s="287">
        <v>5</v>
      </c>
      <c r="R85" s="287"/>
      <c r="S85" s="287"/>
      <c r="T85" s="287"/>
      <c r="U85" s="287"/>
      <c r="V85" s="287"/>
      <c r="W85" s="306"/>
      <c r="X85" s="287"/>
      <c r="Y85" s="287"/>
      <c r="Z85" s="287"/>
      <c r="AA85" s="287"/>
      <c r="AB85" s="287"/>
      <c r="AC85" s="287"/>
      <c r="AD85" s="306"/>
      <c r="AE85" s="309"/>
    </row>
    <row r="86" spans="1:31" x14ac:dyDescent="0.2">
      <c r="B86" s="288" t="s">
        <v>446</v>
      </c>
      <c r="C86" s="287"/>
      <c r="D86" s="287"/>
      <c r="E86" s="287"/>
      <c r="F86" s="287"/>
      <c r="G86" s="287"/>
      <c r="H86" s="287"/>
      <c r="I86" s="305">
        <f t="shared" si="14"/>
        <v>0</v>
      </c>
      <c r="J86" s="287"/>
      <c r="K86" s="287"/>
      <c r="L86" s="287"/>
      <c r="M86" s="287"/>
      <c r="N86" s="287"/>
      <c r="O86" s="287"/>
      <c r="P86" s="306">
        <f>SUM(J86:O86)</f>
        <v>0</v>
      </c>
      <c r="Q86" s="287"/>
      <c r="R86" s="287"/>
      <c r="S86" s="287"/>
      <c r="T86" s="287"/>
      <c r="U86" s="287"/>
      <c r="V86" s="287"/>
      <c r="W86" s="306">
        <f t="shared" si="11"/>
        <v>0</v>
      </c>
      <c r="X86" s="287"/>
      <c r="Y86" s="287"/>
      <c r="Z86" s="287"/>
      <c r="AA86" s="287"/>
      <c r="AB86" s="287"/>
      <c r="AC86" s="287"/>
      <c r="AD86" s="306">
        <f t="shared" si="13"/>
        <v>0</v>
      </c>
      <c r="AE86" s="309">
        <f t="shared" si="12"/>
        <v>0</v>
      </c>
    </row>
    <row r="87" spans="1:31" x14ac:dyDescent="0.2">
      <c r="B87" s="288"/>
      <c r="C87" s="287"/>
      <c r="D87" s="287"/>
      <c r="E87" s="287"/>
      <c r="F87" s="287"/>
      <c r="G87" s="287"/>
      <c r="H87" s="287"/>
      <c r="I87" s="305">
        <f t="shared" si="14"/>
        <v>0</v>
      </c>
      <c r="J87" s="287"/>
      <c r="K87" s="287"/>
      <c r="L87" s="287"/>
      <c r="M87" s="287"/>
      <c r="N87" s="287"/>
      <c r="O87" s="287"/>
      <c r="P87" s="306">
        <f>SUM(J87:O87)</f>
        <v>0</v>
      </c>
      <c r="Q87" s="287"/>
      <c r="R87" s="287"/>
      <c r="S87" s="287"/>
      <c r="T87" s="287"/>
      <c r="U87" s="287"/>
      <c r="V87" s="287"/>
      <c r="W87" s="306">
        <f t="shared" si="11"/>
        <v>0</v>
      </c>
      <c r="X87" s="287"/>
      <c r="Y87" s="287"/>
      <c r="Z87" s="287"/>
      <c r="AA87" s="287"/>
      <c r="AB87" s="287"/>
      <c r="AC87" s="287"/>
      <c r="AD87" s="306">
        <f t="shared" si="13"/>
        <v>0</v>
      </c>
      <c r="AE87" s="309">
        <f t="shared" si="12"/>
        <v>0</v>
      </c>
    </row>
  </sheetData>
  <mergeCells count="4">
    <mergeCell ref="A1:AE1"/>
    <mergeCell ref="A6:A10"/>
    <mergeCell ref="A35:A44"/>
    <mergeCell ref="A47:A79"/>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0"/>
  <sheetViews>
    <sheetView topLeftCell="B1" workbookViewId="0">
      <selection activeCell="V17" sqref="V17"/>
    </sheetView>
  </sheetViews>
  <sheetFormatPr defaultRowHeight="12.75" x14ac:dyDescent="0.2"/>
  <cols>
    <col min="1" max="1" width="31.28515625" customWidth="1"/>
    <col min="2" max="2" width="22.140625" customWidth="1"/>
    <col min="3" max="3" width="6.5703125" bestFit="1" customWidth="1"/>
    <col min="4" max="4" width="7.140625" bestFit="1" customWidth="1"/>
    <col min="5" max="5" width="6.5703125" bestFit="1" customWidth="1"/>
    <col min="6" max="6" width="6.140625" bestFit="1" customWidth="1"/>
    <col min="7" max="7" width="8.140625" bestFit="1" customWidth="1"/>
    <col min="8" max="8" width="8.140625" customWidth="1"/>
    <col min="9" max="9" width="8.28515625" style="8" bestFit="1" customWidth="1"/>
    <col min="10" max="10" width="8.42578125"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458</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271" t="s">
        <v>125</v>
      </c>
      <c r="D2" s="283" t="s">
        <v>380</v>
      </c>
      <c r="E2" s="271" t="s">
        <v>126</v>
      </c>
      <c r="F2" s="283" t="s">
        <v>380</v>
      </c>
      <c r="G2" s="271" t="s">
        <v>2</v>
      </c>
      <c r="H2" s="283" t="s">
        <v>380</v>
      </c>
      <c r="I2" s="291" t="s">
        <v>422</v>
      </c>
      <c r="J2" s="271" t="s">
        <v>160</v>
      </c>
      <c r="K2" s="283" t="s">
        <v>380</v>
      </c>
      <c r="L2" s="271" t="s">
        <v>111</v>
      </c>
      <c r="M2" s="283" t="s">
        <v>380</v>
      </c>
      <c r="N2" s="271" t="s">
        <v>113</v>
      </c>
      <c r="O2" s="283" t="s">
        <v>380</v>
      </c>
      <c r="P2" s="291" t="s">
        <v>423</v>
      </c>
      <c r="Q2" s="271" t="s">
        <v>189</v>
      </c>
      <c r="R2" s="283" t="s">
        <v>380</v>
      </c>
      <c r="S2" s="271" t="s">
        <v>128</v>
      </c>
      <c r="T2" s="283" t="s">
        <v>380</v>
      </c>
      <c r="U2" s="271" t="s">
        <v>129</v>
      </c>
      <c r="V2" s="283" t="s">
        <v>380</v>
      </c>
      <c r="W2" s="291" t="s">
        <v>424</v>
      </c>
      <c r="X2" s="271" t="s">
        <v>130</v>
      </c>
      <c r="Y2" s="283" t="s">
        <v>380</v>
      </c>
      <c r="Z2" s="271" t="s">
        <v>131</v>
      </c>
      <c r="AA2" s="283" t="s">
        <v>380</v>
      </c>
      <c r="AB2" s="271" t="s">
        <v>132</v>
      </c>
      <c r="AC2" s="283" t="s">
        <v>380</v>
      </c>
      <c r="AD2" s="291" t="s">
        <v>368</v>
      </c>
      <c r="AE2" s="294" t="s">
        <v>369</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v>7187</v>
      </c>
      <c r="D4" s="307"/>
      <c r="E4" s="307">
        <v>6707</v>
      </c>
      <c r="F4" s="307"/>
      <c r="G4" s="307">
        <v>7008</v>
      </c>
      <c r="H4" s="307"/>
      <c r="I4" s="306">
        <f>SUM(C4:G4)</f>
        <v>20902</v>
      </c>
      <c r="J4" s="307">
        <v>7676</v>
      </c>
      <c r="K4" s="307"/>
      <c r="L4" s="307">
        <v>7618</v>
      </c>
      <c r="M4" s="307"/>
      <c r="N4" s="307">
        <v>6776</v>
      </c>
      <c r="O4" s="307"/>
      <c r="P4" s="306">
        <f>SUM(J4:O4)</f>
        <v>22070</v>
      </c>
      <c r="Q4" s="307">
        <v>7941</v>
      </c>
      <c r="R4" s="307"/>
      <c r="S4" s="307"/>
      <c r="T4" s="307"/>
      <c r="U4" s="307"/>
      <c r="V4" s="307"/>
      <c r="W4" s="306">
        <f>SUM(Q4:V4)</f>
        <v>7941</v>
      </c>
      <c r="X4" s="308"/>
      <c r="Y4" s="308"/>
      <c r="Z4" s="308"/>
      <c r="AA4" s="308"/>
      <c r="AB4" s="308"/>
      <c r="AC4" s="308"/>
      <c r="AD4" s="306">
        <f>SUM(X4:AC4)</f>
        <v>0</v>
      </c>
      <c r="AE4" s="309">
        <f>SUM(I4,P4,W4,AD4)</f>
        <v>50913</v>
      </c>
    </row>
    <row r="5" spans="1:31" x14ac:dyDescent="0.2">
      <c r="A5" s="2" t="s">
        <v>77</v>
      </c>
      <c r="B5" s="299"/>
      <c r="C5" s="310">
        <v>6033</v>
      </c>
      <c r="D5" s="310"/>
      <c r="E5" s="310">
        <v>6508</v>
      </c>
      <c r="F5" s="310"/>
      <c r="G5" s="310">
        <v>6466</v>
      </c>
      <c r="H5" s="310"/>
      <c r="I5" s="306">
        <f>SUM(C5:G5)</f>
        <v>19007</v>
      </c>
      <c r="J5" s="310">
        <v>5853</v>
      </c>
      <c r="K5" s="310"/>
      <c r="L5" s="310">
        <v>8124</v>
      </c>
      <c r="M5" s="310"/>
      <c r="N5" s="310">
        <v>6504</v>
      </c>
      <c r="O5" s="310"/>
      <c r="P5" s="306">
        <f t="shared" ref="P5:P17" si="0">SUM(J5:O5)</f>
        <v>20481</v>
      </c>
      <c r="Q5" s="310">
        <v>6099</v>
      </c>
      <c r="R5" s="310"/>
      <c r="S5" s="310"/>
      <c r="T5" s="310"/>
      <c r="U5" s="310"/>
      <c r="V5" s="310"/>
      <c r="W5" s="306">
        <f t="shared" ref="W5:W16" si="1">SUM(Q5:V5)</f>
        <v>6099</v>
      </c>
      <c r="X5" s="311"/>
      <c r="Y5" s="311"/>
      <c r="Z5" s="311"/>
      <c r="AA5" s="311"/>
      <c r="AB5" s="311"/>
      <c r="AC5" s="311"/>
      <c r="AD5" s="306">
        <f t="shared" ref="AD5:AD17" si="2">SUM(X5:AC5)</f>
        <v>0</v>
      </c>
      <c r="AE5" s="309">
        <f t="shared" ref="AE5:AE17" si="3">SUM(I5,P5,W5,AD5)</f>
        <v>45587</v>
      </c>
    </row>
    <row r="6" spans="1:31" x14ac:dyDescent="0.2">
      <c r="A6" s="351" t="s">
        <v>79</v>
      </c>
      <c r="B6" s="345" t="s">
        <v>159</v>
      </c>
      <c r="C6" s="307">
        <v>2172</v>
      </c>
      <c r="D6" s="307"/>
      <c r="E6" s="307">
        <v>2052</v>
      </c>
      <c r="F6" s="307"/>
      <c r="G6" s="307">
        <v>2124</v>
      </c>
      <c r="H6" s="307"/>
      <c r="I6" s="306">
        <f>SUM(C6:G6)</f>
        <v>6348</v>
      </c>
      <c r="J6" s="307">
        <v>2076</v>
      </c>
      <c r="K6" s="307"/>
      <c r="L6" s="307">
        <v>1980</v>
      </c>
      <c r="M6" s="307"/>
      <c r="N6" s="307">
        <v>2004</v>
      </c>
      <c r="O6" s="307"/>
      <c r="P6" s="306">
        <f t="shared" si="0"/>
        <v>6060</v>
      </c>
      <c r="Q6" s="307">
        <v>1980</v>
      </c>
      <c r="R6" s="307"/>
      <c r="S6" s="307"/>
      <c r="T6" s="307"/>
      <c r="U6" s="307"/>
      <c r="V6" s="307"/>
      <c r="W6" s="306">
        <f t="shared" si="1"/>
        <v>1980</v>
      </c>
      <c r="X6" s="308"/>
      <c r="Y6" s="308"/>
      <c r="Z6" s="308"/>
      <c r="AA6" s="308"/>
      <c r="AB6" s="308"/>
      <c r="AC6" s="308"/>
      <c r="AD6" s="306">
        <f t="shared" si="2"/>
        <v>0</v>
      </c>
      <c r="AE6" s="309">
        <f t="shared" si="3"/>
        <v>14388</v>
      </c>
    </row>
    <row r="7" spans="1:31" x14ac:dyDescent="0.2">
      <c r="A7" s="351"/>
      <c r="B7" s="295" t="s">
        <v>402</v>
      </c>
      <c r="C7" s="307"/>
      <c r="D7" s="307">
        <v>1752</v>
      </c>
      <c r="E7" s="307"/>
      <c r="F7" s="307">
        <v>1680</v>
      </c>
      <c r="G7" s="307"/>
      <c r="H7" s="307">
        <v>1656</v>
      </c>
      <c r="I7" s="306">
        <f>SUM(C7:H7)</f>
        <v>5088</v>
      </c>
      <c r="J7" s="307"/>
      <c r="K7" s="307">
        <v>1584</v>
      </c>
      <c r="L7" s="307"/>
      <c r="M7" s="307">
        <v>1512</v>
      </c>
      <c r="N7" s="307"/>
      <c r="O7" s="307">
        <v>1512</v>
      </c>
      <c r="P7" s="306">
        <f t="shared" si="0"/>
        <v>4608</v>
      </c>
      <c r="Q7" s="307"/>
      <c r="R7" s="307">
        <v>1488</v>
      </c>
      <c r="S7" s="307"/>
      <c r="T7" s="307"/>
      <c r="U7" s="307"/>
      <c r="V7" s="307"/>
      <c r="W7" s="306">
        <f t="shared" si="1"/>
        <v>1488</v>
      </c>
      <c r="X7" s="308"/>
      <c r="Y7" s="308"/>
      <c r="Z7" s="308"/>
      <c r="AA7" s="308"/>
      <c r="AB7" s="308"/>
      <c r="AC7" s="308"/>
      <c r="AD7" s="306">
        <f t="shared" si="2"/>
        <v>0</v>
      </c>
      <c r="AE7" s="309">
        <f t="shared" si="3"/>
        <v>11184</v>
      </c>
    </row>
    <row r="8" spans="1:31" x14ac:dyDescent="0.2">
      <c r="A8" s="351"/>
      <c r="B8" s="295" t="s">
        <v>403</v>
      </c>
      <c r="C8" s="307"/>
      <c r="D8" s="307">
        <v>360</v>
      </c>
      <c r="E8" s="307"/>
      <c r="F8" s="307">
        <v>312</v>
      </c>
      <c r="G8" s="307"/>
      <c r="H8" s="307">
        <v>408</v>
      </c>
      <c r="I8" s="306">
        <f>SUM(C8:H8)</f>
        <v>1080</v>
      </c>
      <c r="J8" s="307"/>
      <c r="K8" s="307">
        <v>432</v>
      </c>
      <c r="L8" s="307"/>
      <c r="M8" s="307">
        <v>408</v>
      </c>
      <c r="N8" s="307"/>
      <c r="O8" s="307">
        <v>432</v>
      </c>
      <c r="P8" s="306">
        <f t="shared" si="0"/>
        <v>1272</v>
      </c>
      <c r="Q8" s="307"/>
      <c r="R8" s="307">
        <v>432</v>
      </c>
      <c r="S8" s="307"/>
      <c r="T8" s="307"/>
      <c r="U8" s="307"/>
      <c r="V8" s="307"/>
      <c r="W8" s="306">
        <f t="shared" si="1"/>
        <v>432</v>
      </c>
      <c r="X8" s="308"/>
      <c r="Y8" s="308"/>
      <c r="Z8" s="308"/>
      <c r="AA8" s="308"/>
      <c r="AB8" s="308"/>
      <c r="AC8" s="308"/>
      <c r="AD8" s="306">
        <f t="shared" si="2"/>
        <v>0</v>
      </c>
      <c r="AE8" s="309">
        <f t="shared" si="3"/>
        <v>2784</v>
      </c>
    </row>
    <row r="9" spans="1:31" x14ac:dyDescent="0.2">
      <c r="A9" s="351"/>
      <c r="B9" s="295" t="s">
        <v>404</v>
      </c>
      <c r="C9" s="307"/>
      <c r="D9" s="307"/>
      <c r="E9" s="307"/>
      <c r="F9" s="307"/>
      <c r="G9" s="307"/>
      <c r="H9" s="307"/>
      <c r="I9" s="306">
        <f>SUM(C9:H9)</f>
        <v>0</v>
      </c>
      <c r="J9" s="307"/>
      <c r="K9" s="307"/>
      <c r="L9" s="307"/>
      <c r="M9" s="307"/>
      <c r="N9" s="307"/>
      <c r="O9" s="307"/>
      <c r="P9" s="306">
        <f t="shared" si="0"/>
        <v>0</v>
      </c>
      <c r="Q9" s="307"/>
      <c r="R9" s="307"/>
      <c r="S9" s="307"/>
      <c r="T9" s="307"/>
      <c r="U9" s="307"/>
      <c r="V9" s="307"/>
      <c r="W9" s="306">
        <f t="shared" si="1"/>
        <v>0</v>
      </c>
      <c r="X9" s="308"/>
      <c r="Y9" s="308"/>
      <c r="Z9" s="308"/>
      <c r="AA9" s="308"/>
      <c r="AB9" s="308"/>
      <c r="AC9" s="308"/>
      <c r="AD9" s="306">
        <f t="shared" si="2"/>
        <v>0</v>
      </c>
      <c r="AE9" s="309">
        <f t="shared" si="3"/>
        <v>0</v>
      </c>
    </row>
    <row r="10" spans="1:31" x14ac:dyDescent="0.2">
      <c r="A10" s="351"/>
      <c r="B10" s="295" t="s">
        <v>405</v>
      </c>
      <c r="C10" s="307"/>
      <c r="D10" s="307">
        <v>60</v>
      </c>
      <c r="E10" s="307"/>
      <c r="F10" s="307">
        <v>60</v>
      </c>
      <c r="G10" s="307"/>
      <c r="H10" s="307">
        <v>60</v>
      </c>
      <c r="I10" s="306">
        <f>SUM(C10:H10)</f>
        <v>180</v>
      </c>
      <c r="J10" s="307"/>
      <c r="K10" s="307">
        <v>60</v>
      </c>
      <c r="L10" s="307"/>
      <c r="M10" s="307">
        <v>60</v>
      </c>
      <c r="N10" s="307"/>
      <c r="O10" s="307">
        <v>60</v>
      </c>
      <c r="P10" s="306">
        <f t="shared" si="0"/>
        <v>180</v>
      </c>
      <c r="Q10" s="307"/>
      <c r="R10" s="307">
        <v>60</v>
      </c>
      <c r="S10" s="307"/>
      <c r="T10" s="307"/>
      <c r="U10" s="307"/>
      <c r="V10" s="307"/>
      <c r="W10" s="306">
        <f t="shared" si="1"/>
        <v>60</v>
      </c>
      <c r="X10" s="308"/>
      <c r="Y10" s="308"/>
      <c r="Z10" s="308"/>
      <c r="AA10" s="308"/>
      <c r="AB10" s="308"/>
      <c r="AC10" s="308"/>
      <c r="AD10" s="306">
        <f t="shared" si="2"/>
        <v>0</v>
      </c>
      <c r="AE10" s="309">
        <f t="shared" si="3"/>
        <v>420</v>
      </c>
    </row>
    <row r="11" spans="1:31" x14ac:dyDescent="0.2">
      <c r="A11" s="340" t="s">
        <v>425</v>
      </c>
      <c r="B11" s="341"/>
      <c r="C11" s="342">
        <v>44</v>
      </c>
      <c r="D11" s="342"/>
      <c r="E11" s="342">
        <v>35</v>
      </c>
      <c r="F11" s="342"/>
      <c r="G11" s="342">
        <v>55</v>
      </c>
      <c r="H11" s="342"/>
      <c r="I11" s="306">
        <f>SUM(C11:G11)</f>
        <v>134</v>
      </c>
      <c r="J11" s="342">
        <v>37</v>
      </c>
      <c r="K11" s="342"/>
      <c r="L11" s="342">
        <v>91</v>
      </c>
      <c r="M11" s="342"/>
      <c r="N11" s="342">
        <v>48</v>
      </c>
      <c r="O11" s="342"/>
      <c r="P11" s="306">
        <f t="shared" si="0"/>
        <v>176</v>
      </c>
      <c r="Q11" s="342">
        <v>48</v>
      </c>
      <c r="R11" s="342"/>
      <c r="S11" s="342"/>
      <c r="T11" s="342"/>
      <c r="U11" s="342"/>
      <c r="V11" s="342"/>
      <c r="W11" s="306">
        <f t="shared" si="1"/>
        <v>48</v>
      </c>
      <c r="X11" s="343"/>
      <c r="Y11" s="343"/>
      <c r="Z11" s="343"/>
      <c r="AA11" s="343"/>
      <c r="AB11" s="343"/>
      <c r="AC11" s="343"/>
      <c r="AD11" s="306">
        <f t="shared" si="2"/>
        <v>0</v>
      </c>
      <c r="AE11" s="309">
        <f t="shared" si="3"/>
        <v>358</v>
      </c>
    </row>
    <row r="12" spans="1:31" x14ac:dyDescent="0.2">
      <c r="A12" s="344" t="s">
        <v>76</v>
      </c>
      <c r="B12" s="345"/>
      <c r="C12" s="346">
        <f>SUM(C4:C6)</f>
        <v>15392</v>
      </c>
      <c r="D12" s="346"/>
      <c r="E12" s="346">
        <f>SUM(E4:E6)</f>
        <v>15267</v>
      </c>
      <c r="F12" s="346"/>
      <c r="G12" s="346">
        <f>SUM(G4:G6)</f>
        <v>15598</v>
      </c>
      <c r="H12" s="346"/>
      <c r="I12" s="306">
        <f>SUM(C12:G12)</f>
        <v>46257</v>
      </c>
      <c r="J12" s="346">
        <f xml:space="preserve"> SUM(J4:J6)</f>
        <v>15605</v>
      </c>
      <c r="K12" s="346"/>
      <c r="L12" s="346">
        <f>SUM(L4:L6)</f>
        <v>17722</v>
      </c>
      <c r="M12" s="346"/>
      <c r="N12" s="346">
        <f>SUM(N4:N6)</f>
        <v>15284</v>
      </c>
      <c r="O12" s="346"/>
      <c r="P12" s="306">
        <f t="shared" si="0"/>
        <v>48611</v>
      </c>
      <c r="Q12" s="346">
        <f>SUM(Q4:Q6)</f>
        <v>16020</v>
      </c>
      <c r="R12" s="346"/>
      <c r="S12" s="346"/>
      <c r="T12" s="346"/>
      <c r="U12" s="346"/>
      <c r="V12" s="346"/>
      <c r="W12" s="306">
        <f t="shared" si="1"/>
        <v>16020</v>
      </c>
      <c r="X12" s="346"/>
      <c r="Y12" s="346"/>
      <c r="Z12" s="346"/>
      <c r="AA12" s="346"/>
      <c r="AB12" s="346"/>
      <c r="AC12" s="346"/>
      <c r="AD12" s="306">
        <f t="shared" si="2"/>
        <v>0</v>
      </c>
      <c r="AE12" s="309">
        <f t="shared" si="3"/>
        <v>110888</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4"/>
      <c r="AE13" s="314"/>
    </row>
    <row r="14" spans="1:31" x14ac:dyDescent="0.2">
      <c r="A14" s="287" t="s">
        <v>89</v>
      </c>
      <c r="B14" s="298"/>
      <c r="C14" s="307">
        <v>560</v>
      </c>
      <c r="D14" s="307"/>
      <c r="E14" s="307">
        <v>564</v>
      </c>
      <c r="F14" s="307"/>
      <c r="G14" s="307">
        <v>549</v>
      </c>
      <c r="H14" s="307"/>
      <c r="I14" s="306">
        <f>SUM(C14:H14)</f>
        <v>1673</v>
      </c>
      <c r="J14" s="307">
        <v>570</v>
      </c>
      <c r="K14" s="307"/>
      <c r="L14" s="308">
        <v>597</v>
      </c>
      <c r="M14" s="308"/>
      <c r="N14" s="307">
        <v>584</v>
      </c>
      <c r="O14" s="307"/>
      <c r="P14" s="306">
        <f t="shared" si="0"/>
        <v>1751</v>
      </c>
      <c r="Q14" s="308">
        <v>580</v>
      </c>
      <c r="R14" s="308"/>
      <c r="S14" s="308"/>
      <c r="T14" s="308"/>
      <c r="U14" s="308"/>
      <c r="V14" s="308"/>
      <c r="W14" s="306">
        <f t="shared" si="1"/>
        <v>580</v>
      </c>
      <c r="X14" s="308"/>
      <c r="Y14" s="308"/>
      <c r="Z14" s="308"/>
      <c r="AA14" s="308"/>
      <c r="AB14" s="308"/>
      <c r="AC14" s="308"/>
      <c r="AD14" s="306">
        <f t="shared" si="2"/>
        <v>0</v>
      </c>
      <c r="AE14" s="309">
        <f t="shared" si="3"/>
        <v>4004</v>
      </c>
    </row>
    <row r="15" spans="1:31" x14ac:dyDescent="0.2">
      <c r="A15" s="289" t="s">
        <v>91</v>
      </c>
      <c r="B15" s="299"/>
      <c r="C15" s="310">
        <v>42</v>
      </c>
      <c r="D15" s="310"/>
      <c r="E15" s="310">
        <v>41</v>
      </c>
      <c r="F15" s="310"/>
      <c r="G15" s="310">
        <v>25</v>
      </c>
      <c r="H15" s="310"/>
      <c r="I15" s="306">
        <f>SUM(C15:H15)</f>
        <v>108</v>
      </c>
      <c r="J15" s="310">
        <v>48</v>
      </c>
      <c r="K15" s="310"/>
      <c r="L15" s="310">
        <v>47</v>
      </c>
      <c r="M15" s="310"/>
      <c r="N15" s="310">
        <v>32</v>
      </c>
      <c r="O15" s="310"/>
      <c r="P15" s="306">
        <f t="shared" si="0"/>
        <v>127</v>
      </c>
      <c r="Q15" s="311">
        <v>33</v>
      </c>
      <c r="R15" s="329"/>
      <c r="S15" s="311"/>
      <c r="T15" s="311"/>
      <c r="U15" s="311"/>
      <c r="V15" s="311"/>
      <c r="W15" s="306">
        <f t="shared" si="1"/>
        <v>33</v>
      </c>
      <c r="X15" s="311"/>
      <c r="Y15" s="311"/>
      <c r="Z15" s="311"/>
      <c r="AA15" s="311"/>
      <c r="AB15" s="311"/>
      <c r="AC15" s="311"/>
      <c r="AD15" s="306">
        <f t="shared" si="2"/>
        <v>0</v>
      </c>
      <c r="AE15" s="309">
        <f t="shared" si="3"/>
        <v>268</v>
      </c>
    </row>
    <row r="16" spans="1:31" x14ac:dyDescent="0.2">
      <c r="A16" s="293" t="s">
        <v>353</v>
      </c>
      <c r="B16" s="327"/>
      <c r="C16" s="328">
        <v>49</v>
      </c>
      <c r="D16" s="328"/>
      <c r="E16" s="328">
        <v>49</v>
      </c>
      <c r="F16" s="328"/>
      <c r="G16" s="328">
        <v>33</v>
      </c>
      <c r="H16" s="328"/>
      <c r="I16" s="318">
        <f>SUM(C16:H16)</f>
        <v>131</v>
      </c>
      <c r="J16" s="328">
        <v>35</v>
      </c>
      <c r="K16" s="328"/>
      <c r="L16" s="328">
        <v>48</v>
      </c>
      <c r="M16" s="328"/>
      <c r="N16" s="328">
        <v>55</v>
      </c>
      <c r="O16" s="328"/>
      <c r="P16" s="306">
        <f t="shared" si="0"/>
        <v>138</v>
      </c>
      <c r="Q16" s="319">
        <v>39</v>
      </c>
      <c r="R16" s="330"/>
      <c r="S16" s="319"/>
      <c r="T16" s="319"/>
      <c r="U16" s="319"/>
      <c r="V16" s="319"/>
      <c r="W16" s="306">
        <f t="shared" si="1"/>
        <v>39</v>
      </c>
      <c r="X16" s="319"/>
      <c r="Y16" s="319"/>
      <c r="Z16" s="319"/>
      <c r="AA16" s="319"/>
      <c r="AB16" s="319"/>
      <c r="AC16" s="319"/>
      <c r="AD16" s="306">
        <f t="shared" si="2"/>
        <v>0</v>
      </c>
      <c r="AE16" s="309">
        <f t="shared" si="3"/>
        <v>308</v>
      </c>
    </row>
    <row r="17" spans="1:31" s="5" customFormat="1" x14ac:dyDescent="0.2">
      <c r="A17" s="255" t="s">
        <v>284</v>
      </c>
      <c r="B17" s="300"/>
      <c r="C17" s="314">
        <f>C15-C16</f>
        <v>-7</v>
      </c>
      <c r="D17" s="314"/>
      <c r="E17" s="314">
        <f>E15-E16</f>
        <v>-8</v>
      </c>
      <c r="F17" s="314"/>
      <c r="G17" s="314">
        <f>G15-G16</f>
        <v>-8</v>
      </c>
      <c r="H17" s="314"/>
      <c r="I17" s="306">
        <f>SUM(C17:H17)</f>
        <v>-23</v>
      </c>
      <c r="J17" s="314">
        <f>SUM(J15-J16)</f>
        <v>13</v>
      </c>
      <c r="K17" s="314"/>
      <c r="L17" s="314">
        <f>SUM(L15-L16)</f>
        <v>-1</v>
      </c>
      <c r="M17" s="314"/>
      <c r="N17" s="314">
        <f>SUM(N15-N16)</f>
        <v>-23</v>
      </c>
      <c r="O17" s="314"/>
      <c r="P17" s="306">
        <f t="shared" si="0"/>
        <v>-11</v>
      </c>
      <c r="Q17" s="314">
        <f>SUM(Q15-Q16)</f>
        <v>-6</v>
      </c>
      <c r="R17" s="314"/>
      <c r="S17" s="314">
        <f>SUM(S15-S16)</f>
        <v>0</v>
      </c>
      <c r="T17" s="314"/>
      <c r="U17" s="314">
        <f>SUM(U15-U16)</f>
        <v>0</v>
      </c>
      <c r="V17" s="314"/>
      <c r="W17" s="306">
        <f>SUM(Q17:V17)</f>
        <v>-6</v>
      </c>
      <c r="X17" s="314"/>
      <c r="Y17" s="314"/>
      <c r="Z17" s="314"/>
      <c r="AA17" s="314"/>
      <c r="AB17" s="314"/>
      <c r="AC17" s="314"/>
      <c r="AD17" s="306">
        <f t="shared" si="2"/>
        <v>0</v>
      </c>
      <c r="AE17" s="309">
        <f t="shared" si="3"/>
        <v>-40</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453</v>
      </c>
      <c r="B20" s="298"/>
      <c r="C20" s="307">
        <v>284</v>
      </c>
      <c r="D20" s="307"/>
      <c r="E20" s="307">
        <v>299</v>
      </c>
      <c r="F20" s="307"/>
      <c r="G20" s="307">
        <v>299</v>
      </c>
      <c r="H20" s="307"/>
      <c r="I20" s="306">
        <f>SUM(C20:H20)</f>
        <v>882</v>
      </c>
      <c r="J20" s="307">
        <v>304</v>
      </c>
      <c r="K20" s="307"/>
      <c r="L20" s="307">
        <v>309</v>
      </c>
      <c r="M20" s="307"/>
      <c r="N20" s="307">
        <v>298</v>
      </c>
      <c r="O20" s="307"/>
      <c r="P20" s="306">
        <f>SUM(J20:O20)</f>
        <v>911</v>
      </c>
      <c r="Q20" s="308">
        <v>305</v>
      </c>
      <c r="R20" s="333"/>
      <c r="S20" s="307"/>
      <c r="T20" s="307"/>
      <c r="U20" s="307"/>
      <c r="V20" s="307"/>
      <c r="W20" s="306">
        <f>SUM(Q20:V20)</f>
        <v>305</v>
      </c>
      <c r="X20" s="308"/>
      <c r="Y20" s="308"/>
      <c r="Z20" s="308"/>
      <c r="AA20" s="308"/>
      <c r="AB20" s="308"/>
      <c r="AC20" s="308"/>
      <c r="AD20" s="306">
        <f>SUM(X20:AC20)</f>
        <v>0</v>
      </c>
      <c r="AE20" s="309">
        <f>SUM(I20,P20,W20,AD20)</f>
        <v>2098</v>
      </c>
    </row>
    <row r="21" spans="1:31" x14ac:dyDescent="0.2">
      <c r="A21" s="16" t="s">
        <v>452</v>
      </c>
      <c r="B21" s="299"/>
      <c r="C21" s="310">
        <v>156</v>
      </c>
      <c r="D21" s="310"/>
      <c r="E21" s="310">
        <v>157</v>
      </c>
      <c r="F21" s="310"/>
      <c r="G21" s="310">
        <v>156</v>
      </c>
      <c r="H21" s="310"/>
      <c r="I21" s="306">
        <f>SUM(C21:H21)</f>
        <v>469</v>
      </c>
      <c r="J21" s="310">
        <v>158</v>
      </c>
      <c r="K21" s="310"/>
      <c r="L21" s="310">
        <v>161</v>
      </c>
      <c r="M21" s="310"/>
      <c r="N21" s="310">
        <v>154</v>
      </c>
      <c r="O21" s="310"/>
      <c r="P21" s="306">
        <f>SUM(J21:O21)</f>
        <v>473</v>
      </c>
      <c r="Q21" s="311">
        <v>165</v>
      </c>
      <c r="R21" s="334"/>
      <c r="S21" s="310"/>
      <c r="T21" s="310"/>
      <c r="U21" s="310"/>
      <c r="V21" s="310"/>
      <c r="W21" s="306">
        <f>SUM(Q21:V21)</f>
        <v>165</v>
      </c>
      <c r="X21" s="311"/>
      <c r="Y21" s="311"/>
      <c r="Z21" s="311"/>
      <c r="AA21" s="311"/>
      <c r="AB21" s="311"/>
      <c r="AC21" s="311"/>
      <c r="AD21" s="306">
        <f>SUM(X21:AC21)</f>
        <v>0</v>
      </c>
      <c r="AE21" s="309">
        <f>SUM(I21,P21,W21,AD21)</f>
        <v>1107</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273</v>
      </c>
      <c r="B24" s="301"/>
      <c r="C24" s="316"/>
      <c r="D24" s="316"/>
      <c r="E24" s="316"/>
      <c r="F24" s="316"/>
      <c r="G24" s="316"/>
      <c r="H24" s="316"/>
      <c r="I24" s="317"/>
      <c r="J24" s="316"/>
      <c r="K24" s="316"/>
      <c r="L24" s="316"/>
      <c r="M24" s="316"/>
      <c r="N24" s="316"/>
      <c r="O24" s="316"/>
      <c r="P24" s="317"/>
      <c r="Q24" s="348"/>
      <c r="R24" s="321"/>
      <c r="S24" s="321"/>
      <c r="T24" s="321"/>
      <c r="U24" s="321"/>
      <c r="V24" s="321"/>
      <c r="W24" s="317"/>
      <c r="X24" s="321"/>
      <c r="Y24" s="321"/>
      <c r="Z24" s="321"/>
      <c r="AA24" s="321"/>
      <c r="AB24" s="321"/>
      <c r="AC24" s="321"/>
      <c r="AD24" s="317"/>
      <c r="AE24" s="317"/>
    </row>
    <row r="25" spans="1:31" ht="18.75" x14ac:dyDescent="0.2">
      <c r="A25" s="287" t="s">
        <v>15</v>
      </c>
      <c r="B25" s="298"/>
      <c r="C25" s="307">
        <v>778</v>
      </c>
      <c r="D25" s="307"/>
      <c r="E25" s="307">
        <v>768</v>
      </c>
      <c r="F25" s="307"/>
      <c r="G25" s="307">
        <v>783</v>
      </c>
      <c r="H25" s="307"/>
      <c r="I25" s="306">
        <f>SUM(C25:H25)</f>
        <v>2329</v>
      </c>
      <c r="J25" s="307">
        <v>798</v>
      </c>
      <c r="K25" s="307"/>
      <c r="L25" s="307">
        <v>798</v>
      </c>
      <c r="M25" s="307"/>
      <c r="N25" s="307">
        <v>711</v>
      </c>
      <c r="O25" s="307"/>
      <c r="P25" s="306">
        <f>SUM(J25:O25)</f>
        <v>2307</v>
      </c>
      <c r="Q25" s="308">
        <v>822</v>
      </c>
      <c r="R25" s="336"/>
      <c r="S25" s="307"/>
      <c r="T25" s="307"/>
      <c r="U25" s="307"/>
      <c r="V25" s="307"/>
      <c r="W25" s="306">
        <f>SUM(Q25:V25)</f>
        <v>822</v>
      </c>
      <c r="X25" s="308"/>
      <c r="Y25" s="308"/>
      <c r="Z25" s="308"/>
      <c r="AA25" s="308"/>
      <c r="AB25" s="308"/>
      <c r="AC25" s="308"/>
      <c r="AD25" s="306">
        <f>SUM(X25:AC25)</f>
        <v>0</v>
      </c>
      <c r="AE25" s="309">
        <f>SUM(I25,P25,W25,AD25)</f>
        <v>5458</v>
      </c>
    </row>
    <row r="26" spans="1:31" x14ac:dyDescent="0.2">
      <c r="A26" s="1" t="s">
        <v>146</v>
      </c>
      <c r="B26" s="299"/>
      <c r="C26" s="310">
        <v>1662</v>
      </c>
      <c r="D26" s="310"/>
      <c r="E26" s="310">
        <v>1656</v>
      </c>
      <c r="F26" s="310"/>
      <c r="G26" s="310">
        <v>1666</v>
      </c>
      <c r="H26" s="310"/>
      <c r="I26" s="306">
        <f>SUM(C26:H26)</f>
        <v>4984</v>
      </c>
      <c r="J26" s="310">
        <v>1698</v>
      </c>
      <c r="K26" s="310"/>
      <c r="L26" s="310">
        <v>1694</v>
      </c>
      <c r="M26" s="310"/>
      <c r="N26" s="310">
        <v>1510</v>
      </c>
      <c r="O26" s="310"/>
      <c r="P26" s="306">
        <f>SUM(J26:O26)</f>
        <v>4902</v>
      </c>
      <c r="Q26" s="310">
        <v>1747</v>
      </c>
      <c r="R26" s="310"/>
      <c r="S26" s="310"/>
      <c r="T26" s="310"/>
      <c r="U26" s="310"/>
      <c r="V26" s="310"/>
      <c r="W26" s="306">
        <f>SUM(Q26:V26)</f>
        <v>1747</v>
      </c>
      <c r="X26" s="311"/>
      <c r="Y26" s="311"/>
      <c r="Z26" s="311"/>
      <c r="AA26" s="311"/>
      <c r="AB26" s="311"/>
      <c r="AC26" s="311"/>
      <c r="AD26" s="306">
        <f>SUM(X26:AC26)</f>
        <v>0</v>
      </c>
      <c r="AE26" s="309">
        <f>SUM(I26,P26,W26,AD26)</f>
        <v>11633</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26"/>
      <c r="D29" s="326"/>
      <c r="E29" s="326"/>
      <c r="F29" s="326"/>
      <c r="G29" s="326"/>
      <c r="H29" s="326"/>
      <c r="I29" s="317"/>
      <c r="J29" s="326"/>
      <c r="K29" s="326"/>
      <c r="L29" s="326"/>
      <c r="M29" s="326"/>
      <c r="N29" s="326"/>
      <c r="O29" s="326"/>
      <c r="P29" s="317"/>
      <c r="Q29" s="317"/>
      <c r="R29" s="317"/>
      <c r="S29" s="317"/>
      <c r="T29" s="317"/>
      <c r="U29" s="317"/>
      <c r="V29" s="317"/>
      <c r="W29" s="317"/>
      <c r="X29" s="317"/>
      <c r="Y29" s="317"/>
      <c r="Z29" s="326"/>
      <c r="AA29" s="326"/>
      <c r="AB29" s="326"/>
      <c r="AC29" s="316"/>
      <c r="AD29" s="326"/>
      <c r="AE29" s="317"/>
    </row>
    <row r="30" spans="1:31" x14ac:dyDescent="0.2">
      <c r="A30" s="287" t="s">
        <v>451</v>
      </c>
      <c r="B30" s="287"/>
      <c r="C30" s="304"/>
      <c r="D30" s="304"/>
      <c r="E30" s="304"/>
      <c r="F30" s="304"/>
      <c r="G30" s="304">
        <v>3</v>
      </c>
      <c r="H30" s="304"/>
      <c r="I30" s="305">
        <f>SUM(C30:H30)</f>
        <v>3</v>
      </c>
      <c r="J30" s="304">
        <v>5</v>
      </c>
      <c r="K30" s="304"/>
      <c r="L30" s="304">
        <v>9</v>
      </c>
      <c r="M30" s="304"/>
      <c r="N30" s="304">
        <v>7</v>
      </c>
      <c r="O30" s="304"/>
      <c r="P30" s="306">
        <f>SUM(J30:O30)</f>
        <v>21</v>
      </c>
      <c r="Q30" s="307">
        <v>5</v>
      </c>
      <c r="R30" s="307"/>
      <c r="S30" s="307"/>
      <c r="T30" s="307"/>
      <c r="U30" s="307"/>
      <c r="V30" s="307"/>
      <c r="W30" s="306">
        <f>SUM(Q30:V30)</f>
        <v>5</v>
      </c>
      <c r="X30" s="308"/>
      <c r="Y30" s="308"/>
      <c r="Z30" s="308"/>
      <c r="AA30" s="308"/>
      <c r="AB30" s="308"/>
      <c r="AC30" s="308"/>
      <c r="AD30" s="306">
        <f>SUM(X30:AC30)</f>
        <v>0</v>
      </c>
      <c r="AE30" s="309">
        <f>SUM(I30,P30,W30,AD30)</f>
        <v>29</v>
      </c>
    </row>
    <row r="31" spans="1:31" x14ac:dyDescent="0.2">
      <c r="A31" s="287" t="s">
        <v>449</v>
      </c>
      <c r="B31" s="287"/>
      <c r="C31" s="304">
        <v>37</v>
      </c>
      <c r="D31" s="304"/>
      <c r="E31" s="304">
        <v>28</v>
      </c>
      <c r="F31" s="304"/>
      <c r="G31" s="304">
        <v>38</v>
      </c>
      <c r="H31" s="304"/>
      <c r="I31" s="305">
        <f>SUM(C31:H31)</f>
        <v>103</v>
      </c>
      <c r="J31" s="304">
        <v>32</v>
      </c>
      <c r="K31" s="304"/>
      <c r="L31" s="304">
        <v>37</v>
      </c>
      <c r="M31" s="304"/>
      <c r="N31" s="304">
        <v>28</v>
      </c>
      <c r="O31" s="304"/>
      <c r="P31" s="306">
        <f>SUM(J31:O31)</f>
        <v>97</v>
      </c>
      <c r="Q31" s="307">
        <v>27</v>
      </c>
      <c r="R31" s="307"/>
      <c r="S31" s="307"/>
      <c r="T31" s="307"/>
      <c r="U31" s="307"/>
      <c r="V31" s="307"/>
      <c r="W31" s="306">
        <f>SUM(Q31:V31)</f>
        <v>27</v>
      </c>
      <c r="X31" s="308"/>
      <c r="Y31" s="308"/>
      <c r="Z31" s="308"/>
      <c r="AA31" s="308"/>
      <c r="AB31" s="308"/>
      <c r="AC31" s="308"/>
      <c r="AD31" s="306">
        <f>SUM(X31:AC31)</f>
        <v>0</v>
      </c>
      <c r="AE31" s="309">
        <f t="shared" ref="AE31:AE46" si="4">SUM(I31,P31,W31,AD31)</f>
        <v>227</v>
      </c>
    </row>
    <row r="32" spans="1:31" x14ac:dyDescent="0.2">
      <c r="A32" s="287" t="s">
        <v>450</v>
      </c>
      <c r="B32" s="287"/>
      <c r="C32" s="304">
        <v>26</v>
      </c>
      <c r="D32" s="304"/>
      <c r="E32" s="304">
        <v>28</v>
      </c>
      <c r="F32" s="304"/>
      <c r="G32" s="304">
        <v>41</v>
      </c>
      <c r="H32" s="304"/>
      <c r="I32" s="305">
        <f>SUM(C32:H32)</f>
        <v>95</v>
      </c>
      <c r="J32" s="304">
        <v>37</v>
      </c>
      <c r="K32" s="304"/>
      <c r="L32" s="304">
        <v>46</v>
      </c>
      <c r="M32" s="304"/>
      <c r="N32" s="304">
        <v>35</v>
      </c>
      <c r="O32" s="304"/>
      <c r="P32" s="306">
        <f>SUM(J32:O32)</f>
        <v>118</v>
      </c>
      <c r="Q32" s="307">
        <v>32</v>
      </c>
      <c r="R32" s="307"/>
      <c r="S32" s="307"/>
      <c r="T32" s="307"/>
      <c r="U32" s="307"/>
      <c r="V32" s="307"/>
      <c r="W32" s="306">
        <f>SUM(Q32:V32)</f>
        <v>32</v>
      </c>
      <c r="X32" s="308"/>
      <c r="Y32" s="308"/>
      <c r="Z32" s="308"/>
      <c r="AA32" s="308"/>
      <c r="AB32" s="308"/>
      <c r="AC32" s="308"/>
      <c r="AD32" s="306">
        <f>SUM(X32:AC32)</f>
        <v>0</v>
      </c>
      <c r="AE32" s="309">
        <f t="shared" si="4"/>
        <v>245</v>
      </c>
    </row>
    <row r="33" spans="1:31" x14ac:dyDescent="0.2">
      <c r="A33" s="287" t="s">
        <v>454</v>
      </c>
      <c r="B33" s="287"/>
      <c r="C33" s="304">
        <v>47</v>
      </c>
      <c r="D33" s="304"/>
      <c r="E33" s="304">
        <v>36</v>
      </c>
      <c r="F33" s="304"/>
      <c r="G33" s="304">
        <v>46</v>
      </c>
      <c r="H33" s="304"/>
      <c r="I33" s="305">
        <f>SUM(C33:H33)</f>
        <v>129</v>
      </c>
      <c r="J33" s="304">
        <v>42</v>
      </c>
      <c r="K33" s="304"/>
      <c r="L33" s="304">
        <v>50</v>
      </c>
      <c r="M33" s="304"/>
      <c r="N33" s="304">
        <v>40</v>
      </c>
      <c r="O33" s="304"/>
      <c r="P33" s="306">
        <f>SUM(J33:O33)</f>
        <v>132</v>
      </c>
      <c r="Q33" s="307">
        <v>32</v>
      </c>
      <c r="R33" s="307"/>
      <c r="S33" s="307"/>
      <c r="T33" s="307"/>
      <c r="U33" s="307"/>
      <c r="V33" s="307"/>
      <c r="W33" s="306">
        <f>SUM(Q33:V33)</f>
        <v>32</v>
      </c>
      <c r="X33" s="308"/>
      <c r="Y33" s="308"/>
      <c r="Z33" s="308"/>
      <c r="AA33" s="308"/>
      <c r="AB33" s="308"/>
      <c r="AC33" s="308"/>
      <c r="AD33" s="306">
        <f>SUM(X33:AC33)</f>
        <v>0</v>
      </c>
      <c r="AE33" s="309">
        <f>SUM(I33,P33,W33,AD33)</f>
        <v>293</v>
      </c>
    </row>
    <row r="34" spans="1:31" x14ac:dyDescent="0.2">
      <c r="A34" s="297" t="s">
        <v>370</v>
      </c>
      <c r="B34" s="2"/>
      <c r="C34" s="274"/>
      <c r="D34" s="274"/>
      <c r="E34" s="274"/>
      <c r="F34" s="274"/>
      <c r="G34" s="274"/>
      <c r="H34" s="274"/>
      <c r="I34" s="305">
        <f t="shared" ref="I34:I46" si="5">SUM(C34:G34)</f>
        <v>0</v>
      </c>
      <c r="J34" s="274"/>
      <c r="K34" s="274"/>
      <c r="L34" s="274"/>
      <c r="M34" s="274"/>
      <c r="N34" s="274"/>
      <c r="O34" s="274"/>
      <c r="P34" s="306">
        <f t="shared" ref="P34:P46" si="6">SUM(J34:N34)</f>
        <v>0</v>
      </c>
      <c r="Q34" s="310"/>
      <c r="R34" s="310"/>
      <c r="S34" s="310"/>
      <c r="T34" s="310"/>
      <c r="U34" s="310"/>
      <c r="V34" s="310"/>
      <c r="W34" s="306">
        <f t="shared" ref="W34:W46" si="7">SUM(Q34:V34)</f>
        <v>0</v>
      </c>
      <c r="X34" s="311"/>
      <c r="Y34" s="311"/>
      <c r="Z34" s="311"/>
      <c r="AA34" s="311"/>
      <c r="AB34" s="311"/>
      <c r="AC34" s="311"/>
      <c r="AD34" s="306">
        <f t="shared" ref="AD34:AD46" si="8">SUM(X34:AC34)</f>
        <v>0</v>
      </c>
      <c r="AE34" s="309">
        <f t="shared" si="4"/>
        <v>0</v>
      </c>
    </row>
    <row r="35" spans="1:31" x14ac:dyDescent="0.2">
      <c r="A35" s="352"/>
      <c r="B35" s="16" t="s">
        <v>372</v>
      </c>
      <c r="C35" s="274"/>
      <c r="D35" s="274"/>
      <c r="E35" s="274"/>
      <c r="F35" s="274"/>
      <c r="G35" s="274"/>
      <c r="H35" s="274"/>
      <c r="I35" s="305">
        <f t="shared" si="5"/>
        <v>0</v>
      </c>
      <c r="J35" s="274"/>
      <c r="K35" s="274"/>
      <c r="L35" s="274"/>
      <c r="M35" s="274"/>
      <c r="N35" s="274"/>
      <c r="O35" s="274"/>
      <c r="P35" s="306">
        <f t="shared" si="6"/>
        <v>0</v>
      </c>
      <c r="Q35" s="310"/>
      <c r="R35" s="310"/>
      <c r="S35" s="310"/>
      <c r="T35" s="310"/>
      <c r="U35" s="310"/>
      <c r="V35" s="310"/>
      <c r="W35" s="306">
        <f t="shared" si="7"/>
        <v>0</v>
      </c>
      <c r="X35" s="311"/>
      <c r="Y35" s="311"/>
      <c r="Z35" s="311"/>
      <c r="AA35" s="311"/>
      <c r="AB35" s="311"/>
      <c r="AC35" s="311"/>
      <c r="AD35" s="306">
        <f t="shared" si="8"/>
        <v>0</v>
      </c>
      <c r="AE35" s="309">
        <f t="shared" si="4"/>
        <v>0</v>
      </c>
    </row>
    <row r="36" spans="1:31" x14ac:dyDescent="0.2">
      <c r="A36" s="353"/>
      <c r="B36" s="16" t="s">
        <v>373</v>
      </c>
      <c r="C36" s="274"/>
      <c r="D36" s="274"/>
      <c r="E36" s="274"/>
      <c r="F36" s="274"/>
      <c r="G36" s="274"/>
      <c r="H36" s="274"/>
      <c r="I36" s="305">
        <f t="shared" si="5"/>
        <v>0</v>
      </c>
      <c r="J36" s="274"/>
      <c r="K36" s="274"/>
      <c r="L36" s="274"/>
      <c r="M36" s="274"/>
      <c r="N36" s="274"/>
      <c r="O36" s="274"/>
      <c r="P36" s="306">
        <f t="shared" si="6"/>
        <v>0</v>
      </c>
      <c r="Q36" s="310"/>
      <c r="R36" s="310"/>
      <c r="S36" s="310"/>
      <c r="T36" s="310"/>
      <c r="U36" s="310"/>
      <c r="V36" s="310"/>
      <c r="W36" s="306">
        <f t="shared" si="7"/>
        <v>0</v>
      </c>
      <c r="X36" s="311"/>
      <c r="Y36" s="311"/>
      <c r="Z36" s="311"/>
      <c r="AA36" s="311"/>
      <c r="AB36" s="311"/>
      <c r="AC36" s="311"/>
      <c r="AD36" s="306">
        <f t="shared" si="8"/>
        <v>0</v>
      </c>
      <c r="AE36" s="309">
        <f t="shared" si="4"/>
        <v>0</v>
      </c>
    </row>
    <row r="37" spans="1:31" x14ac:dyDescent="0.2">
      <c r="A37" s="353"/>
      <c r="B37" s="16" t="s">
        <v>374</v>
      </c>
      <c r="C37" s="274"/>
      <c r="D37" s="274"/>
      <c r="E37" s="274"/>
      <c r="F37" s="274"/>
      <c r="G37" s="274"/>
      <c r="H37" s="274"/>
      <c r="I37" s="305">
        <f t="shared" si="5"/>
        <v>0</v>
      </c>
      <c r="J37" s="274"/>
      <c r="K37" s="274"/>
      <c r="L37" s="274"/>
      <c r="M37" s="274"/>
      <c r="N37" s="274"/>
      <c r="O37" s="274"/>
      <c r="P37" s="306">
        <f t="shared" si="6"/>
        <v>0</v>
      </c>
      <c r="Q37" s="310"/>
      <c r="R37" s="310"/>
      <c r="S37" s="310"/>
      <c r="T37" s="310"/>
      <c r="U37" s="310"/>
      <c r="V37" s="310"/>
      <c r="W37" s="306">
        <f t="shared" si="7"/>
        <v>0</v>
      </c>
      <c r="X37" s="311"/>
      <c r="Y37" s="311"/>
      <c r="Z37" s="311"/>
      <c r="AA37" s="311"/>
      <c r="AB37" s="311"/>
      <c r="AC37" s="311"/>
      <c r="AD37" s="306">
        <f t="shared" si="8"/>
        <v>0</v>
      </c>
      <c r="AE37" s="309">
        <f t="shared" si="4"/>
        <v>0</v>
      </c>
    </row>
    <row r="38" spans="1:31" x14ac:dyDescent="0.2">
      <c r="A38" s="353"/>
      <c r="B38" s="16" t="s">
        <v>375</v>
      </c>
      <c r="C38" s="274"/>
      <c r="D38" s="274"/>
      <c r="E38" s="274"/>
      <c r="F38" s="274"/>
      <c r="G38" s="274"/>
      <c r="H38" s="274"/>
      <c r="I38" s="305">
        <f t="shared" si="5"/>
        <v>0</v>
      </c>
      <c r="J38" s="274"/>
      <c r="K38" s="274"/>
      <c r="L38" s="274"/>
      <c r="M38" s="274"/>
      <c r="N38" s="274"/>
      <c r="O38" s="274"/>
      <c r="P38" s="306">
        <f t="shared" si="6"/>
        <v>0</v>
      </c>
      <c r="Q38" s="310"/>
      <c r="R38" s="310"/>
      <c r="S38" s="310"/>
      <c r="T38" s="310"/>
      <c r="U38" s="310"/>
      <c r="V38" s="310"/>
      <c r="W38" s="306">
        <f t="shared" si="7"/>
        <v>0</v>
      </c>
      <c r="X38" s="311"/>
      <c r="Y38" s="311"/>
      <c r="Z38" s="311"/>
      <c r="AA38" s="311"/>
      <c r="AB38" s="311"/>
      <c r="AC38" s="311"/>
      <c r="AD38" s="306">
        <f t="shared" si="8"/>
        <v>0</v>
      </c>
      <c r="AE38" s="309">
        <f t="shared" si="4"/>
        <v>0</v>
      </c>
    </row>
    <row r="39" spans="1:31" x14ac:dyDescent="0.2">
      <c r="A39" s="353"/>
      <c r="B39" s="16" t="s">
        <v>377</v>
      </c>
      <c r="C39" s="274"/>
      <c r="D39" s="274"/>
      <c r="E39" s="274"/>
      <c r="F39" s="274"/>
      <c r="G39" s="274"/>
      <c r="H39" s="274"/>
      <c r="I39" s="305">
        <f t="shared" si="5"/>
        <v>0</v>
      </c>
      <c r="J39" s="274"/>
      <c r="K39" s="274"/>
      <c r="L39" s="274"/>
      <c r="M39" s="274"/>
      <c r="N39" s="274"/>
      <c r="O39" s="274"/>
      <c r="P39" s="306">
        <f t="shared" si="6"/>
        <v>0</v>
      </c>
      <c r="Q39" s="310">
        <v>1</v>
      </c>
      <c r="R39" s="310"/>
      <c r="S39" s="310"/>
      <c r="T39" s="310"/>
      <c r="U39" s="310"/>
      <c r="V39" s="310"/>
      <c r="W39" s="306">
        <f t="shared" si="7"/>
        <v>1</v>
      </c>
      <c r="X39" s="311"/>
      <c r="Y39" s="311"/>
      <c r="Z39" s="311"/>
      <c r="AA39" s="311"/>
      <c r="AB39" s="311"/>
      <c r="AC39" s="311"/>
      <c r="AD39" s="306">
        <f t="shared" si="8"/>
        <v>0</v>
      </c>
      <c r="AE39" s="309">
        <f t="shared" si="4"/>
        <v>1</v>
      </c>
    </row>
    <row r="40" spans="1:31" x14ac:dyDescent="0.2">
      <c r="A40" s="353"/>
      <c r="B40" s="16" t="s">
        <v>378</v>
      </c>
      <c r="C40" s="274"/>
      <c r="D40" s="274"/>
      <c r="E40" s="274"/>
      <c r="F40" s="274"/>
      <c r="G40" s="274"/>
      <c r="H40" s="274"/>
      <c r="I40" s="305">
        <f t="shared" si="5"/>
        <v>0</v>
      </c>
      <c r="J40" s="274"/>
      <c r="K40" s="274"/>
      <c r="L40" s="274"/>
      <c r="M40" s="274"/>
      <c r="N40" s="274"/>
      <c r="O40" s="274"/>
      <c r="P40" s="306">
        <f t="shared" si="6"/>
        <v>0</v>
      </c>
      <c r="Q40" s="310"/>
      <c r="R40" s="310"/>
      <c r="S40" s="310"/>
      <c r="T40" s="310"/>
      <c r="U40" s="310"/>
      <c r="V40" s="310"/>
      <c r="W40" s="306">
        <f t="shared" si="7"/>
        <v>0</v>
      </c>
      <c r="X40" s="311"/>
      <c r="Y40" s="311"/>
      <c r="Z40" s="311"/>
      <c r="AA40" s="311"/>
      <c r="AB40" s="311"/>
      <c r="AC40" s="311"/>
      <c r="AD40" s="306">
        <f t="shared" si="8"/>
        <v>0</v>
      </c>
      <c r="AE40" s="309">
        <f t="shared" si="4"/>
        <v>0</v>
      </c>
    </row>
    <row r="41" spans="1:31" x14ac:dyDescent="0.2">
      <c r="A41" s="353"/>
      <c r="B41" s="16" t="s">
        <v>379</v>
      </c>
      <c r="C41" s="274"/>
      <c r="D41" s="274"/>
      <c r="E41" s="274"/>
      <c r="F41" s="274"/>
      <c r="G41" s="274"/>
      <c r="H41" s="274"/>
      <c r="I41" s="305">
        <f t="shared" si="5"/>
        <v>0</v>
      </c>
      <c r="J41" s="274"/>
      <c r="K41" s="274"/>
      <c r="L41" s="274"/>
      <c r="M41" s="274"/>
      <c r="N41" s="274"/>
      <c r="O41" s="323"/>
      <c r="P41" s="306">
        <f t="shared" si="6"/>
        <v>0</v>
      </c>
      <c r="Q41" s="310"/>
      <c r="R41" s="310"/>
      <c r="S41" s="310"/>
      <c r="T41" s="310"/>
      <c r="U41" s="310"/>
      <c r="V41" s="310"/>
      <c r="W41" s="306">
        <f t="shared" si="7"/>
        <v>0</v>
      </c>
      <c r="X41" s="311"/>
      <c r="Y41" s="311"/>
      <c r="Z41" s="311"/>
      <c r="AA41" s="311"/>
      <c r="AB41" s="311"/>
      <c r="AC41" s="311"/>
      <c r="AD41" s="306">
        <f t="shared" si="8"/>
        <v>0</v>
      </c>
      <c r="AE41" s="309">
        <f t="shared" si="4"/>
        <v>0</v>
      </c>
    </row>
    <row r="42" spans="1:31" x14ac:dyDescent="0.2">
      <c r="A42" s="353"/>
      <c r="B42" s="16" t="s">
        <v>457</v>
      </c>
      <c r="C42" s="274">
        <v>1</v>
      </c>
      <c r="D42" s="274"/>
      <c r="E42" s="274"/>
      <c r="F42" s="274"/>
      <c r="G42" s="274"/>
      <c r="H42" s="274"/>
      <c r="I42" s="305">
        <f t="shared" si="5"/>
        <v>1</v>
      </c>
      <c r="J42" s="274"/>
      <c r="K42" s="274"/>
      <c r="L42" s="274"/>
      <c r="M42" s="274"/>
      <c r="N42" s="324">
        <v>2</v>
      </c>
      <c r="O42" s="347"/>
      <c r="P42" s="306">
        <f t="shared" si="6"/>
        <v>2</v>
      </c>
      <c r="Q42" s="325">
        <v>1</v>
      </c>
      <c r="R42" s="325"/>
      <c r="S42" s="310"/>
      <c r="T42" s="310"/>
      <c r="U42" s="310"/>
      <c r="V42" s="310"/>
      <c r="W42" s="306">
        <f t="shared" si="7"/>
        <v>1</v>
      </c>
      <c r="X42" s="311"/>
      <c r="Y42" s="311"/>
      <c r="Z42" s="311"/>
      <c r="AA42" s="311"/>
      <c r="AB42" s="311"/>
      <c r="AC42" s="311"/>
      <c r="AD42" s="306">
        <f t="shared" si="8"/>
        <v>0</v>
      </c>
      <c r="AE42" s="309">
        <f t="shared" si="4"/>
        <v>4</v>
      </c>
    </row>
    <row r="43" spans="1:31" x14ac:dyDescent="0.2">
      <c r="A43" s="353"/>
      <c r="B43" s="16" t="s">
        <v>455</v>
      </c>
      <c r="C43" s="274">
        <v>17</v>
      </c>
      <c r="D43" s="274"/>
      <c r="E43" s="274">
        <v>18</v>
      </c>
      <c r="F43" s="274"/>
      <c r="G43" s="274">
        <v>17</v>
      </c>
      <c r="H43" s="274"/>
      <c r="I43" s="305">
        <f t="shared" si="5"/>
        <v>52</v>
      </c>
      <c r="J43" s="274">
        <v>19</v>
      </c>
      <c r="K43" s="274"/>
      <c r="L43" s="274">
        <v>14</v>
      </c>
      <c r="M43" s="274"/>
      <c r="N43" s="324">
        <v>25</v>
      </c>
      <c r="O43" s="347"/>
      <c r="P43" s="306">
        <f t="shared" si="6"/>
        <v>58</v>
      </c>
      <c r="Q43" s="325">
        <v>26</v>
      </c>
      <c r="R43" s="325"/>
      <c r="S43" s="310"/>
      <c r="T43" s="310"/>
      <c r="U43" s="310"/>
      <c r="V43" s="310"/>
      <c r="W43" s="306">
        <f t="shared" si="7"/>
        <v>26</v>
      </c>
      <c r="X43" s="311"/>
      <c r="Y43" s="311"/>
      <c r="Z43" s="311"/>
      <c r="AA43" s="311"/>
      <c r="AB43" s="311"/>
      <c r="AC43" s="311"/>
      <c r="AD43" s="306">
        <f t="shared" si="8"/>
        <v>0</v>
      </c>
      <c r="AE43" s="309">
        <f t="shared" si="4"/>
        <v>136</v>
      </c>
    </row>
    <row r="44" spans="1:31" x14ac:dyDescent="0.2">
      <c r="A44" s="353"/>
      <c r="B44" s="16" t="s">
        <v>461</v>
      </c>
      <c r="C44" s="274"/>
      <c r="D44" s="274"/>
      <c r="E44" s="274"/>
      <c r="F44" s="274"/>
      <c r="G44" s="274"/>
      <c r="H44" s="274"/>
      <c r="I44" s="305"/>
      <c r="J44" s="274"/>
      <c r="K44" s="274"/>
      <c r="L44" s="274"/>
      <c r="M44" s="274"/>
      <c r="N44" s="324"/>
      <c r="O44" s="347"/>
      <c r="P44" s="306"/>
      <c r="Q44" s="325">
        <v>14</v>
      </c>
      <c r="R44" s="325"/>
      <c r="S44" s="310"/>
      <c r="T44" s="310"/>
      <c r="U44" s="310"/>
      <c r="V44" s="310"/>
      <c r="W44" s="306">
        <f t="shared" si="7"/>
        <v>14</v>
      </c>
      <c r="X44" s="311"/>
      <c r="Y44" s="311"/>
      <c r="Z44" s="311"/>
      <c r="AA44" s="311"/>
      <c r="AB44" s="311"/>
      <c r="AC44" s="311"/>
      <c r="AD44" s="306"/>
      <c r="AE44" s="309"/>
    </row>
    <row r="45" spans="1:31" x14ac:dyDescent="0.2">
      <c r="A45" s="353"/>
      <c r="B45" s="16" t="s">
        <v>376</v>
      </c>
      <c r="C45" s="274"/>
      <c r="D45" s="274"/>
      <c r="E45" s="274"/>
      <c r="F45" s="274"/>
      <c r="G45" s="274"/>
      <c r="H45" s="274"/>
      <c r="I45" s="305"/>
      <c r="J45" s="274"/>
      <c r="K45" s="274"/>
      <c r="L45" s="274"/>
      <c r="M45" s="274"/>
      <c r="N45" s="324"/>
      <c r="O45" s="347"/>
      <c r="P45" s="306"/>
      <c r="Q45" s="325"/>
      <c r="R45" s="325"/>
      <c r="S45" s="310"/>
      <c r="T45" s="310"/>
      <c r="U45" s="310"/>
      <c r="V45" s="310"/>
      <c r="W45" s="306"/>
      <c r="X45" s="311"/>
      <c r="Y45" s="311"/>
      <c r="Z45" s="311"/>
      <c r="AA45" s="311"/>
      <c r="AB45" s="311"/>
      <c r="AC45" s="311"/>
      <c r="AD45" s="306"/>
      <c r="AE45" s="309"/>
    </row>
    <row r="46" spans="1:31" x14ac:dyDescent="0.2">
      <c r="A46" s="353"/>
      <c r="B46" s="16" t="s">
        <v>462</v>
      </c>
      <c r="C46" s="274"/>
      <c r="D46" s="274"/>
      <c r="E46" s="274"/>
      <c r="F46" s="274"/>
      <c r="G46" s="274"/>
      <c r="H46" s="274"/>
      <c r="I46" s="305">
        <f t="shared" si="5"/>
        <v>0</v>
      </c>
      <c r="J46" s="274"/>
      <c r="K46" s="274"/>
      <c r="L46" s="274"/>
      <c r="M46" s="274"/>
      <c r="N46" s="324"/>
      <c r="O46" s="324"/>
      <c r="P46" s="306">
        <f t="shared" si="6"/>
        <v>0</v>
      </c>
      <c r="Q46" s="325">
        <v>2</v>
      </c>
      <c r="R46" s="325"/>
      <c r="S46" s="310"/>
      <c r="T46" s="310"/>
      <c r="U46" s="310"/>
      <c r="V46" s="310"/>
      <c r="W46" s="306">
        <f t="shared" si="7"/>
        <v>2</v>
      </c>
      <c r="X46" s="311"/>
      <c r="Y46" s="311"/>
      <c r="Z46" s="311"/>
      <c r="AA46" s="311"/>
      <c r="AB46" s="311"/>
      <c r="AC46" s="311"/>
      <c r="AD46" s="306">
        <f t="shared" si="8"/>
        <v>0</v>
      </c>
      <c r="AE46" s="309">
        <f t="shared" si="4"/>
        <v>2</v>
      </c>
    </row>
    <row r="47" spans="1:31" x14ac:dyDescent="0.2">
      <c r="A47" s="292"/>
      <c r="B47" s="292"/>
      <c r="C47" s="326" t="s">
        <v>125</v>
      </c>
      <c r="D47" s="326"/>
      <c r="E47" s="326" t="s">
        <v>126</v>
      </c>
      <c r="F47" s="326"/>
      <c r="G47" s="326" t="s">
        <v>2</v>
      </c>
      <c r="H47" s="326"/>
      <c r="I47" s="317"/>
      <c r="J47" s="326" t="s">
        <v>3</v>
      </c>
      <c r="K47" s="326"/>
      <c r="L47" s="326" t="s">
        <v>111</v>
      </c>
      <c r="M47" s="326"/>
      <c r="N47" s="326" t="s">
        <v>113</v>
      </c>
      <c r="O47" s="326"/>
      <c r="P47" s="317"/>
      <c r="Q47" s="317" t="s">
        <v>6</v>
      </c>
      <c r="R47" s="317"/>
      <c r="S47" s="317" t="s">
        <v>128</v>
      </c>
      <c r="T47" s="317"/>
      <c r="U47" s="317" t="s">
        <v>129</v>
      </c>
      <c r="V47" s="317"/>
      <c r="W47" s="317"/>
      <c r="X47" s="317" t="s">
        <v>427</v>
      </c>
      <c r="Y47" s="317"/>
      <c r="Z47" s="326" t="s">
        <v>428</v>
      </c>
      <c r="AA47" s="326"/>
      <c r="AB47" s="326" t="s">
        <v>429</v>
      </c>
      <c r="AC47" s="316"/>
      <c r="AD47" s="326"/>
      <c r="AE47" s="317"/>
    </row>
    <row r="48" spans="1:31" x14ac:dyDescent="0.2">
      <c r="A48" s="296" t="s">
        <v>371</v>
      </c>
      <c r="B48" s="287"/>
      <c r="C48" s="304"/>
      <c r="D48" s="304"/>
      <c r="E48" s="304"/>
      <c r="F48" s="304"/>
      <c r="G48" s="304"/>
      <c r="H48" s="304"/>
      <c r="I48" s="305">
        <f>SUM(C48:G48)</f>
        <v>0</v>
      </c>
      <c r="J48" s="304"/>
      <c r="K48" s="304"/>
      <c r="L48" s="304"/>
      <c r="M48" s="304"/>
      <c r="N48" s="304"/>
      <c r="O48" s="304"/>
      <c r="P48" s="306">
        <f>SUM(J48:N48)</f>
        <v>0</v>
      </c>
      <c r="Q48" s="307"/>
      <c r="R48" s="307"/>
      <c r="S48" s="307"/>
      <c r="T48" s="307"/>
      <c r="U48" s="307"/>
      <c r="V48" s="307"/>
      <c r="W48" s="306">
        <f>SUM(Q48:V48)</f>
        <v>0</v>
      </c>
      <c r="X48" s="308"/>
      <c r="Y48" s="308"/>
      <c r="Z48" s="308"/>
      <c r="AA48" s="308"/>
      <c r="AB48" s="308"/>
      <c r="AC48" s="308"/>
      <c r="AD48" s="306">
        <f>SUM(X48:AC48)</f>
        <v>0</v>
      </c>
      <c r="AE48" s="309">
        <f t="shared" ref="AE48:AE90" si="9">SUM(I48,P48,W48,AD48)</f>
        <v>0</v>
      </c>
    </row>
    <row r="49" spans="1:31" x14ac:dyDescent="0.2">
      <c r="A49" s="354"/>
      <c r="B49" s="288" t="s">
        <v>463</v>
      </c>
      <c r="C49" s="304"/>
      <c r="D49" s="304"/>
      <c r="E49" s="304"/>
      <c r="F49" s="304"/>
      <c r="G49" s="304"/>
      <c r="H49" s="304"/>
      <c r="I49" s="305">
        <f>SUM(C49:H49)</f>
        <v>0</v>
      </c>
      <c r="J49" s="304"/>
      <c r="K49" s="304"/>
      <c r="L49" s="304"/>
      <c r="M49" s="304"/>
      <c r="N49" s="304"/>
      <c r="O49" s="304"/>
      <c r="P49" s="306">
        <f>SUM(J49:O49)</f>
        <v>0</v>
      </c>
      <c r="Q49" s="307"/>
      <c r="R49" s="307"/>
      <c r="S49" s="307"/>
      <c r="T49" s="307"/>
      <c r="U49" s="307"/>
      <c r="V49" s="307"/>
      <c r="W49" s="306">
        <f>SUM(Q49:V49)</f>
        <v>0</v>
      </c>
      <c r="X49" s="308"/>
      <c r="Y49" s="308"/>
      <c r="Z49" s="308"/>
      <c r="AA49" s="308"/>
      <c r="AB49" s="308"/>
      <c r="AC49" s="308"/>
      <c r="AD49" s="306">
        <f>SUM(X49:AC49)</f>
        <v>0</v>
      </c>
      <c r="AE49" s="309">
        <f>SUM(I49,P49,W49,AD49)</f>
        <v>0</v>
      </c>
    </row>
    <row r="50" spans="1:31" x14ac:dyDescent="0.2">
      <c r="A50" s="355"/>
      <c r="B50" s="288" t="s">
        <v>382</v>
      </c>
      <c r="C50" s="304">
        <v>12</v>
      </c>
      <c r="D50" s="304"/>
      <c r="E50" s="304">
        <v>11</v>
      </c>
      <c r="F50" s="304"/>
      <c r="G50" s="304">
        <v>3</v>
      </c>
      <c r="H50" s="304"/>
      <c r="I50" s="305">
        <f t="shared" ref="I50:I90" si="10">SUM(C50:H50)</f>
        <v>26</v>
      </c>
      <c r="J50" s="304">
        <v>5</v>
      </c>
      <c r="K50" s="304"/>
      <c r="L50" s="304">
        <v>13</v>
      </c>
      <c r="M50" s="304"/>
      <c r="N50" s="304">
        <v>6</v>
      </c>
      <c r="O50" s="304"/>
      <c r="P50" s="306">
        <f t="shared" ref="P50:P90" si="11">SUM(J50:O50)</f>
        <v>24</v>
      </c>
      <c r="Q50" s="307">
        <v>10</v>
      </c>
      <c r="R50" s="307"/>
      <c r="S50" s="307"/>
      <c r="T50" s="307"/>
      <c r="U50" s="307"/>
      <c r="V50" s="307"/>
      <c r="W50" s="306">
        <f t="shared" ref="W50:W90" si="12">SUM(Q50:V50)</f>
        <v>10</v>
      </c>
      <c r="X50" s="308"/>
      <c r="Y50" s="308"/>
      <c r="Z50" s="308"/>
      <c r="AA50" s="308"/>
      <c r="AB50" s="308"/>
      <c r="AC50" s="308"/>
      <c r="AD50" s="306">
        <f t="shared" ref="AD50:AD90" si="13">SUM(X50:AC50)</f>
        <v>0</v>
      </c>
      <c r="AE50" s="309">
        <f t="shared" si="9"/>
        <v>60</v>
      </c>
    </row>
    <row r="51" spans="1:31" x14ac:dyDescent="0.2">
      <c r="A51" s="355"/>
      <c r="B51" s="288" t="s">
        <v>383</v>
      </c>
      <c r="C51" s="304"/>
      <c r="D51" s="304"/>
      <c r="E51" s="304"/>
      <c r="F51" s="304"/>
      <c r="G51" s="304"/>
      <c r="H51" s="304"/>
      <c r="I51" s="305">
        <f t="shared" si="10"/>
        <v>0</v>
      </c>
      <c r="J51" s="304">
        <v>2</v>
      </c>
      <c r="K51" s="304"/>
      <c r="L51" s="304"/>
      <c r="M51" s="304"/>
      <c r="N51" s="304"/>
      <c r="O51" s="304"/>
      <c r="P51" s="306">
        <f t="shared" si="11"/>
        <v>2</v>
      </c>
      <c r="Q51" s="307"/>
      <c r="R51" s="307"/>
      <c r="S51" s="307"/>
      <c r="T51" s="307"/>
      <c r="U51" s="307"/>
      <c r="V51" s="307"/>
      <c r="W51" s="306">
        <f t="shared" si="12"/>
        <v>0</v>
      </c>
      <c r="X51" s="308"/>
      <c r="Y51" s="308"/>
      <c r="Z51" s="308"/>
      <c r="AA51" s="308"/>
      <c r="AB51" s="308"/>
      <c r="AC51" s="308"/>
      <c r="AD51" s="306">
        <f t="shared" si="13"/>
        <v>0</v>
      </c>
      <c r="AE51" s="309">
        <f t="shared" si="9"/>
        <v>2</v>
      </c>
    </row>
    <row r="52" spans="1:31" x14ac:dyDescent="0.2">
      <c r="A52" s="355"/>
      <c r="B52" s="288" t="s">
        <v>384</v>
      </c>
      <c r="C52" s="304">
        <v>1</v>
      </c>
      <c r="D52" s="304"/>
      <c r="E52" s="304">
        <v>1</v>
      </c>
      <c r="F52" s="304"/>
      <c r="G52" s="304">
        <v>1</v>
      </c>
      <c r="H52" s="304"/>
      <c r="I52" s="305">
        <f t="shared" si="10"/>
        <v>3</v>
      </c>
      <c r="J52" s="304"/>
      <c r="K52" s="304"/>
      <c r="L52" s="304"/>
      <c r="M52" s="304"/>
      <c r="N52" s="304">
        <v>1</v>
      </c>
      <c r="O52" s="304"/>
      <c r="P52" s="306">
        <f t="shared" si="11"/>
        <v>1</v>
      </c>
      <c r="Q52" s="307">
        <v>1</v>
      </c>
      <c r="R52" s="307"/>
      <c r="S52" s="307"/>
      <c r="T52" s="307"/>
      <c r="U52" s="307"/>
      <c r="V52" s="307"/>
      <c r="W52" s="306">
        <f t="shared" si="12"/>
        <v>1</v>
      </c>
      <c r="X52" s="308"/>
      <c r="Y52" s="308"/>
      <c r="Z52" s="308"/>
      <c r="AA52" s="308"/>
      <c r="AB52" s="308"/>
      <c r="AC52" s="308"/>
      <c r="AD52" s="306">
        <f t="shared" si="13"/>
        <v>0</v>
      </c>
      <c r="AE52" s="309">
        <f t="shared" si="9"/>
        <v>5</v>
      </c>
    </row>
    <row r="53" spans="1:31" x14ac:dyDescent="0.2">
      <c r="A53" s="355"/>
      <c r="B53" s="288" t="s">
        <v>385</v>
      </c>
      <c r="C53" s="304">
        <v>2</v>
      </c>
      <c r="D53" s="304"/>
      <c r="E53" s="304"/>
      <c r="F53" s="304"/>
      <c r="G53" s="304">
        <v>3</v>
      </c>
      <c r="H53" s="304"/>
      <c r="I53" s="305">
        <f t="shared" si="10"/>
        <v>5</v>
      </c>
      <c r="J53" s="304">
        <v>2</v>
      </c>
      <c r="K53" s="304"/>
      <c r="L53" s="304"/>
      <c r="M53" s="304"/>
      <c r="N53" s="304"/>
      <c r="O53" s="304"/>
      <c r="P53" s="306">
        <f t="shared" si="11"/>
        <v>2</v>
      </c>
      <c r="Q53" s="307"/>
      <c r="R53" s="307"/>
      <c r="S53" s="307"/>
      <c r="T53" s="307"/>
      <c r="U53" s="307"/>
      <c r="V53" s="307"/>
      <c r="W53" s="306">
        <f t="shared" si="12"/>
        <v>0</v>
      </c>
      <c r="X53" s="308"/>
      <c r="Y53" s="308"/>
      <c r="Z53" s="308"/>
      <c r="AA53" s="308"/>
      <c r="AB53" s="308"/>
      <c r="AC53" s="308"/>
      <c r="AD53" s="306">
        <f t="shared" si="13"/>
        <v>0</v>
      </c>
      <c r="AE53" s="309">
        <f t="shared" si="9"/>
        <v>7</v>
      </c>
    </row>
    <row r="54" spans="1:31" x14ac:dyDescent="0.2">
      <c r="A54" s="355"/>
      <c r="B54" s="288" t="s">
        <v>386</v>
      </c>
      <c r="C54" s="304">
        <v>11</v>
      </c>
      <c r="D54" s="304"/>
      <c r="E54" s="304">
        <v>9</v>
      </c>
      <c r="F54" s="304"/>
      <c r="G54" s="304">
        <v>9</v>
      </c>
      <c r="H54" s="304"/>
      <c r="I54" s="305">
        <f t="shared" si="10"/>
        <v>29</v>
      </c>
      <c r="J54" s="304">
        <v>12</v>
      </c>
      <c r="K54" s="304"/>
      <c r="L54" s="304">
        <v>9</v>
      </c>
      <c r="M54" s="304"/>
      <c r="N54" s="304">
        <v>7</v>
      </c>
      <c r="O54" s="304"/>
      <c r="P54" s="306">
        <f t="shared" si="11"/>
        <v>28</v>
      </c>
      <c r="Q54" s="307">
        <v>4</v>
      </c>
      <c r="R54" s="307"/>
      <c r="S54" s="307"/>
      <c r="T54" s="307"/>
      <c r="U54" s="307"/>
      <c r="V54" s="307"/>
      <c r="W54" s="306">
        <f t="shared" si="12"/>
        <v>4</v>
      </c>
      <c r="X54" s="308"/>
      <c r="Y54" s="308"/>
      <c r="Z54" s="308"/>
      <c r="AA54" s="308"/>
      <c r="AB54" s="308"/>
      <c r="AC54" s="308"/>
      <c r="AD54" s="306">
        <f t="shared" si="13"/>
        <v>0</v>
      </c>
      <c r="AE54" s="309">
        <f t="shared" si="9"/>
        <v>61</v>
      </c>
    </row>
    <row r="55" spans="1:31" x14ac:dyDescent="0.2">
      <c r="A55" s="355"/>
      <c r="B55" s="288" t="s">
        <v>387</v>
      </c>
      <c r="C55" s="304">
        <v>1</v>
      </c>
      <c r="D55" s="304"/>
      <c r="E55" s="304"/>
      <c r="F55" s="304"/>
      <c r="G55" s="304"/>
      <c r="H55" s="304"/>
      <c r="I55" s="305">
        <f t="shared" si="10"/>
        <v>1</v>
      </c>
      <c r="J55" s="304"/>
      <c r="K55" s="304"/>
      <c r="L55" s="304"/>
      <c r="M55" s="304"/>
      <c r="N55" s="304"/>
      <c r="O55" s="304"/>
      <c r="P55" s="306">
        <f t="shared" si="11"/>
        <v>0</v>
      </c>
      <c r="Q55" s="307"/>
      <c r="R55" s="307"/>
      <c r="S55" s="307"/>
      <c r="T55" s="307"/>
      <c r="U55" s="307"/>
      <c r="V55" s="307"/>
      <c r="W55" s="306">
        <f t="shared" si="12"/>
        <v>0</v>
      </c>
      <c r="X55" s="308"/>
      <c r="Y55" s="308"/>
      <c r="Z55" s="308"/>
      <c r="AA55" s="308"/>
      <c r="AB55" s="308"/>
      <c r="AC55" s="308"/>
      <c r="AD55" s="306">
        <f t="shared" si="13"/>
        <v>0</v>
      </c>
      <c r="AE55" s="309">
        <f t="shared" si="9"/>
        <v>1</v>
      </c>
    </row>
    <row r="56" spans="1:31" x14ac:dyDescent="0.2">
      <c r="A56" s="355"/>
      <c r="B56" s="288" t="s">
        <v>388</v>
      </c>
      <c r="C56" s="304"/>
      <c r="D56" s="304"/>
      <c r="E56" s="304"/>
      <c r="F56" s="304"/>
      <c r="G56" s="304"/>
      <c r="H56" s="304"/>
      <c r="I56" s="305">
        <f t="shared" si="10"/>
        <v>0</v>
      </c>
      <c r="J56" s="304">
        <v>3</v>
      </c>
      <c r="K56" s="304"/>
      <c r="L56" s="304">
        <v>2</v>
      </c>
      <c r="M56" s="304"/>
      <c r="N56" s="304">
        <v>1</v>
      </c>
      <c r="O56" s="304"/>
      <c r="P56" s="306">
        <f t="shared" si="11"/>
        <v>6</v>
      </c>
      <c r="Q56" s="307"/>
      <c r="R56" s="307"/>
      <c r="S56" s="307"/>
      <c r="T56" s="307"/>
      <c r="U56" s="307"/>
      <c r="V56" s="307"/>
      <c r="W56" s="306">
        <f t="shared" si="12"/>
        <v>0</v>
      </c>
      <c r="X56" s="308"/>
      <c r="Y56" s="308"/>
      <c r="Z56" s="308"/>
      <c r="AA56" s="308"/>
      <c r="AB56" s="308"/>
      <c r="AC56" s="308"/>
      <c r="AD56" s="306">
        <f t="shared" si="13"/>
        <v>0</v>
      </c>
      <c r="AE56" s="309">
        <f t="shared" si="9"/>
        <v>6</v>
      </c>
    </row>
    <row r="57" spans="1:31" x14ac:dyDescent="0.2">
      <c r="A57" s="355"/>
      <c r="B57" s="288" t="s">
        <v>389</v>
      </c>
      <c r="C57" s="304">
        <v>2</v>
      </c>
      <c r="D57" s="304"/>
      <c r="E57" s="304">
        <v>1</v>
      </c>
      <c r="F57" s="304"/>
      <c r="G57" s="304">
        <v>1</v>
      </c>
      <c r="H57" s="304"/>
      <c r="I57" s="305">
        <f t="shared" si="10"/>
        <v>4</v>
      </c>
      <c r="J57" s="304">
        <v>1</v>
      </c>
      <c r="K57" s="304"/>
      <c r="L57" s="304"/>
      <c r="M57" s="304"/>
      <c r="N57" s="304"/>
      <c r="O57" s="304"/>
      <c r="P57" s="306">
        <f t="shared" si="11"/>
        <v>1</v>
      </c>
      <c r="Q57" s="307"/>
      <c r="R57" s="307"/>
      <c r="S57" s="307"/>
      <c r="T57" s="307"/>
      <c r="U57" s="307"/>
      <c r="V57" s="307"/>
      <c r="W57" s="306">
        <f t="shared" si="12"/>
        <v>0</v>
      </c>
      <c r="X57" s="308"/>
      <c r="Y57" s="308"/>
      <c r="Z57" s="308"/>
      <c r="AA57" s="308"/>
      <c r="AB57" s="308"/>
      <c r="AC57" s="308"/>
      <c r="AD57" s="306">
        <f t="shared" si="13"/>
        <v>0</v>
      </c>
      <c r="AE57" s="309">
        <f t="shared" si="9"/>
        <v>5</v>
      </c>
    </row>
    <row r="58" spans="1:31" x14ac:dyDescent="0.2">
      <c r="A58" s="355"/>
      <c r="B58" s="288" t="s">
        <v>390</v>
      </c>
      <c r="C58" s="304"/>
      <c r="D58" s="304"/>
      <c r="E58" s="304"/>
      <c r="F58" s="304"/>
      <c r="G58" s="304"/>
      <c r="H58" s="304"/>
      <c r="I58" s="305">
        <f t="shared" si="10"/>
        <v>0</v>
      </c>
      <c r="J58" s="304">
        <v>3</v>
      </c>
      <c r="K58" s="304"/>
      <c r="L58" s="304">
        <v>1</v>
      </c>
      <c r="M58" s="304"/>
      <c r="N58" s="304">
        <v>1</v>
      </c>
      <c r="O58" s="304"/>
      <c r="P58" s="306">
        <f t="shared" si="11"/>
        <v>5</v>
      </c>
      <c r="Q58" s="307">
        <v>1</v>
      </c>
      <c r="R58" s="307"/>
      <c r="S58" s="307"/>
      <c r="T58" s="307"/>
      <c r="U58" s="307"/>
      <c r="V58" s="307"/>
      <c r="W58" s="306">
        <f t="shared" si="12"/>
        <v>1</v>
      </c>
      <c r="X58" s="308"/>
      <c r="Y58" s="308"/>
      <c r="Z58" s="308"/>
      <c r="AA58" s="308"/>
      <c r="AB58" s="308"/>
      <c r="AC58" s="308"/>
      <c r="AD58" s="306">
        <f t="shared" si="13"/>
        <v>0</v>
      </c>
      <c r="AE58" s="309">
        <f t="shared" si="9"/>
        <v>6</v>
      </c>
    </row>
    <row r="59" spans="1:31" x14ac:dyDescent="0.2">
      <c r="A59" s="355"/>
      <c r="B59" s="288" t="s">
        <v>391</v>
      </c>
      <c r="C59" s="304"/>
      <c r="D59" s="304"/>
      <c r="E59" s="304"/>
      <c r="F59" s="304"/>
      <c r="G59" s="304"/>
      <c r="H59" s="304"/>
      <c r="I59" s="305">
        <f t="shared" si="10"/>
        <v>0</v>
      </c>
      <c r="J59" s="304"/>
      <c r="K59" s="304"/>
      <c r="L59" s="304"/>
      <c r="M59" s="304"/>
      <c r="N59" s="304"/>
      <c r="O59" s="304"/>
      <c r="P59" s="306">
        <f t="shared" si="11"/>
        <v>0</v>
      </c>
      <c r="Q59" s="307"/>
      <c r="R59" s="307"/>
      <c r="S59" s="307"/>
      <c r="T59" s="307"/>
      <c r="U59" s="307"/>
      <c r="V59" s="307"/>
      <c r="W59" s="306">
        <f t="shared" si="12"/>
        <v>0</v>
      </c>
      <c r="X59" s="308"/>
      <c r="Y59" s="308"/>
      <c r="Z59" s="308"/>
      <c r="AA59" s="308"/>
      <c r="AB59" s="308"/>
      <c r="AC59" s="308"/>
      <c r="AD59" s="306">
        <f t="shared" si="13"/>
        <v>0</v>
      </c>
      <c r="AE59" s="309">
        <f t="shared" si="9"/>
        <v>0</v>
      </c>
    </row>
    <row r="60" spans="1:31" x14ac:dyDescent="0.2">
      <c r="A60" s="355"/>
      <c r="B60" s="288" t="s">
        <v>392</v>
      </c>
      <c r="C60" s="304"/>
      <c r="D60" s="304"/>
      <c r="E60" s="304"/>
      <c r="F60" s="304"/>
      <c r="G60" s="304"/>
      <c r="H60" s="304"/>
      <c r="I60" s="305">
        <f t="shared" si="10"/>
        <v>0</v>
      </c>
      <c r="J60" s="304"/>
      <c r="K60" s="304"/>
      <c r="L60" s="304"/>
      <c r="M60" s="304"/>
      <c r="N60" s="304"/>
      <c r="O60" s="304"/>
      <c r="P60" s="306">
        <f t="shared" si="11"/>
        <v>0</v>
      </c>
      <c r="Q60" s="307"/>
      <c r="R60" s="307"/>
      <c r="S60" s="307"/>
      <c r="T60" s="307"/>
      <c r="U60" s="307"/>
      <c r="V60" s="307"/>
      <c r="W60" s="306">
        <f t="shared" si="12"/>
        <v>0</v>
      </c>
      <c r="X60" s="308"/>
      <c r="Y60" s="308"/>
      <c r="Z60" s="308"/>
      <c r="AA60" s="308"/>
      <c r="AB60" s="308"/>
      <c r="AC60" s="308"/>
      <c r="AD60" s="306">
        <f t="shared" si="13"/>
        <v>0</v>
      </c>
      <c r="AE60" s="309">
        <f t="shared" si="9"/>
        <v>0</v>
      </c>
    </row>
    <row r="61" spans="1:31" x14ac:dyDescent="0.2">
      <c r="A61" s="355"/>
      <c r="B61" s="288" t="s">
        <v>393</v>
      </c>
      <c r="C61" s="304"/>
      <c r="D61" s="304"/>
      <c r="E61" s="304"/>
      <c r="F61" s="304"/>
      <c r="G61" s="304"/>
      <c r="H61" s="304"/>
      <c r="I61" s="305">
        <f t="shared" si="10"/>
        <v>0</v>
      </c>
      <c r="J61" s="304">
        <v>1</v>
      </c>
      <c r="K61" s="304"/>
      <c r="L61" s="304"/>
      <c r="M61" s="304"/>
      <c r="N61" s="304"/>
      <c r="O61" s="304"/>
      <c r="P61" s="306">
        <f t="shared" si="11"/>
        <v>1</v>
      </c>
      <c r="Q61" s="307"/>
      <c r="R61" s="307"/>
      <c r="S61" s="307"/>
      <c r="T61" s="307"/>
      <c r="U61" s="307"/>
      <c r="V61" s="307"/>
      <c r="W61" s="306">
        <f t="shared" si="12"/>
        <v>0</v>
      </c>
      <c r="X61" s="308"/>
      <c r="Y61" s="308"/>
      <c r="Z61" s="308"/>
      <c r="AA61" s="308"/>
      <c r="AB61" s="308"/>
      <c r="AC61" s="308"/>
      <c r="AD61" s="306">
        <f t="shared" si="13"/>
        <v>0</v>
      </c>
      <c r="AE61" s="309">
        <f t="shared" si="9"/>
        <v>1</v>
      </c>
    </row>
    <row r="62" spans="1:31" x14ac:dyDescent="0.2">
      <c r="A62" s="355"/>
      <c r="B62" s="288" t="s">
        <v>394</v>
      </c>
      <c r="C62" s="304">
        <v>1</v>
      </c>
      <c r="D62" s="304"/>
      <c r="E62" s="304"/>
      <c r="F62" s="304"/>
      <c r="G62" s="304"/>
      <c r="H62" s="304"/>
      <c r="I62" s="305">
        <f t="shared" si="10"/>
        <v>1</v>
      </c>
      <c r="J62" s="304">
        <v>1</v>
      </c>
      <c r="K62" s="304"/>
      <c r="L62" s="304"/>
      <c r="M62" s="304"/>
      <c r="N62" s="304"/>
      <c r="O62" s="304"/>
      <c r="P62" s="306">
        <f t="shared" si="11"/>
        <v>1</v>
      </c>
      <c r="Q62" s="307">
        <v>1</v>
      </c>
      <c r="R62" s="307"/>
      <c r="S62" s="307"/>
      <c r="T62" s="307"/>
      <c r="U62" s="307"/>
      <c r="V62" s="307"/>
      <c r="W62" s="306">
        <f t="shared" si="12"/>
        <v>1</v>
      </c>
      <c r="X62" s="308"/>
      <c r="Y62" s="308"/>
      <c r="Z62" s="308"/>
      <c r="AA62" s="308"/>
      <c r="AB62" s="308"/>
      <c r="AC62" s="308"/>
      <c r="AD62" s="306">
        <f t="shared" si="13"/>
        <v>0</v>
      </c>
      <c r="AE62" s="309">
        <f t="shared" si="9"/>
        <v>3</v>
      </c>
    </row>
    <row r="63" spans="1:31" x14ac:dyDescent="0.2">
      <c r="A63" s="355"/>
      <c r="B63" s="288" t="s">
        <v>433</v>
      </c>
      <c r="C63" s="304"/>
      <c r="D63" s="304"/>
      <c r="E63" s="304"/>
      <c r="F63" s="304"/>
      <c r="G63" s="304"/>
      <c r="H63" s="304"/>
      <c r="I63" s="305">
        <f t="shared" si="10"/>
        <v>0</v>
      </c>
      <c r="J63" s="304"/>
      <c r="K63" s="304"/>
      <c r="L63" s="304"/>
      <c r="M63" s="304"/>
      <c r="N63" s="304">
        <v>2</v>
      </c>
      <c r="O63" s="304"/>
      <c r="P63" s="306">
        <f t="shared" si="11"/>
        <v>2</v>
      </c>
      <c r="Q63" s="307"/>
      <c r="R63" s="307"/>
      <c r="S63" s="307"/>
      <c r="T63" s="307"/>
      <c r="U63" s="307"/>
      <c r="V63" s="307"/>
      <c r="W63" s="306">
        <f t="shared" si="12"/>
        <v>0</v>
      </c>
      <c r="X63" s="308"/>
      <c r="Y63" s="308"/>
      <c r="Z63" s="308"/>
      <c r="AA63" s="308"/>
      <c r="AB63" s="308"/>
      <c r="AC63" s="308"/>
      <c r="AD63" s="306">
        <f t="shared" si="13"/>
        <v>0</v>
      </c>
      <c r="AE63" s="309">
        <f t="shared" si="9"/>
        <v>2</v>
      </c>
    </row>
    <row r="64" spans="1:31" x14ac:dyDescent="0.2">
      <c r="A64" s="355"/>
      <c r="B64" s="288" t="s">
        <v>396</v>
      </c>
      <c r="C64" s="304">
        <v>1</v>
      </c>
      <c r="D64" s="304"/>
      <c r="E64" s="304">
        <v>3</v>
      </c>
      <c r="F64" s="304"/>
      <c r="G64" s="304"/>
      <c r="H64" s="304"/>
      <c r="I64" s="305">
        <f t="shared" si="10"/>
        <v>4</v>
      </c>
      <c r="J64" s="304">
        <v>2</v>
      </c>
      <c r="K64" s="304"/>
      <c r="L64" s="304"/>
      <c r="M64" s="304"/>
      <c r="N64" s="304">
        <v>2</v>
      </c>
      <c r="O64" s="304"/>
      <c r="P64" s="306">
        <f t="shared" si="11"/>
        <v>4</v>
      </c>
      <c r="Q64" s="307"/>
      <c r="R64" s="307"/>
      <c r="S64" s="307"/>
      <c r="T64" s="307"/>
      <c r="U64" s="307"/>
      <c r="V64" s="307"/>
      <c r="W64" s="306">
        <f t="shared" si="12"/>
        <v>0</v>
      </c>
      <c r="X64" s="308"/>
      <c r="Y64" s="308"/>
      <c r="Z64" s="308"/>
      <c r="AA64" s="308"/>
      <c r="AB64" s="308"/>
      <c r="AC64" s="308"/>
      <c r="AD64" s="306">
        <f t="shared" si="13"/>
        <v>0</v>
      </c>
      <c r="AE64" s="309">
        <f t="shared" si="9"/>
        <v>8</v>
      </c>
    </row>
    <row r="65" spans="1:31" x14ac:dyDescent="0.2">
      <c r="A65" s="355"/>
      <c r="B65" s="288" t="s">
        <v>397</v>
      </c>
      <c r="C65" s="304">
        <v>1</v>
      </c>
      <c r="D65" s="304"/>
      <c r="E65" s="304">
        <v>1</v>
      </c>
      <c r="F65" s="304"/>
      <c r="G65" s="304"/>
      <c r="H65" s="304"/>
      <c r="I65" s="305">
        <f t="shared" si="10"/>
        <v>2</v>
      </c>
      <c r="J65" s="304"/>
      <c r="K65" s="304"/>
      <c r="L65" s="304">
        <v>2</v>
      </c>
      <c r="M65" s="304"/>
      <c r="N65" s="304"/>
      <c r="O65" s="304"/>
      <c r="P65" s="306">
        <f t="shared" si="11"/>
        <v>2</v>
      </c>
      <c r="Q65" s="307">
        <v>2</v>
      </c>
      <c r="R65" s="307"/>
      <c r="S65" s="307"/>
      <c r="T65" s="307"/>
      <c r="U65" s="307"/>
      <c r="V65" s="307"/>
      <c r="W65" s="306">
        <f t="shared" si="12"/>
        <v>2</v>
      </c>
      <c r="X65" s="308"/>
      <c r="Y65" s="308"/>
      <c r="Z65" s="308"/>
      <c r="AA65" s="308"/>
      <c r="AB65" s="308"/>
      <c r="AC65" s="308"/>
      <c r="AD65" s="306">
        <f t="shared" si="13"/>
        <v>0</v>
      </c>
      <c r="AE65" s="309">
        <f t="shared" si="9"/>
        <v>6</v>
      </c>
    </row>
    <row r="66" spans="1:31" x14ac:dyDescent="0.2">
      <c r="A66" s="355"/>
      <c r="B66" s="288" t="s">
        <v>398</v>
      </c>
      <c r="C66" s="304"/>
      <c r="D66" s="304"/>
      <c r="E66" s="304"/>
      <c r="F66" s="304"/>
      <c r="G66" s="304"/>
      <c r="H66" s="304"/>
      <c r="I66" s="305">
        <f t="shared" si="10"/>
        <v>0</v>
      </c>
      <c r="J66" s="304"/>
      <c r="K66" s="304"/>
      <c r="L66" s="304"/>
      <c r="M66" s="304"/>
      <c r="N66" s="304"/>
      <c r="O66" s="304"/>
      <c r="P66" s="306">
        <f t="shared" si="11"/>
        <v>0</v>
      </c>
      <c r="Q66" s="307"/>
      <c r="R66" s="307"/>
      <c r="S66" s="307"/>
      <c r="T66" s="307"/>
      <c r="U66" s="307"/>
      <c r="V66" s="307"/>
      <c r="W66" s="306">
        <f t="shared" si="12"/>
        <v>0</v>
      </c>
      <c r="X66" s="308"/>
      <c r="Y66" s="308"/>
      <c r="Z66" s="308"/>
      <c r="AA66" s="308"/>
      <c r="AB66" s="308"/>
      <c r="AC66" s="308"/>
      <c r="AD66" s="306">
        <f t="shared" si="13"/>
        <v>0</v>
      </c>
      <c r="AE66" s="309">
        <f t="shared" si="9"/>
        <v>0</v>
      </c>
    </row>
    <row r="67" spans="1:31" x14ac:dyDescent="0.2">
      <c r="A67" s="355"/>
      <c r="B67" s="288" t="s">
        <v>399</v>
      </c>
      <c r="C67" s="304"/>
      <c r="D67" s="304"/>
      <c r="E67" s="304"/>
      <c r="F67" s="304"/>
      <c r="G67" s="304"/>
      <c r="H67" s="304"/>
      <c r="I67" s="305">
        <f t="shared" si="10"/>
        <v>0</v>
      </c>
      <c r="J67" s="304"/>
      <c r="K67" s="304"/>
      <c r="L67" s="304"/>
      <c r="M67" s="304"/>
      <c r="N67" s="304"/>
      <c r="O67" s="304"/>
      <c r="P67" s="306">
        <f t="shared" si="11"/>
        <v>0</v>
      </c>
      <c r="Q67" s="307"/>
      <c r="R67" s="307"/>
      <c r="S67" s="307"/>
      <c r="T67" s="307"/>
      <c r="U67" s="307"/>
      <c r="V67" s="307"/>
      <c r="W67" s="306">
        <f t="shared" si="12"/>
        <v>0</v>
      </c>
      <c r="X67" s="308"/>
      <c r="Y67" s="308"/>
      <c r="Z67" s="308"/>
      <c r="AA67" s="308"/>
      <c r="AB67" s="308"/>
      <c r="AC67" s="308"/>
      <c r="AD67" s="306">
        <f t="shared" si="13"/>
        <v>0</v>
      </c>
      <c r="AE67" s="309">
        <f t="shared" si="9"/>
        <v>0</v>
      </c>
    </row>
    <row r="68" spans="1:31" x14ac:dyDescent="0.2">
      <c r="A68" s="355"/>
      <c r="B68" s="288" t="s">
        <v>400</v>
      </c>
      <c r="C68" s="304"/>
      <c r="D68" s="304"/>
      <c r="E68" s="304"/>
      <c r="F68" s="304"/>
      <c r="G68" s="304"/>
      <c r="H68" s="304"/>
      <c r="I68" s="305">
        <f t="shared" si="10"/>
        <v>0</v>
      </c>
      <c r="J68" s="304">
        <v>2</v>
      </c>
      <c r="K68" s="304"/>
      <c r="L68" s="304"/>
      <c r="M68" s="304"/>
      <c r="N68" s="304"/>
      <c r="O68" s="304"/>
      <c r="P68" s="306">
        <f t="shared" si="11"/>
        <v>2</v>
      </c>
      <c r="Q68" s="307"/>
      <c r="R68" s="307"/>
      <c r="S68" s="307"/>
      <c r="T68" s="307"/>
      <c r="U68" s="307"/>
      <c r="V68" s="307"/>
      <c r="W68" s="306">
        <f t="shared" si="12"/>
        <v>0</v>
      </c>
      <c r="X68" s="308"/>
      <c r="Y68" s="308"/>
      <c r="Z68" s="308"/>
      <c r="AA68" s="308"/>
      <c r="AB68" s="308"/>
      <c r="AC68" s="308"/>
      <c r="AD68" s="306">
        <f t="shared" si="13"/>
        <v>0</v>
      </c>
      <c r="AE68" s="309">
        <f t="shared" si="9"/>
        <v>2</v>
      </c>
    </row>
    <row r="69" spans="1:31" x14ac:dyDescent="0.2">
      <c r="A69" s="355"/>
      <c r="B69" s="288" t="s">
        <v>408</v>
      </c>
      <c r="C69" s="304"/>
      <c r="D69" s="304"/>
      <c r="E69" s="304"/>
      <c r="F69" s="304"/>
      <c r="G69" s="304"/>
      <c r="H69" s="304"/>
      <c r="I69" s="305">
        <f t="shared" si="10"/>
        <v>0</v>
      </c>
      <c r="J69" s="304"/>
      <c r="K69" s="304"/>
      <c r="L69" s="304"/>
      <c r="M69" s="304"/>
      <c r="N69" s="304"/>
      <c r="O69" s="304"/>
      <c r="P69" s="306">
        <f t="shared" si="11"/>
        <v>0</v>
      </c>
      <c r="Q69" s="307"/>
      <c r="R69" s="307"/>
      <c r="S69" s="307"/>
      <c r="T69" s="307"/>
      <c r="U69" s="307"/>
      <c r="V69" s="307"/>
      <c r="W69" s="306">
        <f t="shared" si="12"/>
        <v>0</v>
      </c>
      <c r="X69" s="308"/>
      <c r="Y69" s="308"/>
      <c r="Z69" s="308"/>
      <c r="AA69" s="308"/>
      <c r="AB69" s="308"/>
      <c r="AC69" s="308"/>
      <c r="AD69" s="306">
        <f t="shared" si="13"/>
        <v>0</v>
      </c>
      <c r="AE69" s="309">
        <f t="shared" si="9"/>
        <v>0</v>
      </c>
    </row>
    <row r="70" spans="1:31" x14ac:dyDescent="0.2">
      <c r="A70" s="355"/>
      <c r="B70" s="288" t="s">
        <v>409</v>
      </c>
      <c r="C70" s="304">
        <v>1</v>
      </c>
      <c r="D70" s="304"/>
      <c r="E70" s="304"/>
      <c r="F70" s="304"/>
      <c r="G70" s="304">
        <v>1</v>
      </c>
      <c r="H70" s="304"/>
      <c r="I70" s="305">
        <f t="shared" si="10"/>
        <v>2</v>
      </c>
      <c r="J70" s="304">
        <v>1</v>
      </c>
      <c r="K70" s="304"/>
      <c r="L70" s="304">
        <v>1</v>
      </c>
      <c r="M70" s="304"/>
      <c r="N70" s="304">
        <v>2</v>
      </c>
      <c r="O70" s="304"/>
      <c r="P70" s="306">
        <f t="shared" si="11"/>
        <v>4</v>
      </c>
      <c r="Q70" s="307">
        <v>3</v>
      </c>
      <c r="R70" s="307"/>
      <c r="S70" s="307"/>
      <c r="T70" s="307"/>
      <c r="U70" s="307"/>
      <c r="V70" s="307"/>
      <c r="W70" s="306">
        <f t="shared" si="12"/>
        <v>3</v>
      </c>
      <c r="X70" s="308"/>
      <c r="Y70" s="308"/>
      <c r="Z70" s="308"/>
      <c r="AA70" s="308"/>
      <c r="AB70" s="308"/>
      <c r="AC70" s="308"/>
      <c r="AD70" s="306">
        <f t="shared" si="13"/>
        <v>0</v>
      </c>
      <c r="AE70" s="309">
        <f t="shared" si="9"/>
        <v>9</v>
      </c>
    </row>
    <row r="71" spans="1:31" x14ac:dyDescent="0.2">
      <c r="A71" s="355"/>
      <c r="B71" s="288" t="s">
        <v>410</v>
      </c>
      <c r="C71" s="304">
        <v>1</v>
      </c>
      <c r="D71" s="304"/>
      <c r="E71" s="304">
        <v>4</v>
      </c>
      <c r="F71" s="304"/>
      <c r="G71" s="304"/>
      <c r="H71" s="304"/>
      <c r="I71" s="305">
        <f t="shared" si="10"/>
        <v>5</v>
      </c>
      <c r="J71" s="304">
        <v>4</v>
      </c>
      <c r="K71" s="304"/>
      <c r="L71" s="304">
        <v>7</v>
      </c>
      <c r="M71" s="304"/>
      <c r="N71" s="304">
        <v>1</v>
      </c>
      <c r="O71" s="304"/>
      <c r="P71" s="306">
        <f t="shared" si="11"/>
        <v>12</v>
      </c>
      <c r="Q71" s="307">
        <v>2</v>
      </c>
      <c r="R71" s="307"/>
      <c r="S71" s="307"/>
      <c r="T71" s="307"/>
      <c r="U71" s="307"/>
      <c r="V71" s="307"/>
      <c r="W71" s="306">
        <f t="shared" si="12"/>
        <v>2</v>
      </c>
      <c r="X71" s="308"/>
      <c r="Y71" s="308"/>
      <c r="Z71" s="308"/>
      <c r="AA71" s="308"/>
      <c r="AB71" s="308"/>
      <c r="AC71" s="308"/>
      <c r="AD71" s="306">
        <f t="shared" si="13"/>
        <v>0</v>
      </c>
      <c r="AE71" s="309">
        <f t="shared" si="9"/>
        <v>19</v>
      </c>
    </row>
    <row r="72" spans="1:31" x14ac:dyDescent="0.2">
      <c r="A72" s="355"/>
      <c r="B72" s="288" t="s">
        <v>459</v>
      </c>
      <c r="C72" s="287"/>
      <c r="D72" s="287"/>
      <c r="E72" s="287"/>
      <c r="F72" s="287"/>
      <c r="G72" s="287"/>
      <c r="H72" s="287"/>
      <c r="I72" s="305">
        <f t="shared" si="10"/>
        <v>0</v>
      </c>
      <c r="J72" s="287"/>
      <c r="K72" s="287"/>
      <c r="L72" s="287"/>
      <c r="M72" s="287"/>
      <c r="N72" s="287"/>
      <c r="O72" s="287"/>
      <c r="P72" s="306">
        <f t="shared" si="11"/>
        <v>0</v>
      </c>
      <c r="Q72" s="287"/>
      <c r="R72" s="287"/>
      <c r="S72" s="287"/>
      <c r="T72" s="287"/>
      <c r="U72" s="287"/>
      <c r="V72" s="287"/>
      <c r="W72" s="306">
        <f t="shared" si="12"/>
        <v>0</v>
      </c>
      <c r="X72" s="287"/>
      <c r="Y72" s="287"/>
      <c r="Z72" s="287"/>
      <c r="AA72" s="287"/>
      <c r="AB72" s="287"/>
      <c r="AC72" s="287"/>
      <c r="AD72" s="306">
        <f t="shared" si="13"/>
        <v>0</v>
      </c>
      <c r="AE72" s="309">
        <f t="shared" si="9"/>
        <v>0</v>
      </c>
    </row>
    <row r="73" spans="1:31" ht="15" customHeight="1" x14ac:dyDescent="0.2">
      <c r="A73" s="355"/>
      <c r="B73" s="288" t="s">
        <v>431</v>
      </c>
      <c r="C73" s="287"/>
      <c r="D73" s="287"/>
      <c r="E73" s="287"/>
      <c r="F73" s="287"/>
      <c r="G73" s="287"/>
      <c r="H73" s="287"/>
      <c r="I73" s="305">
        <f t="shared" si="10"/>
        <v>0</v>
      </c>
      <c r="J73" s="304"/>
      <c r="K73" s="287"/>
      <c r="L73" s="287"/>
      <c r="M73" s="287"/>
      <c r="N73" s="287"/>
      <c r="O73" s="287"/>
      <c r="P73" s="306">
        <f t="shared" si="11"/>
        <v>0</v>
      </c>
      <c r="Q73" s="287"/>
      <c r="R73" s="287"/>
      <c r="S73" s="287"/>
      <c r="T73" s="287"/>
      <c r="U73" s="287"/>
      <c r="V73" s="287"/>
      <c r="W73" s="306">
        <f t="shared" si="12"/>
        <v>0</v>
      </c>
      <c r="X73" s="287"/>
      <c r="Y73" s="287"/>
      <c r="Z73" s="287"/>
      <c r="AA73" s="287"/>
      <c r="AB73" s="287"/>
      <c r="AC73" s="287"/>
      <c r="AD73" s="306">
        <f t="shared" si="13"/>
        <v>0</v>
      </c>
      <c r="AE73" s="309">
        <f t="shared" si="9"/>
        <v>0</v>
      </c>
    </row>
    <row r="74" spans="1:31" ht="15" customHeight="1" x14ac:dyDescent="0.2">
      <c r="A74" s="355"/>
      <c r="B74" s="288" t="s">
        <v>435</v>
      </c>
      <c r="C74" s="287"/>
      <c r="D74" s="287"/>
      <c r="E74" s="287"/>
      <c r="F74" s="287"/>
      <c r="G74" s="287"/>
      <c r="H74" s="287"/>
      <c r="I74" s="305">
        <f t="shared" si="10"/>
        <v>0</v>
      </c>
      <c r="J74" s="304"/>
      <c r="K74" s="287"/>
      <c r="L74" s="287"/>
      <c r="M74" s="287"/>
      <c r="N74" s="287"/>
      <c r="O74" s="287"/>
      <c r="P74" s="306">
        <f t="shared" si="11"/>
        <v>0</v>
      </c>
      <c r="Q74" s="287"/>
      <c r="R74" s="287"/>
      <c r="S74" s="298"/>
      <c r="T74" s="287"/>
      <c r="U74" s="287"/>
      <c r="V74" s="287"/>
      <c r="W74" s="306">
        <f t="shared" si="12"/>
        <v>0</v>
      </c>
      <c r="X74" s="287"/>
      <c r="Y74" s="287"/>
      <c r="Z74" s="287"/>
      <c r="AA74" s="287"/>
      <c r="AB74" s="287"/>
      <c r="AC74" s="287"/>
      <c r="AD74" s="306">
        <f t="shared" si="13"/>
        <v>0</v>
      </c>
      <c r="AE74" s="309">
        <f t="shared" si="9"/>
        <v>0</v>
      </c>
    </row>
    <row r="75" spans="1:31" ht="15" customHeight="1" x14ac:dyDescent="0.2">
      <c r="A75" s="355"/>
      <c r="B75" s="288" t="s">
        <v>436</v>
      </c>
      <c r="C75" s="287"/>
      <c r="D75" s="287"/>
      <c r="E75" s="287"/>
      <c r="F75" s="287"/>
      <c r="G75" s="287"/>
      <c r="H75" s="287"/>
      <c r="I75" s="305">
        <f t="shared" si="10"/>
        <v>0</v>
      </c>
      <c r="J75" s="304"/>
      <c r="K75" s="287"/>
      <c r="L75" s="287"/>
      <c r="M75" s="287"/>
      <c r="N75" s="287"/>
      <c r="O75" s="287"/>
      <c r="P75" s="306">
        <f t="shared" si="11"/>
        <v>0</v>
      </c>
      <c r="Q75" s="287"/>
      <c r="R75" s="287"/>
      <c r="S75" s="298"/>
      <c r="T75" s="287"/>
      <c r="U75" s="287"/>
      <c r="V75" s="287"/>
      <c r="W75" s="306">
        <f t="shared" si="12"/>
        <v>0</v>
      </c>
      <c r="X75" s="287"/>
      <c r="Y75" s="287"/>
      <c r="Z75" s="287"/>
      <c r="AA75" s="287"/>
      <c r="AB75" s="287"/>
      <c r="AC75" s="287"/>
      <c r="AD75" s="306">
        <f t="shared" si="13"/>
        <v>0</v>
      </c>
      <c r="AE75" s="309">
        <f t="shared" si="9"/>
        <v>0</v>
      </c>
    </row>
    <row r="76" spans="1:31" ht="15" customHeight="1" x14ac:dyDescent="0.2">
      <c r="A76" s="355"/>
      <c r="B76" s="288" t="s">
        <v>437</v>
      </c>
      <c r="C76" s="287"/>
      <c r="D76" s="287"/>
      <c r="E76" s="287"/>
      <c r="F76" s="287"/>
      <c r="G76" s="287"/>
      <c r="H76" s="287"/>
      <c r="I76" s="305">
        <f t="shared" si="10"/>
        <v>0</v>
      </c>
      <c r="J76" s="304"/>
      <c r="K76" s="287"/>
      <c r="L76" s="287"/>
      <c r="M76" s="287"/>
      <c r="N76" s="287"/>
      <c r="O76" s="287"/>
      <c r="P76" s="306">
        <f t="shared" si="11"/>
        <v>0</v>
      </c>
      <c r="Q76" s="287"/>
      <c r="R76" s="287"/>
      <c r="S76" s="298"/>
      <c r="T76" s="287"/>
      <c r="U76" s="287"/>
      <c r="V76" s="287"/>
      <c r="W76" s="306">
        <f t="shared" si="12"/>
        <v>0</v>
      </c>
      <c r="X76" s="287"/>
      <c r="Y76" s="287"/>
      <c r="Z76" s="287"/>
      <c r="AA76" s="287"/>
      <c r="AB76" s="287"/>
      <c r="AC76" s="287"/>
      <c r="AD76" s="306">
        <f t="shared" si="13"/>
        <v>0</v>
      </c>
      <c r="AE76" s="309">
        <f t="shared" si="9"/>
        <v>0</v>
      </c>
    </row>
    <row r="77" spans="1:31" ht="15" customHeight="1" x14ac:dyDescent="0.2">
      <c r="A77" s="355"/>
      <c r="B77" s="288" t="s">
        <v>16</v>
      </c>
      <c r="C77" s="287"/>
      <c r="D77" s="287"/>
      <c r="E77" s="287"/>
      <c r="F77" s="287"/>
      <c r="G77" s="287"/>
      <c r="H77" s="287"/>
      <c r="I77" s="305">
        <f t="shared" si="10"/>
        <v>0</v>
      </c>
      <c r="J77" s="304"/>
      <c r="K77" s="287"/>
      <c r="L77" s="287"/>
      <c r="M77" s="287"/>
      <c r="N77" s="287"/>
      <c r="O77" s="287"/>
      <c r="P77" s="306">
        <f t="shared" si="11"/>
        <v>0</v>
      </c>
      <c r="Q77" s="287"/>
      <c r="R77" s="287"/>
      <c r="S77" s="298"/>
      <c r="T77" s="287"/>
      <c r="U77" s="287"/>
      <c r="V77" s="287"/>
      <c r="W77" s="306">
        <f t="shared" si="12"/>
        <v>0</v>
      </c>
      <c r="X77" s="287"/>
      <c r="Y77" s="287"/>
      <c r="Z77" s="287"/>
      <c r="AA77" s="287"/>
      <c r="AB77" s="287"/>
      <c r="AC77" s="287"/>
      <c r="AD77" s="306">
        <f t="shared" si="13"/>
        <v>0</v>
      </c>
      <c r="AE77" s="309">
        <f t="shared" si="9"/>
        <v>0</v>
      </c>
    </row>
    <row r="78" spans="1:31" ht="15" customHeight="1" x14ac:dyDescent="0.2">
      <c r="A78" s="355"/>
      <c r="B78" s="288" t="s">
        <v>438</v>
      </c>
      <c r="C78" s="287"/>
      <c r="D78" s="287"/>
      <c r="E78" s="287"/>
      <c r="F78" s="287"/>
      <c r="G78" s="287"/>
      <c r="H78" s="287"/>
      <c r="I78" s="305">
        <f t="shared" si="10"/>
        <v>0</v>
      </c>
      <c r="J78" s="304"/>
      <c r="K78" s="287"/>
      <c r="L78" s="287"/>
      <c r="M78" s="287"/>
      <c r="N78" s="287"/>
      <c r="O78" s="287"/>
      <c r="P78" s="306">
        <f t="shared" si="11"/>
        <v>0</v>
      </c>
      <c r="Q78" s="287"/>
      <c r="R78" s="287"/>
      <c r="S78" s="298"/>
      <c r="T78" s="287"/>
      <c r="U78" s="287"/>
      <c r="V78" s="287"/>
      <c r="W78" s="306">
        <f t="shared" si="12"/>
        <v>0</v>
      </c>
      <c r="X78" s="287"/>
      <c r="Y78" s="287"/>
      <c r="Z78" s="287"/>
      <c r="AA78" s="287"/>
      <c r="AB78" s="287"/>
      <c r="AC78" s="287"/>
      <c r="AD78" s="306">
        <f t="shared" si="13"/>
        <v>0</v>
      </c>
      <c r="AE78" s="309">
        <f t="shared" si="9"/>
        <v>0</v>
      </c>
    </row>
    <row r="79" spans="1:31" ht="15" customHeight="1" x14ac:dyDescent="0.2">
      <c r="A79" s="355"/>
      <c r="B79" s="288" t="s">
        <v>439</v>
      </c>
      <c r="C79" s="287"/>
      <c r="D79" s="287"/>
      <c r="E79" s="287"/>
      <c r="F79" s="287"/>
      <c r="G79" s="287"/>
      <c r="H79" s="287"/>
      <c r="I79" s="305">
        <f t="shared" si="10"/>
        <v>0</v>
      </c>
      <c r="J79" s="304"/>
      <c r="K79" s="287"/>
      <c r="L79" s="287"/>
      <c r="M79" s="287"/>
      <c r="N79" s="287"/>
      <c r="O79" s="287"/>
      <c r="P79" s="306">
        <f t="shared" si="11"/>
        <v>0</v>
      </c>
      <c r="Q79" s="287"/>
      <c r="R79" s="287"/>
      <c r="S79" s="298"/>
      <c r="T79" s="287"/>
      <c r="U79" s="287"/>
      <c r="V79" s="287"/>
      <c r="W79" s="306">
        <f t="shared" si="12"/>
        <v>0</v>
      </c>
      <c r="X79" s="287"/>
      <c r="Y79" s="287"/>
      <c r="Z79" s="287"/>
      <c r="AA79" s="287"/>
      <c r="AB79" s="287"/>
      <c r="AC79" s="287"/>
      <c r="AD79" s="306">
        <f t="shared" si="13"/>
        <v>0</v>
      </c>
      <c r="AE79" s="309">
        <f t="shared" si="9"/>
        <v>0</v>
      </c>
    </row>
    <row r="80" spans="1:31" ht="15" customHeight="1" x14ac:dyDescent="0.2">
      <c r="A80" s="355"/>
      <c r="B80" s="288" t="s">
        <v>434</v>
      </c>
      <c r="C80" s="287"/>
      <c r="D80" s="287"/>
      <c r="E80" s="287"/>
      <c r="F80" s="287"/>
      <c r="G80" s="287"/>
      <c r="H80" s="287"/>
      <c r="I80" s="305">
        <f t="shared" si="10"/>
        <v>0</v>
      </c>
      <c r="J80" s="304"/>
      <c r="K80" s="287"/>
      <c r="L80" s="287"/>
      <c r="M80" s="287"/>
      <c r="N80" s="287"/>
      <c r="O80" s="287"/>
      <c r="P80" s="306">
        <f t="shared" si="11"/>
        <v>0</v>
      </c>
      <c r="Q80" s="287"/>
      <c r="R80" s="287"/>
      <c r="S80" s="298"/>
      <c r="T80" s="287"/>
      <c r="U80" s="287"/>
      <c r="V80" s="287"/>
      <c r="W80" s="306">
        <f t="shared" si="12"/>
        <v>0</v>
      </c>
      <c r="X80" s="287"/>
      <c r="Y80" s="287"/>
      <c r="Z80" s="287"/>
      <c r="AA80" s="287"/>
      <c r="AB80" s="287"/>
      <c r="AC80" s="287"/>
      <c r="AD80" s="306">
        <f t="shared" si="13"/>
        <v>0</v>
      </c>
      <c r="AE80" s="309">
        <f t="shared" si="9"/>
        <v>0</v>
      </c>
    </row>
    <row r="81" spans="1:31" ht="15" customHeight="1" x14ac:dyDescent="0.2">
      <c r="A81" s="355"/>
      <c r="B81" s="288" t="s">
        <v>432</v>
      </c>
      <c r="C81" s="287">
        <v>1</v>
      </c>
      <c r="D81" s="287"/>
      <c r="E81" s="287">
        <v>1</v>
      </c>
      <c r="F81" s="287"/>
      <c r="G81" s="287">
        <v>1</v>
      </c>
      <c r="H81" s="287"/>
      <c r="I81" s="305">
        <f t="shared" si="10"/>
        <v>3</v>
      </c>
      <c r="J81" s="304"/>
      <c r="K81" s="287"/>
      <c r="L81" s="287"/>
      <c r="M81" s="287"/>
      <c r="N81" s="287"/>
      <c r="O81" s="287"/>
      <c r="P81" s="306">
        <f t="shared" si="11"/>
        <v>0</v>
      </c>
      <c r="Q81" s="287"/>
      <c r="R81" s="287"/>
      <c r="S81" s="287"/>
      <c r="T81" s="287"/>
      <c r="U81" s="287"/>
      <c r="V81" s="287"/>
      <c r="W81" s="306">
        <f t="shared" si="12"/>
        <v>0</v>
      </c>
      <c r="X81" s="287"/>
      <c r="Y81" s="287"/>
      <c r="Z81" s="287"/>
      <c r="AA81" s="287"/>
      <c r="AB81" s="287"/>
      <c r="AC81" s="287"/>
      <c r="AD81" s="306">
        <f t="shared" si="13"/>
        <v>0</v>
      </c>
      <c r="AE81" s="309">
        <f t="shared" si="9"/>
        <v>3</v>
      </c>
    </row>
    <row r="82" spans="1:31" ht="15" x14ac:dyDescent="0.2">
      <c r="A82" s="286"/>
      <c r="B82" s="288" t="s">
        <v>440</v>
      </c>
      <c r="C82" s="287"/>
      <c r="D82" s="287"/>
      <c r="E82" s="287"/>
      <c r="F82" s="287"/>
      <c r="G82" s="287"/>
      <c r="H82" s="287"/>
      <c r="I82" s="305">
        <f t="shared" si="10"/>
        <v>0</v>
      </c>
      <c r="J82" s="287"/>
      <c r="K82" s="287"/>
      <c r="L82" s="287"/>
      <c r="M82" s="287"/>
      <c r="N82" s="287"/>
      <c r="O82" s="287"/>
      <c r="P82" s="306">
        <f t="shared" si="11"/>
        <v>0</v>
      </c>
      <c r="Q82" s="287"/>
      <c r="R82" s="287"/>
      <c r="S82" s="287"/>
      <c r="T82" s="287"/>
      <c r="U82" s="287"/>
      <c r="V82" s="287"/>
      <c r="W82" s="306">
        <f t="shared" si="12"/>
        <v>0</v>
      </c>
      <c r="X82" s="287"/>
      <c r="Y82" s="287"/>
      <c r="Z82" s="287"/>
      <c r="AA82" s="287"/>
      <c r="AB82" s="287"/>
      <c r="AC82" s="287"/>
      <c r="AD82" s="306">
        <f t="shared" si="13"/>
        <v>0</v>
      </c>
      <c r="AE82" s="309">
        <f t="shared" si="9"/>
        <v>0</v>
      </c>
    </row>
    <row r="83" spans="1:31" ht="15" x14ac:dyDescent="0.2">
      <c r="A83" s="286"/>
      <c r="B83" s="288" t="s">
        <v>442</v>
      </c>
      <c r="C83" s="287"/>
      <c r="D83" s="287"/>
      <c r="E83" s="287"/>
      <c r="F83" s="287"/>
      <c r="G83" s="287"/>
      <c r="H83" s="287"/>
      <c r="I83" s="305">
        <f t="shared" si="10"/>
        <v>0</v>
      </c>
      <c r="J83" s="287"/>
      <c r="K83" s="287"/>
      <c r="L83" s="287"/>
      <c r="M83" s="287"/>
      <c r="N83" s="287">
        <v>1</v>
      </c>
      <c r="O83" s="287"/>
      <c r="P83" s="306">
        <f t="shared" si="11"/>
        <v>1</v>
      </c>
      <c r="Q83" s="287"/>
      <c r="R83" s="287"/>
      <c r="S83" s="287"/>
      <c r="T83" s="287"/>
      <c r="U83" s="287"/>
      <c r="V83" s="287"/>
      <c r="W83" s="306">
        <f t="shared" si="12"/>
        <v>0</v>
      </c>
      <c r="X83" s="287"/>
      <c r="Y83" s="287"/>
      <c r="Z83" s="287"/>
      <c r="AA83" s="287"/>
      <c r="AB83" s="287"/>
      <c r="AC83" s="287"/>
      <c r="AD83" s="306">
        <f t="shared" si="13"/>
        <v>0</v>
      </c>
      <c r="AE83" s="309">
        <f t="shared" si="9"/>
        <v>1</v>
      </c>
    </row>
    <row r="84" spans="1:31" x14ac:dyDescent="0.2">
      <c r="B84" s="288" t="s">
        <v>443</v>
      </c>
      <c r="C84" s="287"/>
      <c r="D84" s="287"/>
      <c r="E84" s="287"/>
      <c r="F84" s="287"/>
      <c r="G84" s="287"/>
      <c r="H84" s="287"/>
      <c r="I84" s="305">
        <f t="shared" si="10"/>
        <v>0</v>
      </c>
      <c r="J84" s="287">
        <v>1</v>
      </c>
      <c r="K84" s="287"/>
      <c r="L84" s="287"/>
      <c r="M84" s="287"/>
      <c r="N84" s="287"/>
      <c r="O84" s="287"/>
      <c r="P84" s="306">
        <f t="shared" si="11"/>
        <v>1</v>
      </c>
      <c r="Q84" s="287"/>
      <c r="R84" s="287"/>
      <c r="S84" s="287"/>
      <c r="T84" s="287"/>
      <c r="U84" s="287"/>
      <c r="V84" s="287"/>
      <c r="W84" s="306">
        <f t="shared" si="12"/>
        <v>0</v>
      </c>
      <c r="X84" s="287"/>
      <c r="Y84" s="287"/>
      <c r="Z84" s="287"/>
      <c r="AA84" s="287"/>
      <c r="AB84" s="287"/>
      <c r="AC84" s="287"/>
      <c r="AD84" s="306">
        <f t="shared" si="13"/>
        <v>0</v>
      </c>
      <c r="AE84" s="309">
        <f t="shared" si="9"/>
        <v>1</v>
      </c>
    </row>
    <row r="85" spans="1:31" x14ac:dyDescent="0.2">
      <c r="B85" s="288" t="s">
        <v>444</v>
      </c>
      <c r="C85" s="287"/>
      <c r="D85" s="287"/>
      <c r="E85" s="287"/>
      <c r="F85" s="287"/>
      <c r="G85" s="287">
        <v>2</v>
      </c>
      <c r="H85" s="287"/>
      <c r="I85" s="305">
        <f t="shared" si="10"/>
        <v>2</v>
      </c>
      <c r="J85" s="287"/>
      <c r="K85" s="287"/>
      <c r="L85" s="287"/>
      <c r="M85" s="287"/>
      <c r="N85" s="287"/>
      <c r="O85" s="287"/>
      <c r="P85" s="306">
        <f t="shared" si="11"/>
        <v>0</v>
      </c>
      <c r="Q85" s="287"/>
      <c r="R85" s="287"/>
      <c r="S85" s="287"/>
      <c r="T85" s="287"/>
      <c r="U85" s="287"/>
      <c r="V85" s="287"/>
      <c r="W85" s="306">
        <f t="shared" si="12"/>
        <v>0</v>
      </c>
      <c r="X85" s="287"/>
      <c r="Y85" s="287"/>
      <c r="Z85" s="287"/>
      <c r="AA85" s="287"/>
      <c r="AB85" s="287"/>
      <c r="AC85" s="287"/>
      <c r="AD85" s="306">
        <f t="shared" si="13"/>
        <v>0</v>
      </c>
      <c r="AE85" s="309">
        <f t="shared" si="9"/>
        <v>2</v>
      </c>
    </row>
    <row r="86" spans="1:31" x14ac:dyDescent="0.2">
      <c r="B86" s="288" t="s">
        <v>445</v>
      </c>
      <c r="C86" s="287">
        <v>1</v>
      </c>
      <c r="D86" s="287"/>
      <c r="E86" s="287"/>
      <c r="F86" s="287"/>
      <c r="G86" s="287"/>
      <c r="H86" s="287"/>
      <c r="I86" s="305">
        <f t="shared" si="10"/>
        <v>1</v>
      </c>
      <c r="J86" s="287"/>
      <c r="K86" s="287"/>
      <c r="L86" s="287"/>
      <c r="M86" s="287"/>
      <c r="N86" s="287"/>
      <c r="O86" s="287"/>
      <c r="P86" s="306">
        <f t="shared" si="11"/>
        <v>0</v>
      </c>
      <c r="Q86" s="287"/>
      <c r="R86" s="287"/>
      <c r="S86" s="287"/>
      <c r="T86" s="287"/>
      <c r="U86" s="287"/>
      <c r="V86" s="287"/>
      <c r="W86" s="306">
        <f t="shared" si="12"/>
        <v>0</v>
      </c>
      <c r="X86" s="287"/>
      <c r="Y86" s="287"/>
      <c r="Z86" s="287"/>
      <c r="AA86" s="287"/>
      <c r="AB86" s="287"/>
      <c r="AC86" s="287"/>
      <c r="AD86" s="306">
        <f t="shared" si="13"/>
        <v>0</v>
      </c>
      <c r="AE86" s="309">
        <f t="shared" si="9"/>
        <v>1</v>
      </c>
    </row>
    <row r="87" spans="1:31" x14ac:dyDescent="0.2">
      <c r="B87" s="288" t="s">
        <v>456</v>
      </c>
      <c r="C87" s="287"/>
      <c r="D87" s="287"/>
      <c r="E87" s="287"/>
      <c r="F87" s="287"/>
      <c r="G87" s="287"/>
      <c r="H87" s="287"/>
      <c r="I87" s="305">
        <f t="shared" si="10"/>
        <v>0</v>
      </c>
      <c r="J87" s="287"/>
      <c r="K87" s="287"/>
      <c r="L87" s="287"/>
      <c r="M87" s="287"/>
      <c r="N87" s="287"/>
      <c r="O87" s="287"/>
      <c r="P87" s="306">
        <f t="shared" si="11"/>
        <v>0</v>
      </c>
      <c r="Q87" s="287"/>
      <c r="R87" s="287"/>
      <c r="S87" s="287"/>
      <c r="T87" s="287"/>
      <c r="U87" s="287"/>
      <c r="V87" s="287"/>
      <c r="W87" s="306">
        <f t="shared" si="12"/>
        <v>0</v>
      </c>
      <c r="X87" s="287"/>
      <c r="Y87" s="287"/>
      <c r="Z87" s="287"/>
      <c r="AA87" s="287"/>
      <c r="AB87" s="287"/>
      <c r="AC87" s="287"/>
      <c r="AD87" s="306">
        <f t="shared" si="13"/>
        <v>0</v>
      </c>
      <c r="AE87" s="309">
        <f t="shared" si="9"/>
        <v>0</v>
      </c>
    </row>
    <row r="88" spans="1:31" x14ac:dyDescent="0.2">
      <c r="B88" s="288" t="s">
        <v>446</v>
      </c>
      <c r="C88" s="287"/>
      <c r="D88" s="287"/>
      <c r="E88" s="287"/>
      <c r="F88" s="287"/>
      <c r="G88" s="287"/>
      <c r="H88" s="287"/>
      <c r="I88" s="305">
        <f t="shared" si="10"/>
        <v>0</v>
      </c>
      <c r="J88" s="287"/>
      <c r="K88" s="287"/>
      <c r="L88" s="287"/>
      <c r="M88" s="287"/>
      <c r="N88" s="287">
        <v>1</v>
      </c>
      <c r="O88" s="287"/>
      <c r="P88" s="306">
        <f t="shared" si="11"/>
        <v>1</v>
      </c>
      <c r="Q88" s="287"/>
      <c r="R88" s="287"/>
      <c r="S88" s="287"/>
      <c r="T88" s="287"/>
      <c r="U88" s="287"/>
      <c r="V88" s="287"/>
      <c r="W88" s="306">
        <f t="shared" si="12"/>
        <v>0</v>
      </c>
      <c r="X88" s="287"/>
      <c r="Y88" s="287"/>
      <c r="Z88" s="287"/>
      <c r="AA88" s="287"/>
      <c r="AB88" s="287"/>
      <c r="AC88" s="287"/>
      <c r="AD88" s="306">
        <f t="shared" si="13"/>
        <v>0</v>
      </c>
      <c r="AE88" s="309">
        <f t="shared" si="9"/>
        <v>1</v>
      </c>
    </row>
    <row r="89" spans="1:31" x14ac:dyDescent="0.2">
      <c r="B89" s="288" t="s">
        <v>464</v>
      </c>
      <c r="C89" s="287"/>
      <c r="D89" s="287"/>
      <c r="E89" s="287"/>
      <c r="F89" s="287"/>
      <c r="G89" s="287"/>
      <c r="H89" s="287"/>
      <c r="I89" s="305"/>
      <c r="J89" s="287"/>
      <c r="K89" s="287"/>
      <c r="L89" s="287"/>
      <c r="M89" s="287"/>
      <c r="N89" s="287"/>
      <c r="O89" s="287"/>
      <c r="P89" s="306"/>
      <c r="Q89" s="287">
        <v>1</v>
      </c>
      <c r="R89" s="287"/>
      <c r="S89" s="287"/>
      <c r="T89" s="287"/>
      <c r="U89" s="287"/>
      <c r="V89" s="287"/>
      <c r="W89" s="306"/>
      <c r="X89" s="287"/>
      <c r="Y89" s="287"/>
      <c r="Z89" s="287"/>
      <c r="AA89" s="287"/>
      <c r="AB89" s="287"/>
      <c r="AC89" s="287"/>
      <c r="AD89" s="306"/>
      <c r="AE89" s="309"/>
    </row>
    <row r="90" spans="1:31" x14ac:dyDescent="0.2">
      <c r="B90" s="288" t="s">
        <v>460</v>
      </c>
      <c r="C90" s="287"/>
      <c r="D90" s="287"/>
      <c r="E90" s="287"/>
      <c r="F90" s="287"/>
      <c r="G90" s="287"/>
      <c r="H90" s="287"/>
      <c r="I90" s="305">
        <f t="shared" si="10"/>
        <v>0</v>
      </c>
      <c r="J90" s="287"/>
      <c r="K90" s="287"/>
      <c r="L90" s="287"/>
      <c r="M90" s="287"/>
      <c r="N90" s="287">
        <v>3</v>
      </c>
      <c r="O90" s="287"/>
      <c r="P90" s="306">
        <f t="shared" si="11"/>
        <v>3</v>
      </c>
      <c r="Q90" s="287">
        <v>1</v>
      </c>
      <c r="R90" s="287"/>
      <c r="S90" s="287"/>
      <c r="T90" s="287"/>
      <c r="U90" s="287"/>
      <c r="V90" s="287"/>
      <c r="W90" s="306">
        <f t="shared" si="12"/>
        <v>1</v>
      </c>
      <c r="X90" s="287"/>
      <c r="Y90" s="287"/>
      <c r="Z90" s="287"/>
      <c r="AA90" s="287"/>
      <c r="AB90" s="287"/>
      <c r="AC90" s="287"/>
      <c r="AD90" s="306">
        <f t="shared" si="13"/>
        <v>0</v>
      </c>
      <c r="AE90" s="309">
        <f t="shared" si="9"/>
        <v>4</v>
      </c>
    </row>
  </sheetData>
  <mergeCells count="4">
    <mergeCell ref="A1:AE1"/>
    <mergeCell ref="A6:A10"/>
    <mergeCell ref="A35:A46"/>
    <mergeCell ref="A49:A8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4"/>
  <sheetViews>
    <sheetView workbookViewId="0">
      <selection activeCell="A15" sqref="A15"/>
    </sheetView>
  </sheetViews>
  <sheetFormatPr defaultRowHeight="12.75" x14ac:dyDescent="0.2"/>
  <cols>
    <col min="1" max="1" width="44.42578125" customWidth="1"/>
    <col min="4" max="4" width="9.42578125" customWidth="1"/>
    <col min="10" max="10" width="9.5703125" customWidth="1"/>
    <col min="11" max="11" width="11.5703125" customWidth="1"/>
    <col min="12" max="12" width="11.140625" customWidth="1"/>
  </cols>
  <sheetData>
    <row r="2" spans="1:14" x14ac:dyDescent="0.2">
      <c r="A2" t="s">
        <v>311</v>
      </c>
      <c r="B2" s="11" t="s">
        <v>241</v>
      </c>
      <c r="C2" s="11" t="s">
        <v>1</v>
      </c>
      <c r="D2" s="11" t="s">
        <v>225</v>
      </c>
      <c r="E2" s="30" t="s">
        <v>3</v>
      </c>
      <c r="F2" s="30" t="s">
        <v>4</v>
      </c>
      <c r="G2" s="30" t="s">
        <v>113</v>
      </c>
      <c r="H2" s="30" t="s">
        <v>6</v>
      </c>
      <c r="I2" s="30" t="s">
        <v>193</v>
      </c>
      <c r="J2" s="30" t="s">
        <v>8</v>
      </c>
      <c r="K2" s="30" t="s">
        <v>199</v>
      </c>
      <c r="L2" s="11" t="s">
        <v>9</v>
      </c>
      <c r="M2" s="11" t="s">
        <v>10</v>
      </c>
      <c r="N2" s="11" t="s">
        <v>11</v>
      </c>
    </row>
    <row r="4" spans="1:14" x14ac:dyDescent="0.2">
      <c r="L4" s="3"/>
      <c r="M4" s="3"/>
      <c r="N4" s="3"/>
    </row>
    <row r="5" spans="1:14" s="8" customFormat="1" ht="15" x14ac:dyDescent="0.25">
      <c r="A5" s="246" t="s">
        <v>298</v>
      </c>
      <c r="B5" s="247">
        <v>6366</v>
      </c>
      <c r="C5" s="247"/>
      <c r="D5" s="247"/>
      <c r="E5" s="247"/>
      <c r="F5" s="247"/>
      <c r="G5" s="247"/>
      <c r="H5" s="247"/>
      <c r="I5" s="247"/>
      <c r="J5" s="247"/>
      <c r="K5" s="247"/>
      <c r="L5" s="247"/>
      <c r="M5" s="247"/>
      <c r="N5" s="247"/>
    </row>
    <row r="6" spans="1:14" s="10" customFormat="1" ht="14.25" x14ac:dyDescent="0.2">
      <c r="A6" s="244" t="s">
        <v>295</v>
      </c>
      <c r="B6" s="16">
        <v>5650</v>
      </c>
      <c r="C6" s="17">
        <v>5660</v>
      </c>
      <c r="D6" s="16">
        <v>6075</v>
      </c>
      <c r="E6" s="16"/>
      <c r="F6" s="16"/>
      <c r="G6" s="16"/>
      <c r="H6" s="16"/>
      <c r="I6" s="16"/>
      <c r="J6" s="16"/>
      <c r="K6" s="16"/>
      <c r="L6" s="16"/>
      <c r="M6" s="16"/>
      <c r="N6" s="16"/>
    </row>
    <row r="7" spans="1:14" s="10" customFormat="1" ht="14.25" x14ac:dyDescent="0.2">
      <c r="A7" s="259"/>
      <c r="B7" s="260"/>
      <c r="C7" s="260"/>
      <c r="D7" s="260"/>
      <c r="E7" s="260"/>
      <c r="F7" s="263"/>
      <c r="G7" s="263"/>
      <c r="H7" s="264"/>
      <c r="I7" s="266"/>
      <c r="J7" s="266"/>
      <c r="K7" s="269"/>
      <c r="L7" s="260"/>
      <c r="M7" s="260"/>
      <c r="N7" s="260"/>
    </row>
    <row r="8" spans="1:14" s="8" customFormat="1" ht="15" x14ac:dyDescent="0.25">
      <c r="A8" s="246" t="s">
        <v>310</v>
      </c>
      <c r="B8" s="247">
        <v>1955</v>
      </c>
      <c r="C8" s="247"/>
      <c r="D8" s="247"/>
      <c r="E8" s="247"/>
      <c r="F8" s="247"/>
      <c r="G8" s="247"/>
      <c r="H8" s="247"/>
      <c r="I8" s="247"/>
      <c r="J8" s="247"/>
      <c r="K8" s="247"/>
      <c r="L8" s="247"/>
      <c r="M8" s="247"/>
      <c r="N8" s="247"/>
    </row>
    <row r="9" spans="1:14" s="10" customFormat="1" ht="14.25" x14ac:dyDescent="0.2">
      <c r="A9" s="245" t="s">
        <v>296</v>
      </c>
      <c r="B9" s="16">
        <v>1760</v>
      </c>
      <c r="C9" s="17">
        <v>1840</v>
      </c>
      <c r="D9" s="16">
        <v>2080</v>
      </c>
      <c r="E9" s="16"/>
      <c r="F9" s="16"/>
      <c r="G9" s="17"/>
      <c r="H9" s="16"/>
      <c r="I9" s="16"/>
      <c r="J9" s="16"/>
      <c r="K9" s="16"/>
      <c r="L9" s="16"/>
      <c r="M9" s="16"/>
      <c r="N9" s="16"/>
    </row>
    <row r="10" spans="1:14" s="10" customFormat="1" ht="14.25" x14ac:dyDescent="0.2">
      <c r="A10" s="245" t="s">
        <v>312</v>
      </c>
      <c r="B10" s="16"/>
      <c r="C10" s="17">
        <v>180</v>
      </c>
      <c r="D10" s="16">
        <v>180</v>
      </c>
      <c r="E10" s="16"/>
      <c r="F10" s="16"/>
      <c r="G10" s="16"/>
      <c r="H10" s="16"/>
      <c r="I10" s="265"/>
      <c r="J10" s="16"/>
      <c r="K10" s="16"/>
      <c r="L10" s="16"/>
      <c r="M10" s="16"/>
      <c r="N10" s="16"/>
    </row>
    <row r="11" spans="1:14" s="8" customFormat="1" ht="15" x14ac:dyDescent="0.25">
      <c r="A11" s="246" t="s">
        <v>299</v>
      </c>
      <c r="B11" s="247">
        <v>1099</v>
      </c>
      <c r="C11" s="247"/>
      <c r="D11" s="247" t="s">
        <v>250</v>
      </c>
      <c r="E11" s="247"/>
      <c r="F11" s="247"/>
      <c r="G11" s="247"/>
      <c r="H11" s="247"/>
      <c r="I11" s="247"/>
      <c r="J11" s="247"/>
      <c r="K11" s="247"/>
      <c r="L11" s="247"/>
      <c r="M11" s="247"/>
      <c r="N11" s="247"/>
    </row>
    <row r="12" spans="1:14" ht="14.25" x14ac:dyDescent="0.2">
      <c r="A12" s="244" t="s">
        <v>297</v>
      </c>
      <c r="B12" s="2">
        <v>1295</v>
      </c>
      <c r="C12" s="7">
        <v>1260</v>
      </c>
      <c r="D12" s="2">
        <v>1400</v>
      </c>
      <c r="E12" s="2"/>
      <c r="F12" s="2"/>
      <c r="G12" s="7"/>
      <c r="H12" s="2"/>
      <c r="I12" s="2"/>
      <c r="J12" s="2"/>
      <c r="K12" s="2"/>
      <c r="L12" s="2"/>
      <c r="M12" s="2"/>
      <c r="N12" s="2"/>
    </row>
    <row r="13" spans="1:14" s="8" customFormat="1" ht="14.25" customHeight="1" x14ac:dyDescent="0.2">
      <c r="A13"/>
      <c r="B13" s="4"/>
      <c r="C13" s="4"/>
      <c r="D13" s="4"/>
      <c r="E13"/>
    </row>
    <row r="14" spans="1:14" s="10" customFormat="1" x14ac:dyDescent="0.2">
      <c r="A14"/>
      <c r="B14" s="4"/>
      <c r="C14" s="4"/>
      <c r="D14" s="4"/>
      <c r="E14"/>
      <c r="F14" s="26"/>
      <c r="G14" s="26"/>
      <c r="H14" s="26"/>
      <c r="I14" s="26"/>
      <c r="J14" s="26"/>
      <c r="K14" s="26"/>
      <c r="L14" s="26"/>
    </row>
    <row r="15" spans="1:14" s="8" customFormat="1" x14ac:dyDescent="0.2">
      <c r="A15"/>
      <c r="B15" s="3"/>
      <c r="C15" s="3"/>
      <c r="D15" s="3"/>
      <c r="E15"/>
    </row>
    <row r="16" spans="1:14" s="10" customFormat="1" x14ac:dyDescent="0.2">
      <c r="A16"/>
      <c r="B16"/>
      <c r="C16"/>
      <c r="D16"/>
      <c r="E16"/>
    </row>
    <row r="17" spans="1:14" s="8" customFormat="1" x14ac:dyDescent="0.2">
      <c r="B17"/>
      <c r="C17"/>
      <c r="D17"/>
      <c r="E17"/>
    </row>
    <row r="18" spans="1:14" s="8" customFormat="1" x14ac:dyDescent="0.2">
      <c r="A18"/>
      <c r="B18"/>
      <c r="C18"/>
      <c r="D18"/>
      <c r="E18"/>
    </row>
    <row r="19" spans="1:14" x14ac:dyDescent="0.2">
      <c r="I19" s="10"/>
      <c r="J19" s="10"/>
      <c r="K19" s="10"/>
      <c r="L19" s="10"/>
      <c r="M19" s="10"/>
    </row>
    <row r="20" spans="1:14" ht="15" x14ac:dyDescent="0.25">
      <c r="A20" s="246" t="s">
        <v>300</v>
      </c>
      <c r="B20" s="247"/>
      <c r="C20" s="247"/>
      <c r="D20" s="247"/>
      <c r="E20" s="247"/>
      <c r="F20" s="247"/>
      <c r="G20" s="247"/>
      <c r="H20" s="262"/>
      <c r="I20" s="262"/>
      <c r="J20" s="262"/>
      <c r="K20" s="262"/>
      <c r="L20" s="262"/>
      <c r="M20" s="262"/>
      <c r="N20" s="262"/>
    </row>
    <row r="21" spans="1:14" ht="14.25" x14ac:dyDescent="0.2">
      <c r="A21" s="245" t="s">
        <v>293</v>
      </c>
      <c r="B21" s="16"/>
      <c r="C21" s="16"/>
      <c r="D21" s="16"/>
      <c r="E21" s="16"/>
      <c r="F21" s="2"/>
      <c r="G21" s="2"/>
      <c r="H21" s="2"/>
      <c r="I21" s="2"/>
      <c r="J21" s="2"/>
      <c r="K21" s="2"/>
      <c r="L21" s="7"/>
      <c r="M21" s="2"/>
      <c r="N21" s="2"/>
    </row>
    <row r="22" spans="1:14" ht="15" x14ac:dyDescent="0.25">
      <c r="A22" s="248" t="s">
        <v>301</v>
      </c>
      <c r="B22" s="247"/>
      <c r="C22" s="247"/>
      <c r="D22" s="247"/>
      <c r="E22" s="247"/>
      <c r="F22" s="247"/>
      <c r="G22" s="247"/>
      <c r="H22" s="262"/>
      <c r="I22" s="262"/>
      <c r="J22" s="262"/>
      <c r="K22" s="262"/>
      <c r="L22" s="262"/>
      <c r="M22" s="262"/>
      <c r="N22" s="262"/>
    </row>
    <row r="23" spans="1:14" ht="14.25" x14ac:dyDescent="0.2">
      <c r="A23" s="245" t="s">
        <v>294</v>
      </c>
      <c r="B23" s="16"/>
      <c r="C23" s="16"/>
      <c r="D23" s="16"/>
      <c r="E23" s="16"/>
      <c r="F23" s="2"/>
      <c r="G23" s="2"/>
      <c r="H23" s="2"/>
      <c r="I23" s="2"/>
      <c r="J23" s="2"/>
      <c r="K23" s="2"/>
      <c r="L23" s="7"/>
      <c r="M23" s="2"/>
      <c r="N23" s="2"/>
    </row>
    <row r="24" spans="1:14" ht="15" x14ac:dyDescent="0.25">
      <c r="A24" s="248" t="s">
        <v>289</v>
      </c>
      <c r="B24" s="247"/>
      <c r="C24" s="247"/>
      <c r="D24" s="247"/>
      <c r="E24" s="247"/>
      <c r="F24" s="247"/>
      <c r="G24" s="247"/>
      <c r="H24" s="262"/>
      <c r="I24" s="262"/>
      <c r="J24" s="262"/>
      <c r="K24" s="262"/>
      <c r="L24" s="262"/>
      <c r="M24" s="262"/>
      <c r="N24" s="262"/>
    </row>
    <row r="25" spans="1:14" ht="15" x14ac:dyDescent="0.25">
      <c r="A25" s="249" t="s">
        <v>305</v>
      </c>
      <c r="B25" s="161"/>
      <c r="C25" s="161"/>
      <c r="D25" s="161"/>
      <c r="E25" s="161"/>
      <c r="F25" s="2"/>
      <c r="G25" s="2"/>
      <c r="H25" s="2"/>
      <c r="I25" s="2"/>
      <c r="J25" s="2"/>
      <c r="K25" s="2"/>
      <c r="L25" s="2"/>
      <c r="M25" s="2"/>
      <c r="N25" s="2"/>
    </row>
    <row r="33" spans="1:5" ht="14.25" x14ac:dyDescent="0.2">
      <c r="A33" s="245" t="s">
        <v>133</v>
      </c>
      <c r="B33" s="2">
        <v>0</v>
      </c>
      <c r="C33" s="2">
        <v>454</v>
      </c>
      <c r="D33" s="2">
        <v>412</v>
      </c>
      <c r="E33" s="2"/>
    </row>
    <row r="34" spans="1:5" ht="14.25" x14ac:dyDescent="0.2">
      <c r="A34" s="245"/>
      <c r="B34" s="1"/>
      <c r="C34" s="1"/>
      <c r="D34" s="1"/>
      <c r="E34" s="2"/>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C47"/>
  <sheetViews>
    <sheetView tabSelected="1" topLeftCell="EF1" zoomScale="115" zoomScaleNormal="115" workbookViewId="0">
      <selection activeCell="AS3" sqref="AS3"/>
    </sheetView>
  </sheetViews>
  <sheetFormatPr defaultRowHeight="12.75" x14ac:dyDescent="0.2"/>
  <cols>
    <col min="1" max="3" width="8.140625" bestFit="1" customWidth="1"/>
    <col min="4" max="4" width="8.140625" style="37" bestFit="1" customWidth="1"/>
    <col min="5" max="7" width="8.140625" bestFit="1" customWidth="1"/>
    <col min="8" max="8" width="8.140625" style="37" bestFit="1" customWidth="1"/>
    <col min="9" max="11" width="8.140625" bestFit="1" customWidth="1"/>
    <col min="12" max="12" width="8.140625" style="37" bestFit="1" customWidth="1"/>
    <col min="13" max="15" width="8.140625" bestFit="1" customWidth="1"/>
    <col min="16" max="16" width="8.140625" style="37" bestFit="1" customWidth="1"/>
    <col min="17" max="19" width="8.140625" bestFit="1" customWidth="1"/>
    <col min="20" max="20" width="8.140625" style="37" bestFit="1" customWidth="1"/>
    <col min="21" max="23" width="8.140625" bestFit="1" customWidth="1"/>
    <col min="24" max="24" width="8.140625" style="37" bestFit="1" customWidth="1"/>
    <col min="25" max="27" width="8.140625" bestFit="1" customWidth="1"/>
    <col min="28" max="28" width="8.140625" style="37" bestFit="1" customWidth="1"/>
    <col min="29" max="31" width="9.140625" bestFit="1" customWidth="1"/>
    <col min="32" max="32" width="9.140625" style="37" bestFit="1" customWidth="1"/>
    <col min="33" max="35" width="9.140625" bestFit="1" customWidth="1"/>
    <col min="36" max="36" width="9.140625" style="37" bestFit="1" customWidth="1"/>
    <col min="37" max="39" width="9.140625" bestFit="1" customWidth="1"/>
    <col min="40" max="40" width="9.140625" style="37" bestFit="1" customWidth="1"/>
    <col min="41" max="43" width="8.140625" bestFit="1" customWidth="1"/>
    <col min="44" max="44" width="8.140625" style="37" bestFit="1" customWidth="1"/>
    <col min="45" max="47" width="8.140625" bestFit="1" customWidth="1"/>
    <col min="48" max="48" width="8.140625" style="37" bestFit="1" customWidth="1"/>
    <col min="49" max="51" width="8.140625" bestFit="1" customWidth="1"/>
    <col min="52" max="52" width="8.140625" style="37" bestFit="1" customWidth="1"/>
    <col min="53" max="55" width="8.140625" bestFit="1" customWidth="1"/>
    <col min="56" max="56" width="8.140625" style="37" bestFit="1" customWidth="1"/>
    <col min="57" max="59" width="8.140625" bestFit="1" customWidth="1"/>
    <col min="60" max="60" width="8.140625" style="37" bestFit="1" customWidth="1"/>
    <col min="61" max="63" width="8.140625" bestFit="1" customWidth="1"/>
    <col min="64" max="64" width="8.140625" style="37" bestFit="1" customWidth="1"/>
    <col min="65" max="67" width="8.140625" bestFit="1" customWidth="1"/>
    <col min="68" max="68" width="8.140625" style="37" bestFit="1" customWidth="1"/>
    <col min="69" max="71" width="8.140625" bestFit="1" customWidth="1"/>
    <col min="72" max="72" width="8.140625" style="37" bestFit="1" customWidth="1"/>
    <col min="73" max="75" width="8.140625" bestFit="1" customWidth="1"/>
    <col min="76" max="76" width="8.140625" style="37" bestFit="1" customWidth="1"/>
    <col min="77" max="79" width="9.140625" bestFit="1" customWidth="1"/>
    <col min="80" max="80" width="9.140625" style="37" bestFit="1" customWidth="1"/>
    <col min="81" max="83" width="9.140625" bestFit="1" customWidth="1"/>
    <col min="84" max="84" width="9.140625" style="37" bestFit="1" customWidth="1"/>
    <col min="85" max="87" width="9.140625" bestFit="1" customWidth="1"/>
    <col min="88" max="88" width="9.140625" style="37" bestFit="1" customWidth="1"/>
    <col min="89" max="91" width="8.140625" bestFit="1" customWidth="1"/>
    <col min="92" max="92" width="8.140625" style="37" bestFit="1" customWidth="1"/>
    <col min="93" max="95" width="8.140625" bestFit="1" customWidth="1"/>
    <col min="96" max="96" width="8.140625" style="37" bestFit="1" customWidth="1"/>
    <col min="97" max="99" width="8.140625" bestFit="1" customWidth="1"/>
    <col min="100" max="100" width="8.140625" style="37" bestFit="1" customWidth="1"/>
    <col min="101" max="103" width="8.140625" bestFit="1" customWidth="1"/>
    <col min="104" max="104" width="8.140625" style="37" bestFit="1" customWidth="1"/>
    <col min="105" max="107" width="8.140625" bestFit="1" customWidth="1"/>
    <col min="108" max="108" width="8.140625" style="37" bestFit="1" customWidth="1"/>
    <col min="109" max="111" width="8.140625" bestFit="1" customWidth="1"/>
    <col min="112" max="112" width="8.140625" style="37" bestFit="1" customWidth="1"/>
    <col min="113" max="115" width="8.140625" bestFit="1" customWidth="1"/>
    <col min="116" max="116" width="8.140625" style="37" bestFit="1" customWidth="1"/>
    <col min="117" max="119" width="8.140625" bestFit="1" customWidth="1"/>
    <col min="120" max="120" width="8.140625" style="37" bestFit="1" customWidth="1"/>
    <col min="121" max="123" width="8.140625" bestFit="1" customWidth="1"/>
    <col min="124" max="124" width="8.140625" style="37" bestFit="1" customWidth="1"/>
    <col min="125" max="127" width="9.140625" bestFit="1" customWidth="1"/>
    <col min="128" max="128" width="9.140625" style="37" bestFit="1" customWidth="1"/>
    <col min="129" max="131" width="9.140625" bestFit="1" customWidth="1"/>
    <col min="132" max="132" width="9.140625" style="37" bestFit="1" customWidth="1"/>
    <col min="133" max="135" width="9.140625" bestFit="1" customWidth="1"/>
    <col min="136" max="136" width="9.140625" style="37" bestFit="1" customWidth="1"/>
    <col min="137" max="139" width="8.140625" bestFit="1" customWidth="1"/>
    <col min="140" max="140" width="8.140625" style="37" bestFit="1" customWidth="1"/>
    <col min="141" max="141" width="2.5703125" style="37" customWidth="1"/>
    <col min="142" max="144" width="8.140625" bestFit="1" customWidth="1"/>
    <col min="145" max="145" width="8.140625" style="37" bestFit="1" customWidth="1"/>
    <col min="146" max="148" width="8.140625" bestFit="1" customWidth="1"/>
    <col min="149" max="149" width="8.140625" style="37" bestFit="1" customWidth="1"/>
    <col min="150" max="152" width="8.140625" bestFit="1" customWidth="1"/>
    <col min="153" max="153" width="8.140625" style="37" bestFit="1" customWidth="1"/>
    <col min="154" max="156" width="8.140625" bestFit="1" customWidth="1"/>
    <col min="157" max="157" width="8.140625" style="37" bestFit="1" customWidth="1"/>
    <col min="158" max="160" width="8.140625" bestFit="1" customWidth="1"/>
    <col min="161" max="161" width="8.140625" style="37" bestFit="1" customWidth="1"/>
    <col min="162" max="164" width="8.140625" bestFit="1" customWidth="1"/>
    <col min="165" max="165" width="8.140625" style="37" bestFit="1" customWidth="1"/>
    <col min="166" max="166" width="8.140625" style="12" bestFit="1" customWidth="1"/>
    <col min="167" max="168" width="8.140625" bestFit="1" customWidth="1"/>
    <col min="169" max="169" width="8.140625" style="37" bestFit="1" customWidth="1"/>
    <col min="170" max="172" width="8.140625" bestFit="1" customWidth="1"/>
    <col min="173" max="173" width="8.140625" style="37" bestFit="1" customWidth="1"/>
    <col min="174" max="176" width="9.140625" bestFit="1" customWidth="1"/>
    <col min="177" max="177" width="9.140625" style="37" bestFit="1" customWidth="1"/>
    <col min="178" max="180" width="9.140625" bestFit="1" customWidth="1"/>
    <col min="181" max="181" width="9.140625" style="37" bestFit="1" customWidth="1"/>
    <col min="182" max="184" width="9.140625" bestFit="1" customWidth="1"/>
    <col min="185" max="185" width="9.140625" style="37" bestFit="1" customWidth="1"/>
  </cols>
  <sheetData>
    <row r="1" spans="1:185" x14ac:dyDescent="0.2">
      <c r="H1" s="42"/>
      <c r="I1" s="10"/>
      <c r="J1" s="10"/>
      <c r="K1" s="10"/>
      <c r="L1" s="42"/>
    </row>
    <row r="3" spans="1:185" s="358" customFormat="1" x14ac:dyDescent="0.2">
      <c r="A3" s="358">
        <v>40603</v>
      </c>
      <c r="B3" s="358">
        <f>A3</f>
        <v>40603</v>
      </c>
      <c r="C3" s="358">
        <f>B3</f>
        <v>40603</v>
      </c>
      <c r="D3" s="358">
        <f>C3</f>
        <v>40603</v>
      </c>
      <c r="E3" s="358">
        <v>40634</v>
      </c>
      <c r="F3" s="358">
        <f>E3</f>
        <v>40634</v>
      </c>
      <c r="G3" s="358">
        <f>F3</f>
        <v>40634</v>
      </c>
      <c r="H3" s="358">
        <f>G3</f>
        <v>40634</v>
      </c>
      <c r="I3" s="358">
        <v>40664</v>
      </c>
      <c r="J3" s="358">
        <f>I3</f>
        <v>40664</v>
      </c>
      <c r="K3" s="358">
        <f>J3</f>
        <v>40664</v>
      </c>
      <c r="L3" s="358">
        <f>K3</f>
        <v>40664</v>
      </c>
      <c r="M3" s="358">
        <v>40695</v>
      </c>
      <c r="N3" s="358">
        <f>M3</f>
        <v>40695</v>
      </c>
      <c r="O3" s="358">
        <f>N3</f>
        <v>40695</v>
      </c>
      <c r="P3" s="358">
        <f>O3</f>
        <v>40695</v>
      </c>
      <c r="Q3" s="358">
        <v>40725</v>
      </c>
      <c r="R3" s="358">
        <f>Q3</f>
        <v>40725</v>
      </c>
      <c r="S3" s="358">
        <f>R3</f>
        <v>40725</v>
      </c>
      <c r="T3" s="358">
        <f>S3</f>
        <v>40725</v>
      </c>
      <c r="U3" s="358">
        <v>40756</v>
      </c>
      <c r="V3" s="358">
        <f>U3</f>
        <v>40756</v>
      </c>
      <c r="W3" s="358">
        <f>V3</f>
        <v>40756</v>
      </c>
      <c r="X3" s="358">
        <f>W3</f>
        <v>40756</v>
      </c>
      <c r="Y3" s="358">
        <v>40787</v>
      </c>
      <c r="Z3" s="358">
        <f>Y3</f>
        <v>40787</v>
      </c>
      <c r="AA3" s="358">
        <f>Z3</f>
        <v>40787</v>
      </c>
      <c r="AB3" s="358">
        <f>AA3</f>
        <v>40787</v>
      </c>
      <c r="AC3" s="358">
        <v>40817</v>
      </c>
      <c r="AD3" s="358">
        <f>AC3</f>
        <v>40817</v>
      </c>
      <c r="AE3" s="358">
        <f>AD3</f>
        <v>40817</v>
      </c>
      <c r="AF3" s="358">
        <f>AE3</f>
        <v>40817</v>
      </c>
      <c r="AG3" s="358">
        <v>40848</v>
      </c>
      <c r="AH3" s="358">
        <f>AG3</f>
        <v>40848</v>
      </c>
      <c r="AI3" s="358">
        <f>AH3</f>
        <v>40848</v>
      </c>
      <c r="AJ3" s="358">
        <f>AI3</f>
        <v>40848</v>
      </c>
      <c r="AK3" s="358">
        <v>40878</v>
      </c>
      <c r="AL3" s="358">
        <f>AK3</f>
        <v>40878</v>
      </c>
      <c r="AM3" s="358">
        <f>AL3</f>
        <v>40878</v>
      </c>
      <c r="AN3" s="358">
        <f>AM3</f>
        <v>40878</v>
      </c>
      <c r="AO3" s="358">
        <v>40909</v>
      </c>
      <c r="AP3" s="358">
        <f>AO3</f>
        <v>40909</v>
      </c>
      <c r="AQ3" s="358">
        <f>AP3</f>
        <v>40909</v>
      </c>
      <c r="AR3" s="358">
        <f>AQ3</f>
        <v>40909</v>
      </c>
      <c r="AS3" s="358">
        <v>40940</v>
      </c>
      <c r="AT3" s="358">
        <f>AS3</f>
        <v>40940</v>
      </c>
      <c r="AU3" s="358">
        <f>AT3</f>
        <v>40940</v>
      </c>
      <c r="AV3" s="358">
        <f>AU3</f>
        <v>40940</v>
      </c>
      <c r="AW3" s="358">
        <v>40969</v>
      </c>
      <c r="AX3" s="358">
        <f>AW3</f>
        <v>40969</v>
      </c>
      <c r="AY3" s="358">
        <f>AX3</f>
        <v>40969</v>
      </c>
      <c r="AZ3" s="358">
        <f>AY3</f>
        <v>40969</v>
      </c>
      <c r="BA3" s="358">
        <v>41000</v>
      </c>
      <c r="BB3" s="358">
        <f>BA3</f>
        <v>41000</v>
      </c>
      <c r="BC3" s="358">
        <f>BB3</f>
        <v>41000</v>
      </c>
      <c r="BD3" s="358">
        <f>BC3</f>
        <v>41000</v>
      </c>
      <c r="BE3" s="358">
        <v>41030</v>
      </c>
      <c r="BF3" s="358">
        <f>BE3</f>
        <v>41030</v>
      </c>
      <c r="BG3" s="358">
        <f>BF3</f>
        <v>41030</v>
      </c>
      <c r="BH3" s="358">
        <f>BG3</f>
        <v>41030</v>
      </c>
      <c r="BI3" s="358">
        <v>41061</v>
      </c>
      <c r="BJ3" s="358">
        <f>BI3</f>
        <v>41061</v>
      </c>
      <c r="BK3" s="358">
        <f>BJ3</f>
        <v>41061</v>
      </c>
      <c r="BL3" s="358">
        <f>BK3</f>
        <v>41061</v>
      </c>
      <c r="BM3" s="358">
        <v>41091</v>
      </c>
      <c r="BN3" s="358">
        <f>BM3</f>
        <v>41091</v>
      </c>
      <c r="BO3" s="358">
        <f>BN3</f>
        <v>41091</v>
      </c>
      <c r="BP3" s="358">
        <f>BO3</f>
        <v>41091</v>
      </c>
      <c r="BQ3" s="358">
        <v>41122</v>
      </c>
      <c r="BR3" s="358">
        <f>BQ3</f>
        <v>41122</v>
      </c>
      <c r="BS3" s="358">
        <f>BR3</f>
        <v>41122</v>
      </c>
      <c r="BT3" s="358">
        <f>BS3</f>
        <v>41122</v>
      </c>
      <c r="BU3" s="358">
        <v>41153</v>
      </c>
      <c r="BV3" s="358">
        <f>BU3</f>
        <v>41153</v>
      </c>
      <c r="BW3" s="358">
        <f>BV3</f>
        <v>41153</v>
      </c>
      <c r="BX3" s="358">
        <f>BW3</f>
        <v>41153</v>
      </c>
      <c r="BY3" s="358">
        <v>41183</v>
      </c>
      <c r="BZ3" s="358">
        <f>BY3</f>
        <v>41183</v>
      </c>
      <c r="CA3" s="358">
        <f>BZ3</f>
        <v>41183</v>
      </c>
      <c r="CB3" s="358">
        <f>CA3</f>
        <v>41183</v>
      </c>
      <c r="CC3" s="358">
        <v>41214</v>
      </c>
      <c r="CD3" s="358">
        <f>CC3</f>
        <v>41214</v>
      </c>
      <c r="CE3" s="358">
        <f>CD3</f>
        <v>41214</v>
      </c>
      <c r="CF3" s="358">
        <f>CE3</f>
        <v>41214</v>
      </c>
      <c r="CG3" s="358">
        <v>41244</v>
      </c>
      <c r="CH3" s="358">
        <f>CG3</f>
        <v>41244</v>
      </c>
      <c r="CI3" s="358">
        <f>CH3</f>
        <v>41244</v>
      </c>
      <c r="CJ3" s="358">
        <f>CI3</f>
        <v>41244</v>
      </c>
      <c r="CK3" s="358">
        <v>41275</v>
      </c>
      <c r="CL3" s="358">
        <f>CK3</f>
        <v>41275</v>
      </c>
      <c r="CM3" s="358">
        <f>CL3</f>
        <v>41275</v>
      </c>
      <c r="CN3" s="358">
        <f>CM3</f>
        <v>41275</v>
      </c>
      <c r="CO3" s="358">
        <v>41306</v>
      </c>
      <c r="CP3" s="358">
        <f>CO3</f>
        <v>41306</v>
      </c>
      <c r="CQ3" s="358">
        <f>CP3</f>
        <v>41306</v>
      </c>
      <c r="CR3" s="358">
        <f>CQ3</f>
        <v>41306</v>
      </c>
      <c r="CS3" s="358">
        <v>41334</v>
      </c>
      <c r="CT3" s="358">
        <f>CS3</f>
        <v>41334</v>
      </c>
      <c r="CU3" s="358">
        <f>CT3</f>
        <v>41334</v>
      </c>
      <c r="CV3" s="358">
        <f>CU3</f>
        <v>41334</v>
      </c>
      <c r="CW3" s="358">
        <v>41365</v>
      </c>
      <c r="CX3" s="358">
        <f>CW3</f>
        <v>41365</v>
      </c>
      <c r="CY3" s="358">
        <f>CX3</f>
        <v>41365</v>
      </c>
      <c r="CZ3" s="358">
        <f>CY3</f>
        <v>41365</v>
      </c>
      <c r="DA3" s="358">
        <v>41395</v>
      </c>
      <c r="DB3" s="358">
        <f>DA3</f>
        <v>41395</v>
      </c>
      <c r="DC3" s="358">
        <f>DB3</f>
        <v>41395</v>
      </c>
      <c r="DD3" s="358">
        <f>DC3</f>
        <v>41395</v>
      </c>
      <c r="DE3" s="358">
        <v>41426</v>
      </c>
      <c r="DF3" s="358">
        <f>DE3</f>
        <v>41426</v>
      </c>
      <c r="DG3" s="358">
        <f>DF3</f>
        <v>41426</v>
      </c>
      <c r="DH3" s="358">
        <f>DG3</f>
        <v>41426</v>
      </c>
      <c r="DI3" s="358">
        <v>41456</v>
      </c>
      <c r="DJ3" s="358">
        <f>DI3</f>
        <v>41456</v>
      </c>
      <c r="DK3" s="358">
        <f>DJ3</f>
        <v>41456</v>
      </c>
      <c r="DL3" s="358">
        <f>DK3</f>
        <v>41456</v>
      </c>
      <c r="DM3" s="358">
        <v>41487</v>
      </c>
      <c r="DN3" s="358">
        <f>DM3</f>
        <v>41487</v>
      </c>
      <c r="DO3" s="358">
        <f>DN3</f>
        <v>41487</v>
      </c>
      <c r="DP3" s="358">
        <f>DO3</f>
        <v>41487</v>
      </c>
      <c r="DQ3" s="358">
        <v>41518</v>
      </c>
      <c r="DR3" s="358">
        <f>DQ3</f>
        <v>41518</v>
      </c>
      <c r="DS3" s="358">
        <f>DR3</f>
        <v>41518</v>
      </c>
      <c r="DT3" s="358">
        <f>DS3</f>
        <v>41518</v>
      </c>
      <c r="DU3" s="358">
        <v>41548</v>
      </c>
      <c r="DV3" s="358">
        <f>DU3</f>
        <v>41548</v>
      </c>
      <c r="DW3" s="358">
        <f>DV3</f>
        <v>41548</v>
      </c>
      <c r="DX3" s="358">
        <f>DW3</f>
        <v>41548</v>
      </c>
      <c r="DY3" s="358">
        <v>41579</v>
      </c>
      <c r="DZ3" s="358">
        <f>DY3</f>
        <v>41579</v>
      </c>
      <c r="EA3" s="358">
        <f>DZ3</f>
        <v>41579</v>
      </c>
      <c r="EB3" s="358">
        <f>EA3</f>
        <v>41579</v>
      </c>
      <c r="EC3" s="358">
        <v>41609</v>
      </c>
      <c r="ED3" s="358">
        <f>EC3</f>
        <v>41609</v>
      </c>
      <c r="EE3" s="358">
        <f>ED3</f>
        <v>41609</v>
      </c>
      <c r="EF3" s="358">
        <f>EE3</f>
        <v>41609</v>
      </c>
      <c r="EG3" s="358">
        <v>41640</v>
      </c>
      <c r="EH3" s="358">
        <f>EG3</f>
        <v>41640</v>
      </c>
      <c r="EI3" s="358">
        <f>EH3</f>
        <v>41640</v>
      </c>
      <c r="EK3" s="359"/>
      <c r="EL3" s="358">
        <v>41671</v>
      </c>
      <c r="EM3" s="358">
        <f>EL3</f>
        <v>41671</v>
      </c>
      <c r="EN3" s="358">
        <f>EM3</f>
        <v>41671</v>
      </c>
      <c r="EO3" s="358">
        <f>EN3</f>
        <v>41671</v>
      </c>
      <c r="EP3" s="358">
        <v>41699</v>
      </c>
      <c r="EQ3" s="358">
        <f>EP3</f>
        <v>41699</v>
      </c>
      <c r="ER3" s="358">
        <f>EQ3</f>
        <v>41699</v>
      </c>
      <c r="ES3" s="358">
        <f>ER3</f>
        <v>41699</v>
      </c>
      <c r="ET3" s="358">
        <v>41730</v>
      </c>
      <c r="EU3" s="358">
        <f>ET3</f>
        <v>41730</v>
      </c>
      <c r="EV3" s="358">
        <f>EU3</f>
        <v>41730</v>
      </c>
      <c r="EW3" s="358">
        <f>EV3</f>
        <v>41730</v>
      </c>
      <c r="EX3" s="358">
        <v>41760</v>
      </c>
      <c r="EY3" s="358">
        <f>EX3</f>
        <v>41760</v>
      </c>
      <c r="EZ3" s="358">
        <f>EY3</f>
        <v>41760</v>
      </c>
      <c r="FA3" s="358">
        <f>EZ3</f>
        <v>41760</v>
      </c>
      <c r="FB3" s="358">
        <v>41791</v>
      </c>
      <c r="FC3" s="358">
        <f>FB3</f>
        <v>41791</v>
      </c>
      <c r="FD3" s="358">
        <f>FC3</f>
        <v>41791</v>
      </c>
      <c r="FE3" s="358">
        <f>FD3</f>
        <v>41791</v>
      </c>
      <c r="FF3" s="358">
        <v>41821</v>
      </c>
      <c r="FG3" s="358">
        <f>FF3</f>
        <v>41821</v>
      </c>
      <c r="FH3" s="358">
        <f>FG3</f>
        <v>41821</v>
      </c>
      <c r="FI3" s="358">
        <f>FH3</f>
        <v>41821</v>
      </c>
      <c r="FJ3" s="358">
        <v>41852</v>
      </c>
      <c r="FK3" s="358">
        <f>FJ3</f>
        <v>41852</v>
      </c>
      <c r="FL3" s="358">
        <f>FK3</f>
        <v>41852</v>
      </c>
      <c r="FM3" s="358">
        <f>FL3</f>
        <v>41852</v>
      </c>
      <c r="FN3" s="358">
        <v>41883</v>
      </c>
      <c r="FO3" s="358">
        <f>FN3</f>
        <v>41883</v>
      </c>
      <c r="FP3" s="358">
        <f>FO3</f>
        <v>41883</v>
      </c>
      <c r="FQ3" s="358">
        <f>FP3</f>
        <v>41883</v>
      </c>
      <c r="FR3" s="358">
        <v>41913</v>
      </c>
      <c r="FS3" s="358">
        <f>FR3</f>
        <v>41913</v>
      </c>
      <c r="FT3" s="358">
        <f>FS3</f>
        <v>41913</v>
      </c>
      <c r="FU3" s="358">
        <f>FT3</f>
        <v>41913</v>
      </c>
      <c r="FV3" s="358">
        <v>41944</v>
      </c>
      <c r="FW3" s="358">
        <f>FV3</f>
        <v>41944</v>
      </c>
      <c r="FX3" s="358">
        <f>FW3</f>
        <v>41944</v>
      </c>
      <c r="FY3" s="358">
        <f>FX3</f>
        <v>41944</v>
      </c>
      <c r="FZ3" s="358">
        <v>41974</v>
      </c>
      <c r="GA3" s="358">
        <f>FZ3</f>
        <v>41974</v>
      </c>
      <c r="GB3" s="358">
        <f>GA3</f>
        <v>41974</v>
      </c>
      <c r="GC3" s="358">
        <f>GB3</f>
        <v>41974</v>
      </c>
    </row>
    <row r="4" spans="1:185" x14ac:dyDescent="0.2">
      <c r="A4" s="12">
        <v>1</v>
      </c>
      <c r="B4" t="s">
        <v>99</v>
      </c>
      <c r="C4" s="45">
        <v>192</v>
      </c>
      <c r="E4" s="12">
        <v>1</v>
      </c>
      <c r="F4" t="s">
        <v>97</v>
      </c>
      <c r="G4">
        <v>202</v>
      </c>
      <c r="I4" s="12">
        <v>1</v>
      </c>
      <c r="J4" t="s">
        <v>96</v>
      </c>
      <c r="M4" s="12">
        <v>1</v>
      </c>
      <c r="N4" s="10" t="s">
        <v>98</v>
      </c>
      <c r="O4">
        <v>191</v>
      </c>
      <c r="Q4" s="12">
        <v>1</v>
      </c>
      <c r="R4" t="s">
        <v>97</v>
      </c>
      <c r="S4">
        <v>172</v>
      </c>
      <c r="U4" s="12">
        <v>1</v>
      </c>
      <c r="V4" s="10" t="s">
        <v>100</v>
      </c>
      <c r="W4">
        <v>194</v>
      </c>
      <c r="Y4" s="12">
        <v>1</v>
      </c>
      <c r="Z4" s="10" t="s">
        <v>21</v>
      </c>
      <c r="AA4">
        <v>185</v>
      </c>
      <c r="AC4" s="12">
        <v>1</v>
      </c>
      <c r="AD4" s="10" t="s">
        <v>95</v>
      </c>
      <c r="AG4" s="12">
        <v>1</v>
      </c>
      <c r="AH4" s="10" t="s">
        <v>99</v>
      </c>
      <c r="AI4">
        <v>199</v>
      </c>
      <c r="AK4" s="12">
        <v>1</v>
      </c>
      <c r="AL4" s="10" t="s">
        <v>21</v>
      </c>
      <c r="AM4">
        <v>199</v>
      </c>
      <c r="AO4" s="12">
        <v>1</v>
      </c>
      <c r="AP4" s="10" t="s">
        <v>96</v>
      </c>
      <c r="AS4" s="12">
        <v>1</v>
      </c>
      <c r="AT4" s="10" t="s">
        <v>98</v>
      </c>
      <c r="AU4">
        <v>215</v>
      </c>
      <c r="AW4" s="12">
        <v>1</v>
      </c>
      <c r="AX4" s="10" t="s">
        <v>21</v>
      </c>
      <c r="AY4">
        <v>214</v>
      </c>
      <c r="BA4" s="12">
        <v>1</v>
      </c>
      <c r="BB4" s="10" t="s">
        <v>96</v>
      </c>
      <c r="BE4" s="12">
        <v>1</v>
      </c>
      <c r="BF4" s="10" t="s">
        <v>99</v>
      </c>
      <c r="BG4" s="10">
        <v>192</v>
      </c>
      <c r="BI4" s="12">
        <v>1</v>
      </c>
      <c r="BJ4" s="10" t="s">
        <v>187</v>
      </c>
      <c r="BK4" s="10">
        <v>203</v>
      </c>
      <c r="BM4" s="12">
        <v>1</v>
      </c>
      <c r="BN4" s="10" t="s">
        <v>96</v>
      </c>
      <c r="BO4" s="10"/>
      <c r="BQ4" s="12">
        <v>1</v>
      </c>
      <c r="BR4" s="10" t="s">
        <v>195</v>
      </c>
      <c r="BS4" s="10">
        <v>223</v>
      </c>
      <c r="BU4" s="12">
        <v>1</v>
      </c>
      <c r="BV4" s="10" t="s">
        <v>95</v>
      </c>
      <c r="BW4" s="10"/>
      <c r="BY4" s="12">
        <v>1</v>
      </c>
      <c r="BZ4" s="10" t="s">
        <v>200</v>
      </c>
      <c r="CA4" s="10">
        <v>227</v>
      </c>
      <c r="CC4" s="12">
        <v>1</v>
      </c>
      <c r="CD4" s="10" t="s">
        <v>203</v>
      </c>
      <c r="CE4" s="10">
        <v>208</v>
      </c>
      <c r="CG4" s="12">
        <v>1</v>
      </c>
      <c r="CH4" s="10" t="s">
        <v>95</v>
      </c>
      <c r="CI4" s="10"/>
      <c r="CK4" s="12">
        <v>1</v>
      </c>
      <c r="CL4" s="10" t="s">
        <v>99</v>
      </c>
      <c r="CM4" s="10"/>
      <c r="CO4" s="12">
        <v>1</v>
      </c>
      <c r="CP4" s="10" t="s">
        <v>97</v>
      </c>
      <c r="CQ4" s="10">
        <v>222</v>
      </c>
      <c r="CS4" s="12">
        <v>1</v>
      </c>
      <c r="CT4" s="10" t="s">
        <v>97</v>
      </c>
      <c r="CU4" s="10">
        <v>215</v>
      </c>
      <c r="CW4" s="12">
        <v>1</v>
      </c>
      <c r="CX4" s="10" t="s">
        <v>100</v>
      </c>
      <c r="CY4" s="10">
        <v>216</v>
      </c>
      <c r="DA4" s="12">
        <v>1</v>
      </c>
      <c r="DB4" s="10" t="s">
        <v>98</v>
      </c>
      <c r="DC4" s="10">
        <v>211</v>
      </c>
      <c r="DE4" s="12">
        <v>1</v>
      </c>
      <c r="DF4" s="10" t="s">
        <v>229</v>
      </c>
      <c r="DG4" s="10"/>
      <c r="DI4" s="12">
        <v>1</v>
      </c>
      <c r="DJ4" s="10" t="s">
        <v>100</v>
      </c>
      <c r="DK4" s="10">
        <v>205</v>
      </c>
      <c r="DM4" s="12">
        <v>1</v>
      </c>
      <c r="DN4" s="10" t="s">
        <v>21</v>
      </c>
      <c r="DO4" s="10">
        <v>192</v>
      </c>
      <c r="DQ4" s="12">
        <v>1</v>
      </c>
      <c r="DR4" s="10" t="s">
        <v>96</v>
      </c>
      <c r="DS4" s="10"/>
      <c r="DU4" s="12">
        <v>1</v>
      </c>
      <c r="DV4" s="10" t="s">
        <v>99</v>
      </c>
      <c r="DW4" s="10">
        <v>203</v>
      </c>
      <c r="DY4" s="12">
        <v>1</v>
      </c>
      <c r="DZ4" s="10" t="s">
        <v>187</v>
      </c>
      <c r="EA4" s="10">
        <v>205</v>
      </c>
      <c r="EC4" s="12">
        <v>1</v>
      </c>
      <c r="ED4" s="10" t="s">
        <v>96</v>
      </c>
      <c r="EE4" s="10"/>
      <c r="EG4" s="12">
        <v>1</v>
      </c>
      <c r="EH4" s="10" t="s">
        <v>98</v>
      </c>
      <c r="EI4" s="10" t="s">
        <v>243</v>
      </c>
      <c r="EL4" s="12">
        <v>1</v>
      </c>
      <c r="EM4" s="10" t="s">
        <v>95</v>
      </c>
      <c r="EN4" s="10"/>
      <c r="EP4" s="12">
        <v>1</v>
      </c>
      <c r="EQ4" s="10" t="s">
        <v>95</v>
      </c>
      <c r="ER4" s="10"/>
      <c r="ET4" s="12">
        <v>1</v>
      </c>
      <c r="EU4" s="10" t="s">
        <v>201</v>
      </c>
      <c r="EV4" s="10">
        <v>246</v>
      </c>
      <c r="EX4" s="12">
        <v>1</v>
      </c>
      <c r="EY4" s="10" t="s">
        <v>21</v>
      </c>
      <c r="EZ4" s="10">
        <v>234</v>
      </c>
      <c r="FB4" s="12">
        <v>1</v>
      </c>
      <c r="FC4" s="10" t="s">
        <v>96</v>
      </c>
      <c r="FD4" s="10"/>
      <c r="FF4" s="12">
        <v>1</v>
      </c>
      <c r="FG4" s="10" t="s">
        <v>99</v>
      </c>
      <c r="FH4" s="10">
        <v>248</v>
      </c>
      <c r="FJ4" s="12">
        <v>1</v>
      </c>
      <c r="FK4" s="10" t="s">
        <v>97</v>
      </c>
      <c r="FL4" s="10">
        <v>258</v>
      </c>
      <c r="FN4" s="12">
        <v>1</v>
      </c>
      <c r="FO4" s="10" t="s">
        <v>100</v>
      </c>
      <c r="FP4" s="10">
        <v>0</v>
      </c>
      <c r="FR4" s="12">
        <v>1</v>
      </c>
      <c r="FS4" s="10" t="s">
        <v>98</v>
      </c>
      <c r="FT4" s="10">
        <v>243</v>
      </c>
      <c r="FV4" s="12">
        <v>1</v>
      </c>
      <c r="FW4" s="10" t="s">
        <v>95</v>
      </c>
      <c r="FX4" s="10"/>
      <c r="FZ4" s="12">
        <v>1</v>
      </c>
      <c r="GA4" s="10" t="s">
        <v>100</v>
      </c>
      <c r="GB4" s="10">
        <v>258</v>
      </c>
    </row>
    <row r="5" spans="1:185" x14ac:dyDescent="0.2">
      <c r="A5" s="12">
        <v>2</v>
      </c>
      <c r="B5" t="s">
        <v>98</v>
      </c>
      <c r="C5" s="45">
        <v>202</v>
      </c>
      <c r="E5" s="12">
        <v>2</v>
      </c>
      <c r="F5" t="s">
        <v>95</v>
      </c>
      <c r="G5" s="8">
        <f>SUM(G4)</f>
        <v>202</v>
      </c>
      <c r="I5" s="12">
        <v>2</v>
      </c>
      <c r="J5" t="s">
        <v>100</v>
      </c>
      <c r="K5">
        <v>200</v>
      </c>
      <c r="M5" s="12">
        <v>2</v>
      </c>
      <c r="N5" s="10" t="s">
        <v>21</v>
      </c>
      <c r="O5">
        <v>184</v>
      </c>
      <c r="Q5" s="12">
        <v>2</v>
      </c>
      <c r="R5" s="10" t="s">
        <v>95</v>
      </c>
      <c r="S5" s="8">
        <f>SUM(S4)</f>
        <v>172</v>
      </c>
      <c r="U5" s="12">
        <v>2</v>
      </c>
      <c r="V5" s="10" t="s">
        <v>99</v>
      </c>
      <c r="W5">
        <v>187</v>
      </c>
      <c r="Y5" s="12">
        <v>2</v>
      </c>
      <c r="Z5" s="10" t="s">
        <v>97</v>
      </c>
      <c r="AA5">
        <v>199</v>
      </c>
      <c r="AC5" s="12">
        <v>2</v>
      </c>
      <c r="AD5" s="10" t="s">
        <v>96</v>
      </c>
      <c r="AG5" s="12">
        <v>2</v>
      </c>
      <c r="AH5" s="10" t="s">
        <v>98</v>
      </c>
      <c r="AI5">
        <v>213</v>
      </c>
      <c r="AK5" s="12">
        <v>2</v>
      </c>
      <c r="AL5" s="10" t="s">
        <v>97</v>
      </c>
      <c r="AM5">
        <v>203</v>
      </c>
      <c r="AO5" s="12">
        <v>2</v>
      </c>
      <c r="AP5" s="10" t="s">
        <v>100</v>
      </c>
      <c r="AQ5" s="10" t="s">
        <v>133</v>
      </c>
      <c r="AS5" s="12">
        <v>2</v>
      </c>
      <c r="AT5" s="10" t="s">
        <v>21</v>
      </c>
      <c r="AU5">
        <v>208</v>
      </c>
      <c r="AW5" s="12">
        <v>2</v>
      </c>
      <c r="AX5" s="10" t="s">
        <v>97</v>
      </c>
      <c r="AY5">
        <v>213</v>
      </c>
      <c r="BA5" s="12">
        <v>2</v>
      </c>
      <c r="BB5" s="10" t="s">
        <v>100</v>
      </c>
      <c r="BC5">
        <v>206</v>
      </c>
      <c r="BE5" s="12">
        <v>2</v>
      </c>
      <c r="BF5" s="10" t="s">
        <v>98</v>
      </c>
      <c r="BG5">
        <v>204</v>
      </c>
      <c r="BI5" s="12">
        <v>2</v>
      </c>
      <c r="BJ5" s="10" t="s">
        <v>95</v>
      </c>
      <c r="BK5" s="8">
        <f>SUM(BK4)</f>
        <v>203</v>
      </c>
      <c r="BM5" s="12">
        <v>2</v>
      </c>
      <c r="BN5" s="10" t="s">
        <v>100</v>
      </c>
      <c r="BO5" s="10">
        <v>213</v>
      </c>
      <c r="BQ5" s="12">
        <v>2</v>
      </c>
      <c r="BR5" s="10" t="s">
        <v>21</v>
      </c>
      <c r="BS5" s="10">
        <v>211</v>
      </c>
      <c r="BU5" s="12">
        <v>2</v>
      </c>
      <c r="BV5" s="10" t="s">
        <v>96</v>
      </c>
      <c r="BW5" s="10"/>
      <c r="BY5" s="12">
        <v>2</v>
      </c>
      <c r="BZ5" s="10" t="s">
        <v>201</v>
      </c>
      <c r="CA5" s="10">
        <v>219</v>
      </c>
      <c r="CC5" s="12">
        <v>2</v>
      </c>
      <c r="CD5" s="10" t="s">
        <v>187</v>
      </c>
      <c r="CE5" s="10">
        <v>231</v>
      </c>
      <c r="CG5" s="12">
        <v>2</v>
      </c>
      <c r="CH5" s="10" t="s">
        <v>96</v>
      </c>
      <c r="CI5" s="10"/>
      <c r="CK5" s="12">
        <v>2</v>
      </c>
      <c r="CL5" s="10" t="s">
        <v>98</v>
      </c>
      <c r="CM5" s="10">
        <v>230</v>
      </c>
      <c r="CO5" s="12">
        <v>2</v>
      </c>
      <c r="CP5" s="10" t="s">
        <v>95</v>
      </c>
      <c r="CQ5" s="8">
        <f>SUM(CQ4)</f>
        <v>222</v>
      </c>
      <c r="CS5" s="12">
        <v>2</v>
      </c>
      <c r="CT5" s="10" t="s">
        <v>95</v>
      </c>
      <c r="CU5" s="8">
        <f>SUM(CU4)</f>
        <v>215</v>
      </c>
      <c r="CW5" s="12">
        <v>2</v>
      </c>
      <c r="CX5" s="10" t="s">
        <v>99</v>
      </c>
      <c r="CY5" s="10">
        <v>210</v>
      </c>
      <c r="DA5" s="12">
        <v>2</v>
      </c>
      <c r="DB5" s="10" t="s">
        <v>21</v>
      </c>
      <c r="DC5" s="10">
        <v>206</v>
      </c>
      <c r="DE5" s="12">
        <v>2</v>
      </c>
      <c r="DF5" s="10" t="s">
        <v>96</v>
      </c>
      <c r="DG5" s="10"/>
      <c r="DI5" s="12">
        <v>2</v>
      </c>
      <c r="DJ5" s="10" t="s">
        <v>99</v>
      </c>
      <c r="DK5" s="10">
        <v>195</v>
      </c>
      <c r="DM5" s="12">
        <v>2</v>
      </c>
      <c r="DN5" s="10" t="s">
        <v>97</v>
      </c>
      <c r="DO5" s="10">
        <v>193</v>
      </c>
      <c r="DQ5" s="12">
        <v>2</v>
      </c>
      <c r="DR5" s="10" t="s">
        <v>100</v>
      </c>
      <c r="DS5" s="10" t="s">
        <v>191</v>
      </c>
      <c r="DU5" s="12">
        <v>2</v>
      </c>
      <c r="DV5" s="10" t="s">
        <v>98</v>
      </c>
      <c r="DW5" s="10">
        <v>205</v>
      </c>
      <c r="DY5" s="12">
        <v>2</v>
      </c>
      <c r="DZ5" s="10" t="s">
        <v>95</v>
      </c>
      <c r="EA5" s="8">
        <f>SUM(EA4)</f>
        <v>205</v>
      </c>
      <c r="EC5" s="12">
        <v>2</v>
      </c>
      <c r="ED5" s="10" t="s">
        <v>100</v>
      </c>
      <c r="EE5" s="10">
        <v>226</v>
      </c>
      <c r="EG5" s="12">
        <v>2</v>
      </c>
      <c r="EH5" s="10" t="s">
        <v>21</v>
      </c>
      <c r="EI5" s="10">
        <v>223</v>
      </c>
      <c r="EL5" s="12">
        <v>2</v>
      </c>
      <c r="EM5" s="10" t="s">
        <v>96</v>
      </c>
      <c r="EN5" s="10"/>
      <c r="EP5" s="12">
        <v>2</v>
      </c>
      <c r="EQ5" s="10" t="s">
        <v>96</v>
      </c>
      <c r="ER5" s="10"/>
      <c r="ET5" s="12">
        <v>2</v>
      </c>
      <c r="EU5" s="10" t="s">
        <v>98</v>
      </c>
      <c r="EV5" s="10">
        <v>247</v>
      </c>
      <c r="EX5" s="12">
        <v>2</v>
      </c>
      <c r="EY5" s="10" t="s">
        <v>97</v>
      </c>
      <c r="EZ5" s="10">
        <v>241</v>
      </c>
      <c r="FB5" s="12">
        <v>2</v>
      </c>
      <c r="FC5" s="10" t="s">
        <v>200</v>
      </c>
      <c r="FD5" s="10">
        <v>253</v>
      </c>
      <c r="FF5" s="12">
        <v>2</v>
      </c>
      <c r="FG5" s="10" t="s">
        <v>98</v>
      </c>
      <c r="FH5" s="10">
        <v>251</v>
      </c>
      <c r="FJ5" s="12">
        <v>2</v>
      </c>
      <c r="FK5" s="10" t="s">
        <v>95</v>
      </c>
      <c r="FL5" s="8">
        <f>SUM(FL4)</f>
        <v>258</v>
      </c>
      <c r="FN5" s="12">
        <v>2</v>
      </c>
      <c r="FO5" s="10" t="s">
        <v>99</v>
      </c>
      <c r="FP5" s="10">
        <v>237</v>
      </c>
      <c r="FR5" s="12">
        <v>2</v>
      </c>
      <c r="FS5" s="10" t="s">
        <v>21</v>
      </c>
      <c r="FT5" s="10">
        <v>239</v>
      </c>
      <c r="FV5" s="12">
        <v>2</v>
      </c>
      <c r="FW5" s="10" t="s">
        <v>96</v>
      </c>
      <c r="FX5" s="10"/>
      <c r="FZ5" s="12">
        <v>2</v>
      </c>
      <c r="GA5" s="10" t="s">
        <v>99</v>
      </c>
      <c r="GB5" s="10">
        <v>247</v>
      </c>
    </row>
    <row r="6" spans="1:185" x14ac:dyDescent="0.2">
      <c r="A6" s="12">
        <v>3</v>
      </c>
      <c r="B6" t="s">
        <v>21</v>
      </c>
      <c r="C6" s="45">
        <v>187</v>
      </c>
      <c r="E6" s="12">
        <v>3</v>
      </c>
      <c r="F6" t="s">
        <v>96</v>
      </c>
      <c r="I6" s="12">
        <v>3</v>
      </c>
      <c r="J6" t="s">
        <v>99</v>
      </c>
      <c r="K6">
        <v>190</v>
      </c>
      <c r="M6" s="12">
        <v>3</v>
      </c>
      <c r="N6" s="10" t="s">
        <v>97</v>
      </c>
      <c r="O6">
        <v>196</v>
      </c>
      <c r="Q6" s="12">
        <v>3</v>
      </c>
      <c r="R6" s="10" t="s">
        <v>96</v>
      </c>
      <c r="U6" s="12">
        <v>3</v>
      </c>
      <c r="V6" s="10" t="s">
        <v>98</v>
      </c>
      <c r="W6">
        <v>200</v>
      </c>
      <c r="Y6" s="12">
        <v>3</v>
      </c>
      <c r="Z6" s="10" t="s">
        <v>95</v>
      </c>
      <c r="AA6" s="8">
        <f>SUM(AA4:AA5)</f>
        <v>384</v>
      </c>
      <c r="AC6" s="12">
        <v>3</v>
      </c>
      <c r="AD6" s="10" t="s">
        <v>100</v>
      </c>
      <c r="AE6">
        <v>199</v>
      </c>
      <c r="AG6" s="12">
        <v>3</v>
      </c>
      <c r="AH6" s="10" t="s">
        <v>21</v>
      </c>
      <c r="AI6">
        <v>202</v>
      </c>
      <c r="AK6" s="12">
        <v>3</v>
      </c>
      <c r="AL6" s="10" t="s">
        <v>95</v>
      </c>
      <c r="AM6" s="8">
        <f>SUM(AM4:AM5)</f>
        <v>402</v>
      </c>
      <c r="AO6" s="12">
        <v>3</v>
      </c>
      <c r="AP6" s="10" t="s">
        <v>99</v>
      </c>
      <c r="AQ6">
        <v>202</v>
      </c>
      <c r="AS6" s="12">
        <v>3</v>
      </c>
      <c r="AT6" s="10" t="s">
        <v>97</v>
      </c>
      <c r="AU6">
        <v>216</v>
      </c>
      <c r="AW6" s="12">
        <v>3</v>
      </c>
      <c r="AX6" s="10" t="s">
        <v>95</v>
      </c>
      <c r="AY6" s="8">
        <f>SUM(AY4:AY5)</f>
        <v>427</v>
      </c>
      <c r="BA6" s="12">
        <v>3</v>
      </c>
      <c r="BB6" s="10" t="s">
        <v>99</v>
      </c>
      <c r="BC6" s="10">
        <v>205</v>
      </c>
      <c r="BE6" s="12">
        <v>3</v>
      </c>
      <c r="BF6" s="10" t="s">
        <v>21</v>
      </c>
      <c r="BG6">
        <v>198</v>
      </c>
      <c r="BI6" s="12">
        <v>3</v>
      </c>
      <c r="BJ6" s="10" t="s">
        <v>96</v>
      </c>
      <c r="BK6" s="10"/>
      <c r="BM6" s="12">
        <v>3</v>
      </c>
      <c r="BN6" s="10" t="s">
        <v>99</v>
      </c>
      <c r="BO6" s="10">
        <v>202</v>
      </c>
      <c r="BQ6" s="12">
        <v>3</v>
      </c>
      <c r="BR6" s="10" t="s">
        <v>97</v>
      </c>
      <c r="BS6" s="10">
        <v>231</v>
      </c>
      <c r="BU6" s="12">
        <v>3</v>
      </c>
      <c r="BV6" s="10" t="s">
        <v>100</v>
      </c>
      <c r="BW6" s="10" t="s">
        <v>191</v>
      </c>
      <c r="BY6" s="12">
        <v>3</v>
      </c>
      <c r="BZ6" s="10" t="s">
        <v>98</v>
      </c>
      <c r="CA6" s="10">
        <v>225</v>
      </c>
      <c r="CC6" s="12">
        <v>3</v>
      </c>
      <c r="CD6" s="10" t="s">
        <v>95</v>
      </c>
      <c r="CE6" s="8">
        <f>SUM(CE4:CE5)</f>
        <v>439</v>
      </c>
      <c r="CG6" s="12">
        <v>3</v>
      </c>
      <c r="CH6" s="10" t="s">
        <v>100</v>
      </c>
      <c r="CI6" s="10">
        <v>225</v>
      </c>
      <c r="CK6" s="12">
        <v>3</v>
      </c>
      <c r="CL6" s="10" t="s">
        <v>21</v>
      </c>
      <c r="CM6" s="10">
        <v>219</v>
      </c>
      <c r="CO6" s="12">
        <v>3</v>
      </c>
      <c r="CP6" s="10" t="s">
        <v>96</v>
      </c>
      <c r="CQ6" s="10"/>
      <c r="CS6" s="12">
        <v>3</v>
      </c>
      <c r="CT6" s="10" t="s">
        <v>96</v>
      </c>
      <c r="CU6" s="10"/>
      <c r="CW6" s="12">
        <v>3</v>
      </c>
      <c r="CX6" s="10" t="s">
        <v>98</v>
      </c>
      <c r="CY6" s="10">
        <v>209</v>
      </c>
      <c r="DA6" s="12">
        <v>3</v>
      </c>
      <c r="DB6" s="10" t="s">
        <v>97</v>
      </c>
      <c r="DC6" s="10">
        <v>209</v>
      </c>
      <c r="DE6" s="12">
        <v>3</v>
      </c>
      <c r="DF6" s="10" t="s">
        <v>100</v>
      </c>
      <c r="DG6" s="10">
        <v>208</v>
      </c>
      <c r="DI6" s="12">
        <v>3</v>
      </c>
      <c r="DJ6" s="10" t="s">
        <v>98</v>
      </c>
      <c r="DK6" s="10">
        <v>202</v>
      </c>
      <c r="DM6" s="12">
        <v>3</v>
      </c>
      <c r="DN6" s="10" t="s">
        <v>95</v>
      </c>
      <c r="DO6" s="8">
        <f>SUM(DO4:DO5)</f>
        <v>385</v>
      </c>
      <c r="DQ6" s="12">
        <v>3</v>
      </c>
      <c r="DR6" s="10" t="s">
        <v>99</v>
      </c>
      <c r="DS6" s="10">
        <v>206</v>
      </c>
      <c r="DU6" s="12">
        <v>3</v>
      </c>
      <c r="DV6" s="10" t="s">
        <v>21</v>
      </c>
      <c r="DW6" s="10">
        <v>197</v>
      </c>
      <c r="DY6" s="12">
        <v>3</v>
      </c>
      <c r="DZ6" s="10" t="s">
        <v>96</v>
      </c>
      <c r="EA6" s="10"/>
      <c r="EC6" s="12">
        <v>3</v>
      </c>
      <c r="ED6" s="10" t="s">
        <v>99</v>
      </c>
      <c r="EE6" s="10">
        <v>223</v>
      </c>
      <c r="EG6" s="12">
        <v>3</v>
      </c>
      <c r="EH6" s="10" t="s">
        <v>97</v>
      </c>
      <c r="EI6" s="10">
        <v>227</v>
      </c>
      <c r="EL6" s="12">
        <v>3</v>
      </c>
      <c r="EM6" s="10" t="s">
        <v>100</v>
      </c>
      <c r="EN6" s="10">
        <v>244</v>
      </c>
      <c r="EP6" s="12">
        <v>3</v>
      </c>
      <c r="EQ6" s="10" t="s">
        <v>100</v>
      </c>
      <c r="ER6" s="10">
        <v>241</v>
      </c>
      <c r="ET6" s="12">
        <v>3</v>
      </c>
      <c r="EU6" s="10" t="s">
        <v>21</v>
      </c>
      <c r="EV6" s="10">
        <v>242</v>
      </c>
      <c r="EX6" s="12">
        <v>3</v>
      </c>
      <c r="EY6" s="10" t="s">
        <v>95</v>
      </c>
      <c r="EZ6" s="8">
        <f>SUM(EZ4:EZ5)</f>
        <v>475</v>
      </c>
      <c r="FB6" s="12">
        <v>3</v>
      </c>
      <c r="FC6" s="10" t="s">
        <v>99</v>
      </c>
      <c r="FD6" s="10">
        <v>242</v>
      </c>
      <c r="FF6" s="12">
        <v>3</v>
      </c>
      <c r="FG6" s="10" t="s">
        <v>21</v>
      </c>
      <c r="FH6" s="10">
        <v>251</v>
      </c>
      <c r="FJ6" s="12">
        <v>3</v>
      </c>
      <c r="FK6" s="10" t="s">
        <v>96</v>
      </c>
      <c r="FL6" s="10"/>
      <c r="FN6" s="12">
        <v>3</v>
      </c>
      <c r="FO6" s="10" t="s">
        <v>98</v>
      </c>
      <c r="FP6" s="10">
        <v>242</v>
      </c>
      <c r="FR6" s="12">
        <v>3</v>
      </c>
      <c r="FS6" s="10" t="s">
        <v>97</v>
      </c>
      <c r="FT6" s="10">
        <v>244</v>
      </c>
      <c r="FV6" s="12">
        <v>3</v>
      </c>
      <c r="FW6" s="10" t="s">
        <v>100</v>
      </c>
      <c r="FX6" s="10">
        <v>247</v>
      </c>
      <c r="FZ6" s="12">
        <v>3</v>
      </c>
      <c r="GA6" s="10" t="s">
        <v>98</v>
      </c>
      <c r="GB6" s="10">
        <v>253</v>
      </c>
    </row>
    <row r="7" spans="1:185" x14ac:dyDescent="0.2">
      <c r="A7" s="12">
        <v>4</v>
      </c>
      <c r="B7" t="s">
        <v>97</v>
      </c>
      <c r="C7" s="45">
        <v>193</v>
      </c>
      <c r="E7" s="12">
        <v>4</v>
      </c>
      <c r="F7" t="s">
        <v>100</v>
      </c>
      <c r="G7">
        <v>207</v>
      </c>
      <c r="I7" s="12">
        <v>4</v>
      </c>
      <c r="J7" t="s">
        <v>98</v>
      </c>
      <c r="K7">
        <v>199</v>
      </c>
      <c r="M7" s="12">
        <v>4</v>
      </c>
      <c r="N7" s="10" t="s">
        <v>95</v>
      </c>
      <c r="O7" s="8">
        <f>SUM(O4:O6)</f>
        <v>571</v>
      </c>
      <c r="Q7" s="12">
        <v>4</v>
      </c>
      <c r="R7" s="10" t="s">
        <v>100</v>
      </c>
      <c r="S7" s="11" t="s">
        <v>133</v>
      </c>
      <c r="T7" s="42"/>
      <c r="U7" s="12">
        <v>4</v>
      </c>
      <c r="V7" s="10" t="s">
        <v>21</v>
      </c>
      <c r="W7">
        <v>185</v>
      </c>
      <c r="Y7" s="12">
        <v>4</v>
      </c>
      <c r="Z7" s="10" t="s">
        <v>96</v>
      </c>
      <c r="AC7" s="12">
        <v>4</v>
      </c>
      <c r="AD7" s="10" t="s">
        <v>99</v>
      </c>
      <c r="AE7">
        <v>185</v>
      </c>
      <c r="AG7" s="12">
        <v>4</v>
      </c>
      <c r="AH7" s="10" t="s">
        <v>97</v>
      </c>
      <c r="AI7">
        <v>212</v>
      </c>
      <c r="AK7" s="12">
        <v>4</v>
      </c>
      <c r="AL7" s="10" t="s">
        <v>96</v>
      </c>
      <c r="AO7" s="12">
        <v>4</v>
      </c>
      <c r="AP7" s="10" t="s">
        <v>98</v>
      </c>
      <c r="AQ7">
        <v>213</v>
      </c>
      <c r="AS7" s="12">
        <v>4</v>
      </c>
      <c r="AT7" s="10" t="s">
        <v>95</v>
      </c>
      <c r="AU7" s="8">
        <f>SUM(AU4:AU6)</f>
        <v>639</v>
      </c>
      <c r="AW7" s="12">
        <v>4</v>
      </c>
      <c r="AX7" s="10" t="s">
        <v>96</v>
      </c>
      <c r="BA7" s="12">
        <v>4</v>
      </c>
      <c r="BB7" s="10" t="s">
        <v>98</v>
      </c>
      <c r="BC7">
        <v>212</v>
      </c>
      <c r="BE7" s="12">
        <v>4</v>
      </c>
      <c r="BF7" s="10" t="s">
        <v>97</v>
      </c>
      <c r="BG7">
        <v>212</v>
      </c>
      <c r="BI7" s="12">
        <v>4</v>
      </c>
      <c r="BJ7" s="10" t="s">
        <v>100</v>
      </c>
      <c r="BK7" s="10">
        <v>189</v>
      </c>
      <c r="BM7" s="12">
        <v>4</v>
      </c>
      <c r="BN7" s="10" t="s">
        <v>98</v>
      </c>
      <c r="BO7" s="10" t="s">
        <v>191</v>
      </c>
      <c r="BQ7" s="12">
        <v>4</v>
      </c>
      <c r="BR7" s="10" t="s">
        <v>95</v>
      </c>
      <c r="BS7" s="8">
        <f>SUM(BS4:BS6)</f>
        <v>665</v>
      </c>
      <c r="BU7" s="12">
        <v>4</v>
      </c>
      <c r="BV7" s="10" t="s">
        <v>99</v>
      </c>
      <c r="BW7" s="10">
        <v>216</v>
      </c>
      <c r="BY7" s="12">
        <v>4</v>
      </c>
      <c r="BZ7" s="10" t="s">
        <v>21</v>
      </c>
      <c r="CA7" s="10">
        <v>221</v>
      </c>
      <c r="CC7" s="12">
        <v>4</v>
      </c>
      <c r="CD7" s="10" t="s">
        <v>96</v>
      </c>
      <c r="CE7" s="10"/>
      <c r="CG7" s="12">
        <v>4</v>
      </c>
      <c r="CH7" s="10" t="s">
        <v>99</v>
      </c>
      <c r="CI7" s="10">
        <v>212</v>
      </c>
      <c r="CK7" s="12">
        <v>4</v>
      </c>
      <c r="CL7" s="10" t="s">
        <v>97</v>
      </c>
      <c r="CM7" s="10">
        <v>233</v>
      </c>
      <c r="CO7" s="12">
        <v>4</v>
      </c>
      <c r="CP7" s="10" t="s">
        <v>100</v>
      </c>
      <c r="CQ7" s="10">
        <v>218</v>
      </c>
      <c r="CS7" s="12">
        <v>4</v>
      </c>
      <c r="CT7" s="10" t="s">
        <v>100</v>
      </c>
      <c r="CU7" s="10">
        <v>218</v>
      </c>
      <c r="CW7" s="12">
        <v>4</v>
      </c>
      <c r="CX7" s="10" t="s">
        <v>21</v>
      </c>
      <c r="CY7" s="10">
        <v>200</v>
      </c>
      <c r="DA7" s="12">
        <v>4</v>
      </c>
      <c r="DB7" s="10" t="s">
        <v>95</v>
      </c>
      <c r="DC7" s="8">
        <f>SUM(DC4:DC6)</f>
        <v>626</v>
      </c>
      <c r="DE7" s="12">
        <v>4</v>
      </c>
      <c r="DF7" s="10" t="s">
        <v>99</v>
      </c>
      <c r="DG7" s="10">
        <v>203</v>
      </c>
      <c r="DI7" s="12">
        <v>4</v>
      </c>
      <c r="DJ7" s="10" t="s">
        <v>21</v>
      </c>
      <c r="DK7" s="10" t="s">
        <v>191</v>
      </c>
      <c r="DM7" s="12">
        <v>4</v>
      </c>
      <c r="DN7" s="10" t="s">
        <v>96</v>
      </c>
      <c r="DO7" s="10"/>
      <c r="DQ7" s="12">
        <v>4</v>
      </c>
      <c r="DR7" s="10" t="s">
        <v>98</v>
      </c>
      <c r="DS7" s="10">
        <v>208</v>
      </c>
      <c r="DU7" s="12">
        <v>4</v>
      </c>
      <c r="DV7" s="10" t="s">
        <v>97</v>
      </c>
      <c r="DW7" s="10">
        <v>202</v>
      </c>
      <c r="DY7" s="12">
        <v>4</v>
      </c>
      <c r="DZ7" s="10" t="s">
        <v>100</v>
      </c>
      <c r="EA7" s="10">
        <v>214</v>
      </c>
      <c r="EC7" s="12">
        <v>4</v>
      </c>
      <c r="ED7" s="10" t="s">
        <v>98</v>
      </c>
      <c r="EE7" s="10">
        <v>220</v>
      </c>
      <c r="EG7" s="12">
        <v>4</v>
      </c>
      <c r="EH7" s="10" t="s">
        <v>95</v>
      </c>
      <c r="EI7" s="8">
        <f>SUM(EI5:EI6)</f>
        <v>450</v>
      </c>
      <c r="EL7" s="12">
        <v>4</v>
      </c>
      <c r="EM7" s="10" t="s">
        <v>99</v>
      </c>
      <c r="EN7" s="10">
        <v>238</v>
      </c>
      <c r="EP7" s="12">
        <v>4</v>
      </c>
      <c r="EQ7" s="10" t="s">
        <v>99</v>
      </c>
      <c r="ER7" s="10">
        <v>229</v>
      </c>
      <c r="ET7" s="12">
        <v>4</v>
      </c>
      <c r="EU7" s="10" t="s">
        <v>97</v>
      </c>
      <c r="EV7" s="10">
        <v>249</v>
      </c>
      <c r="EX7" s="12">
        <v>4</v>
      </c>
      <c r="EY7" s="10" t="s">
        <v>96</v>
      </c>
      <c r="EZ7" s="10"/>
      <c r="FB7" s="12">
        <v>4</v>
      </c>
      <c r="FC7" s="10" t="s">
        <v>98</v>
      </c>
      <c r="FD7" s="10">
        <v>244</v>
      </c>
      <c r="FF7" s="12">
        <v>4</v>
      </c>
      <c r="FG7" s="10" t="s">
        <v>97</v>
      </c>
      <c r="FH7" s="10">
        <v>0</v>
      </c>
      <c r="FJ7" s="12">
        <v>4</v>
      </c>
      <c r="FK7" s="10" t="s">
        <v>100</v>
      </c>
      <c r="FL7" s="10">
        <v>265</v>
      </c>
      <c r="FN7" s="12">
        <v>4</v>
      </c>
      <c r="FO7" s="10" t="s">
        <v>21</v>
      </c>
      <c r="FP7" s="10">
        <v>243</v>
      </c>
      <c r="FR7" s="12">
        <v>4</v>
      </c>
      <c r="FS7" s="10" t="s">
        <v>95</v>
      </c>
      <c r="FT7" s="8">
        <f>SUM(FT4:FT6)</f>
        <v>726</v>
      </c>
      <c r="FV7" s="12">
        <v>4</v>
      </c>
      <c r="FW7" s="10" t="s">
        <v>99</v>
      </c>
      <c r="FX7" s="10">
        <v>241</v>
      </c>
      <c r="FZ7" s="12">
        <v>4</v>
      </c>
      <c r="GA7" s="10" t="s">
        <v>21</v>
      </c>
      <c r="GB7" s="10">
        <v>250</v>
      </c>
    </row>
    <row r="8" spans="1:185" x14ac:dyDescent="0.2">
      <c r="A8" s="12">
        <v>5</v>
      </c>
      <c r="B8" t="s">
        <v>95</v>
      </c>
      <c r="C8" s="44">
        <f>SUM(C4:C7)</f>
        <v>774</v>
      </c>
      <c r="E8" s="12">
        <v>5</v>
      </c>
      <c r="F8" t="s">
        <v>99</v>
      </c>
      <c r="G8">
        <v>203</v>
      </c>
      <c r="I8" s="12">
        <v>5</v>
      </c>
      <c r="J8" t="s">
        <v>21</v>
      </c>
      <c r="K8">
        <v>188</v>
      </c>
      <c r="M8" s="12">
        <v>5</v>
      </c>
      <c r="N8" s="10" t="s">
        <v>96</v>
      </c>
      <c r="Q8" s="12">
        <v>5</v>
      </c>
      <c r="R8" s="10" t="s">
        <v>99</v>
      </c>
      <c r="S8">
        <v>168</v>
      </c>
      <c r="U8" s="12">
        <v>5</v>
      </c>
      <c r="V8" s="10" t="s">
        <v>97</v>
      </c>
      <c r="W8">
        <v>196</v>
      </c>
      <c r="Y8" s="12">
        <v>5</v>
      </c>
      <c r="Z8" s="10" t="s">
        <v>100</v>
      </c>
      <c r="AA8" s="59" t="s">
        <v>143</v>
      </c>
      <c r="AC8" s="12">
        <v>5</v>
      </c>
      <c r="AD8" s="10" t="s">
        <v>98</v>
      </c>
      <c r="AE8">
        <v>202</v>
      </c>
      <c r="AG8" s="12">
        <v>5</v>
      </c>
      <c r="AH8" s="10" t="s">
        <v>95</v>
      </c>
      <c r="AI8" s="8">
        <f>SUM(AI4:AI7)</f>
        <v>826</v>
      </c>
      <c r="AK8" s="12">
        <v>5</v>
      </c>
      <c r="AL8" s="10" t="s">
        <v>100</v>
      </c>
      <c r="AM8">
        <v>207</v>
      </c>
      <c r="AO8" s="12">
        <v>5</v>
      </c>
      <c r="AP8" s="10" t="s">
        <v>21</v>
      </c>
      <c r="AQ8">
        <v>203</v>
      </c>
      <c r="AS8" s="12">
        <v>5</v>
      </c>
      <c r="AT8" s="10" t="s">
        <v>96</v>
      </c>
      <c r="AW8" s="12">
        <v>5</v>
      </c>
      <c r="AX8" s="10" t="s">
        <v>100</v>
      </c>
      <c r="AY8">
        <v>213</v>
      </c>
      <c r="BA8" s="12">
        <v>5</v>
      </c>
      <c r="BB8" s="10" t="s">
        <v>21</v>
      </c>
      <c r="BC8">
        <v>205</v>
      </c>
      <c r="BE8" s="12">
        <v>5</v>
      </c>
      <c r="BF8" s="10" t="s">
        <v>95</v>
      </c>
      <c r="BG8" s="8">
        <f>SUM(BG4:BG7)</f>
        <v>806</v>
      </c>
      <c r="BI8" s="12">
        <v>5</v>
      </c>
      <c r="BJ8" s="10" t="s">
        <v>99</v>
      </c>
      <c r="BK8" s="10">
        <v>188</v>
      </c>
      <c r="BM8" s="12">
        <v>5</v>
      </c>
      <c r="BN8" s="10" t="s">
        <v>21</v>
      </c>
      <c r="BO8" s="10">
        <v>198</v>
      </c>
      <c r="BQ8" s="12">
        <v>5</v>
      </c>
      <c r="BR8" s="10" t="s">
        <v>96</v>
      </c>
      <c r="BS8" s="10"/>
      <c r="BU8" s="12">
        <v>5</v>
      </c>
      <c r="BV8" s="10" t="s">
        <v>98</v>
      </c>
      <c r="BW8" s="10">
        <v>225</v>
      </c>
      <c r="BY8" s="12">
        <v>5</v>
      </c>
      <c r="BZ8" s="10" t="s">
        <v>97</v>
      </c>
      <c r="CA8" s="10">
        <v>226</v>
      </c>
      <c r="CC8" s="12">
        <v>5</v>
      </c>
      <c r="CD8" s="10" t="s">
        <v>100</v>
      </c>
      <c r="CE8" s="10">
        <v>222</v>
      </c>
      <c r="CG8" s="12">
        <v>5</v>
      </c>
      <c r="CH8" s="10" t="s">
        <v>98</v>
      </c>
      <c r="CI8" s="10">
        <v>225</v>
      </c>
      <c r="CK8" s="12">
        <v>5</v>
      </c>
      <c r="CL8" s="10" t="s">
        <v>95</v>
      </c>
      <c r="CM8" s="8">
        <f>SUM(CM4:CM7)</f>
        <v>682</v>
      </c>
      <c r="CO8" s="12">
        <v>5</v>
      </c>
      <c r="CP8" s="10" t="s">
        <v>99</v>
      </c>
      <c r="CQ8" s="10">
        <v>215</v>
      </c>
      <c r="CS8" s="12">
        <v>5</v>
      </c>
      <c r="CT8" s="10" t="s">
        <v>99</v>
      </c>
      <c r="CU8" s="10">
        <v>214</v>
      </c>
      <c r="CW8" s="12">
        <v>5</v>
      </c>
      <c r="CX8" s="10" t="s">
        <v>97</v>
      </c>
      <c r="CY8" s="10">
        <v>204</v>
      </c>
      <c r="DA8" s="12">
        <v>5</v>
      </c>
      <c r="DB8" s="10" t="s">
        <v>96</v>
      </c>
      <c r="DC8" s="10"/>
      <c r="DE8" s="12">
        <v>5</v>
      </c>
      <c r="DF8" s="10" t="s">
        <v>98</v>
      </c>
      <c r="DG8" s="10">
        <v>203</v>
      </c>
      <c r="DI8" s="12">
        <v>5</v>
      </c>
      <c r="DJ8" s="10" t="s">
        <v>97</v>
      </c>
      <c r="DK8" s="10">
        <v>202</v>
      </c>
      <c r="DM8" s="12">
        <v>5</v>
      </c>
      <c r="DN8" s="10" t="s">
        <v>100</v>
      </c>
      <c r="DO8" s="10">
        <v>201</v>
      </c>
      <c r="DQ8" s="12">
        <v>5</v>
      </c>
      <c r="DR8" s="10" t="s">
        <v>21</v>
      </c>
      <c r="DS8" s="10">
        <v>206</v>
      </c>
      <c r="DU8" s="12">
        <v>5</v>
      </c>
      <c r="DV8" s="10" t="s">
        <v>95</v>
      </c>
      <c r="DW8" s="8">
        <f>SUM(DW4:DW7)</f>
        <v>807</v>
      </c>
      <c r="DY8" s="12">
        <v>5</v>
      </c>
      <c r="DZ8" s="10" t="s">
        <v>99</v>
      </c>
      <c r="EA8" s="10">
        <v>208</v>
      </c>
      <c r="EC8" s="12">
        <v>5</v>
      </c>
      <c r="ED8" s="10" t="s">
        <v>21</v>
      </c>
      <c r="EE8" s="10">
        <v>224</v>
      </c>
      <c r="EG8" s="12">
        <v>5</v>
      </c>
      <c r="EH8" s="10" t="s">
        <v>96</v>
      </c>
      <c r="EI8" s="10"/>
      <c r="EL8" s="12">
        <v>5</v>
      </c>
      <c r="EM8" s="10" t="s">
        <v>98</v>
      </c>
      <c r="EN8" s="10">
        <v>238</v>
      </c>
      <c r="EP8" s="12">
        <v>5</v>
      </c>
      <c r="EQ8" s="10" t="s">
        <v>98</v>
      </c>
      <c r="ER8" s="10">
        <v>232</v>
      </c>
      <c r="ET8" s="12">
        <v>5</v>
      </c>
      <c r="EU8" s="10" t="s">
        <v>95</v>
      </c>
      <c r="EV8" s="8">
        <f>SUM(EV4:EV7)</f>
        <v>984</v>
      </c>
      <c r="EX8" s="12">
        <v>5</v>
      </c>
      <c r="EY8" s="10" t="s">
        <v>100</v>
      </c>
      <c r="EZ8" s="10">
        <v>244</v>
      </c>
      <c r="FB8" s="12">
        <v>5</v>
      </c>
      <c r="FC8" s="10" t="s">
        <v>21</v>
      </c>
      <c r="FD8" s="10">
        <v>238</v>
      </c>
      <c r="FF8" s="12">
        <v>5</v>
      </c>
      <c r="FG8" s="10" t="s">
        <v>95</v>
      </c>
      <c r="FH8" s="8">
        <f>SUM(FH4:FH7)</f>
        <v>750</v>
      </c>
      <c r="FJ8" s="12">
        <v>5</v>
      </c>
      <c r="FK8" s="10" t="s">
        <v>99</v>
      </c>
      <c r="FL8" s="10">
        <v>250</v>
      </c>
      <c r="FN8" s="12">
        <v>5</v>
      </c>
      <c r="FO8" s="10" t="s">
        <v>97</v>
      </c>
      <c r="FP8" s="10">
        <v>242</v>
      </c>
      <c r="FR8" s="12">
        <v>5</v>
      </c>
      <c r="FS8" s="10" t="s">
        <v>96</v>
      </c>
      <c r="FT8" s="10"/>
      <c r="FV8" s="12">
        <v>5</v>
      </c>
      <c r="FW8" s="10" t="s">
        <v>98</v>
      </c>
      <c r="FX8" s="10">
        <v>239</v>
      </c>
      <c r="FZ8" s="12">
        <v>5</v>
      </c>
      <c r="GA8" s="10" t="s">
        <v>97</v>
      </c>
      <c r="GB8" s="10">
        <v>255</v>
      </c>
    </row>
    <row r="9" spans="1:185" x14ac:dyDescent="0.2">
      <c r="A9" s="12">
        <v>6</v>
      </c>
      <c r="B9" t="s">
        <v>96</v>
      </c>
      <c r="C9" s="45"/>
      <c r="E9" s="12">
        <v>6</v>
      </c>
      <c r="F9" t="s">
        <v>98</v>
      </c>
      <c r="G9">
        <v>206</v>
      </c>
      <c r="I9" s="12">
        <v>6</v>
      </c>
      <c r="J9" t="s">
        <v>97</v>
      </c>
      <c r="K9">
        <v>194</v>
      </c>
      <c r="M9" s="12">
        <v>6</v>
      </c>
      <c r="N9" s="10" t="s">
        <v>100</v>
      </c>
      <c r="O9">
        <v>188</v>
      </c>
      <c r="Q9" s="12">
        <v>6</v>
      </c>
      <c r="R9" s="10" t="s">
        <v>98</v>
      </c>
      <c r="S9">
        <v>178</v>
      </c>
      <c r="U9" s="12">
        <v>6</v>
      </c>
      <c r="V9" s="10" t="s">
        <v>95</v>
      </c>
      <c r="W9" s="8">
        <f>SUM(W4:W8)</f>
        <v>962</v>
      </c>
      <c r="Y9" s="12">
        <v>6</v>
      </c>
      <c r="Z9" s="10" t="s">
        <v>99</v>
      </c>
      <c r="AA9">
        <v>189</v>
      </c>
      <c r="AC9" s="12">
        <v>6</v>
      </c>
      <c r="AD9" s="10" t="s">
        <v>21</v>
      </c>
      <c r="AE9">
        <v>187</v>
      </c>
      <c r="AG9" s="12">
        <v>6</v>
      </c>
      <c r="AH9" s="10" t="s">
        <v>96</v>
      </c>
      <c r="AK9" s="12">
        <v>6</v>
      </c>
      <c r="AL9" s="10" t="s">
        <v>99</v>
      </c>
      <c r="AM9">
        <v>196</v>
      </c>
      <c r="AO9" s="12">
        <v>6</v>
      </c>
      <c r="AP9" s="10" t="s">
        <v>97</v>
      </c>
      <c r="AQ9">
        <v>210</v>
      </c>
      <c r="AS9" s="12">
        <v>6</v>
      </c>
      <c r="AT9" s="10" t="s">
        <v>100</v>
      </c>
      <c r="AU9">
        <v>214</v>
      </c>
      <c r="AW9" s="12">
        <v>6</v>
      </c>
      <c r="AX9" s="10" t="s">
        <v>99</v>
      </c>
      <c r="AY9">
        <v>208</v>
      </c>
      <c r="BA9" s="12">
        <v>6</v>
      </c>
      <c r="BB9" s="10" t="s">
        <v>97</v>
      </c>
      <c r="BC9">
        <v>208</v>
      </c>
      <c r="BE9" s="12">
        <v>6</v>
      </c>
      <c r="BF9" s="10" t="s">
        <v>96</v>
      </c>
      <c r="BI9" s="12">
        <v>6</v>
      </c>
      <c r="BJ9" s="10" t="s">
        <v>98</v>
      </c>
      <c r="BK9">
        <v>195</v>
      </c>
      <c r="BM9" s="12">
        <v>6</v>
      </c>
      <c r="BN9" s="10" t="s">
        <v>97</v>
      </c>
      <c r="BO9" s="10">
        <v>221</v>
      </c>
      <c r="BQ9" s="12">
        <v>6</v>
      </c>
      <c r="BR9" s="10" t="s">
        <v>100</v>
      </c>
      <c r="BS9" s="10">
        <v>223</v>
      </c>
      <c r="BU9" s="12">
        <v>6</v>
      </c>
      <c r="BV9" s="10" t="s">
        <v>21</v>
      </c>
      <c r="BW9" s="10">
        <v>215</v>
      </c>
      <c r="BY9" s="12">
        <v>6</v>
      </c>
      <c r="BZ9" s="10" t="s">
        <v>95</v>
      </c>
      <c r="CA9" s="8">
        <f>SUM(CA4:CA8)</f>
        <v>1118</v>
      </c>
      <c r="CC9" s="12">
        <v>6</v>
      </c>
      <c r="CD9" s="10" t="s">
        <v>99</v>
      </c>
      <c r="CE9" s="10">
        <v>212</v>
      </c>
      <c r="CG9" s="12">
        <v>6</v>
      </c>
      <c r="CH9" s="10" t="s">
        <v>21</v>
      </c>
      <c r="CI9" s="10">
        <v>211</v>
      </c>
      <c r="CK9" s="12">
        <v>6</v>
      </c>
      <c r="CL9" s="10" t="s">
        <v>96</v>
      </c>
      <c r="CM9" s="10"/>
      <c r="CO9" s="12">
        <v>6</v>
      </c>
      <c r="CP9" s="10" t="s">
        <v>98</v>
      </c>
      <c r="CQ9" s="10">
        <v>213</v>
      </c>
      <c r="CS9" s="12">
        <v>6</v>
      </c>
      <c r="CT9" s="10" t="s">
        <v>98</v>
      </c>
      <c r="CU9" s="10">
        <v>209</v>
      </c>
      <c r="CW9" s="12">
        <v>6</v>
      </c>
      <c r="CX9" s="10" t="s">
        <v>95</v>
      </c>
      <c r="CY9" s="8">
        <f>SUM(CY4:CY8)</f>
        <v>1039</v>
      </c>
      <c r="DA9" s="12">
        <v>6</v>
      </c>
      <c r="DB9" s="10" t="s">
        <v>100</v>
      </c>
      <c r="DC9" s="10">
        <v>206</v>
      </c>
      <c r="DE9" s="12">
        <v>6</v>
      </c>
      <c r="DF9" s="10" t="s">
        <v>21</v>
      </c>
      <c r="DG9" s="10">
        <v>203</v>
      </c>
      <c r="DI9" s="12">
        <v>6</v>
      </c>
      <c r="DJ9" s="10" t="s">
        <v>95</v>
      </c>
      <c r="DK9" s="8">
        <f>SUM(DK4:DK8)</f>
        <v>804</v>
      </c>
      <c r="DM9" s="12">
        <v>6</v>
      </c>
      <c r="DN9" s="10" t="s">
        <v>99</v>
      </c>
      <c r="DO9" s="10">
        <v>192</v>
      </c>
      <c r="DQ9" s="12">
        <v>6</v>
      </c>
      <c r="DR9" s="10" t="s">
        <v>97</v>
      </c>
      <c r="DS9" s="10">
        <v>206</v>
      </c>
      <c r="DU9" s="12">
        <v>6</v>
      </c>
      <c r="DV9" s="10" t="s">
        <v>96</v>
      </c>
      <c r="DW9" s="10"/>
      <c r="DY9" s="12">
        <v>6</v>
      </c>
      <c r="DZ9" s="10" t="s">
        <v>98</v>
      </c>
      <c r="EA9" s="10">
        <v>208</v>
      </c>
      <c r="EC9" s="12">
        <v>6</v>
      </c>
      <c r="ED9" s="10" t="s">
        <v>97</v>
      </c>
      <c r="EE9" s="10">
        <v>230</v>
      </c>
      <c r="EG9" s="12">
        <v>6</v>
      </c>
      <c r="EH9" s="10" t="s">
        <v>100</v>
      </c>
      <c r="EI9" s="10">
        <v>225</v>
      </c>
      <c r="EL9" s="12">
        <v>6</v>
      </c>
      <c r="EM9" s="10" t="s">
        <v>21</v>
      </c>
      <c r="EN9" s="10">
        <v>234</v>
      </c>
      <c r="EP9" s="12">
        <v>6</v>
      </c>
      <c r="EQ9" s="10" t="s">
        <v>21</v>
      </c>
      <c r="ER9" s="10">
        <v>231</v>
      </c>
      <c r="ET9" s="12">
        <v>6</v>
      </c>
      <c r="EU9" s="10" t="s">
        <v>96</v>
      </c>
      <c r="EV9" s="10"/>
      <c r="EX9" s="12">
        <v>6</v>
      </c>
      <c r="EY9" s="10" t="s">
        <v>99</v>
      </c>
      <c r="EZ9" s="10">
        <v>234</v>
      </c>
      <c r="FB9" s="12">
        <v>6</v>
      </c>
      <c r="FC9" s="10" t="s">
        <v>97</v>
      </c>
      <c r="FD9" s="10">
        <v>248</v>
      </c>
      <c r="FF9" s="12">
        <v>6</v>
      </c>
      <c r="FG9" s="10" t="s">
        <v>96</v>
      </c>
      <c r="FH9" s="10"/>
      <c r="FJ9" s="12">
        <v>6</v>
      </c>
      <c r="FK9" s="10" t="s">
        <v>98</v>
      </c>
      <c r="FL9" s="10">
        <v>253</v>
      </c>
      <c r="FN9" s="12">
        <v>6</v>
      </c>
      <c r="FO9" s="10" t="s">
        <v>95</v>
      </c>
      <c r="FP9" s="8">
        <f>SUM(FP4:FP8)</f>
        <v>964</v>
      </c>
      <c r="FR9" s="12">
        <v>6</v>
      </c>
      <c r="FS9" s="10" t="s">
        <v>100</v>
      </c>
      <c r="FT9" s="10">
        <v>251</v>
      </c>
      <c r="FV9" s="12">
        <v>6</v>
      </c>
      <c r="FW9" s="10" t="s">
        <v>21</v>
      </c>
      <c r="FX9" s="10">
        <v>238</v>
      </c>
      <c r="FZ9" s="12">
        <v>6</v>
      </c>
      <c r="GA9" s="10" t="s">
        <v>95</v>
      </c>
      <c r="GB9" s="8">
        <f>SUM(GB4:GB8)</f>
        <v>1263</v>
      </c>
    </row>
    <row r="10" spans="1:185" x14ac:dyDescent="0.2">
      <c r="A10" s="12">
        <v>7</v>
      </c>
      <c r="B10" t="s">
        <v>100</v>
      </c>
      <c r="C10" s="45">
        <v>196</v>
      </c>
      <c r="E10" s="12">
        <v>7</v>
      </c>
      <c r="F10" t="s">
        <v>21</v>
      </c>
      <c r="G10">
        <v>192</v>
      </c>
      <c r="I10" s="12">
        <v>7</v>
      </c>
      <c r="J10" t="s">
        <v>95</v>
      </c>
      <c r="K10" s="8">
        <f>SUM(K5:K9)</f>
        <v>971</v>
      </c>
      <c r="L10" s="38"/>
      <c r="M10" s="12">
        <v>7</v>
      </c>
      <c r="N10" s="10" t="s">
        <v>99</v>
      </c>
      <c r="O10">
        <v>182</v>
      </c>
      <c r="Q10" s="12">
        <v>7</v>
      </c>
      <c r="R10" s="10" t="s">
        <v>21</v>
      </c>
      <c r="S10">
        <v>165</v>
      </c>
      <c r="U10" s="12">
        <v>7</v>
      </c>
      <c r="V10" s="10" t="s">
        <v>96</v>
      </c>
      <c r="Y10" s="12">
        <v>7</v>
      </c>
      <c r="Z10" s="10" t="s">
        <v>98</v>
      </c>
      <c r="AA10">
        <v>200</v>
      </c>
      <c r="AC10" s="12">
        <v>7</v>
      </c>
      <c r="AD10" s="10" t="s">
        <v>97</v>
      </c>
      <c r="AE10">
        <v>193</v>
      </c>
      <c r="AG10" s="12">
        <v>7</v>
      </c>
      <c r="AH10" s="10" t="s">
        <v>100</v>
      </c>
      <c r="AI10">
        <v>212</v>
      </c>
      <c r="AK10" s="12">
        <v>7</v>
      </c>
      <c r="AL10" s="10" t="s">
        <v>98</v>
      </c>
      <c r="AM10">
        <v>209</v>
      </c>
      <c r="AO10" s="12">
        <v>7</v>
      </c>
      <c r="AP10" s="10" t="s">
        <v>95</v>
      </c>
      <c r="AQ10" s="8">
        <f>SUM(AQ5:AQ9)</f>
        <v>828</v>
      </c>
      <c r="AS10" s="12">
        <v>7</v>
      </c>
      <c r="AT10" s="10" t="s">
        <v>99</v>
      </c>
      <c r="AU10">
        <v>210</v>
      </c>
      <c r="AW10" s="12">
        <v>7</v>
      </c>
      <c r="AX10" s="10" t="s">
        <v>98</v>
      </c>
      <c r="AY10">
        <v>215</v>
      </c>
      <c r="BA10" s="12">
        <v>7</v>
      </c>
      <c r="BB10" s="10" t="s">
        <v>95</v>
      </c>
      <c r="BC10" s="8">
        <f>SUM(BC5:BC9)</f>
        <v>1036</v>
      </c>
      <c r="BE10" s="12">
        <v>7</v>
      </c>
      <c r="BF10" s="10" t="s">
        <v>100</v>
      </c>
      <c r="BG10">
        <v>196</v>
      </c>
      <c r="BI10" s="12">
        <v>7</v>
      </c>
      <c r="BJ10" s="10" t="s">
        <v>21</v>
      </c>
      <c r="BK10">
        <v>190</v>
      </c>
      <c r="BM10" s="12">
        <v>7</v>
      </c>
      <c r="BN10" s="10" t="s">
        <v>95</v>
      </c>
      <c r="BO10" s="8">
        <f>SUM(BO5:BO9)</f>
        <v>834</v>
      </c>
      <c r="BQ10" s="12">
        <v>7</v>
      </c>
      <c r="BR10" s="10" t="s">
        <v>99</v>
      </c>
      <c r="BS10" s="10">
        <v>207</v>
      </c>
      <c r="BU10" s="12">
        <v>7</v>
      </c>
      <c r="BV10" s="10" t="s">
        <v>97</v>
      </c>
      <c r="BW10" s="10">
        <v>223</v>
      </c>
      <c r="BY10" s="12">
        <v>7</v>
      </c>
      <c r="BZ10" s="10" t="s">
        <v>96</v>
      </c>
      <c r="CA10" s="10"/>
      <c r="CC10" s="12">
        <v>7</v>
      </c>
      <c r="CD10" s="10" t="s">
        <v>98</v>
      </c>
      <c r="CE10" s="10">
        <v>223</v>
      </c>
      <c r="CG10" s="12">
        <v>7</v>
      </c>
      <c r="CH10" s="10" t="s">
        <v>97</v>
      </c>
      <c r="CI10" s="10">
        <v>221</v>
      </c>
      <c r="CK10" s="12">
        <v>7</v>
      </c>
      <c r="CL10" s="10" t="s">
        <v>100</v>
      </c>
      <c r="CM10" s="10">
        <v>236</v>
      </c>
      <c r="CO10" s="12">
        <v>7</v>
      </c>
      <c r="CP10" s="10" t="s">
        <v>21</v>
      </c>
      <c r="CQ10" s="10">
        <v>214</v>
      </c>
      <c r="CS10" s="12">
        <v>7</v>
      </c>
      <c r="CT10" s="10" t="s">
        <v>21</v>
      </c>
      <c r="CU10" s="10">
        <v>212</v>
      </c>
      <c r="CW10" s="12">
        <v>7</v>
      </c>
      <c r="CX10" s="10" t="s">
        <v>96</v>
      </c>
      <c r="CY10" s="10"/>
      <c r="DA10" s="12">
        <v>7</v>
      </c>
      <c r="DB10" s="10" t="s">
        <v>99</v>
      </c>
      <c r="DC10" s="10">
        <v>204</v>
      </c>
      <c r="DE10" s="12">
        <v>7</v>
      </c>
      <c r="DF10" s="10" t="s">
        <v>97</v>
      </c>
      <c r="DG10" s="10">
        <v>197</v>
      </c>
      <c r="DI10" s="12">
        <v>7</v>
      </c>
      <c r="DJ10" s="10" t="s">
        <v>96</v>
      </c>
      <c r="DK10" s="10"/>
      <c r="DM10" s="12">
        <v>7</v>
      </c>
      <c r="DN10" s="10" t="s">
        <v>98</v>
      </c>
      <c r="DO10" s="10">
        <v>196</v>
      </c>
      <c r="DQ10" s="12">
        <v>7</v>
      </c>
      <c r="DR10" s="10" t="s">
        <v>95</v>
      </c>
      <c r="DS10" s="8">
        <f>SUM(DS5:DS9)</f>
        <v>826</v>
      </c>
      <c r="DU10" s="12">
        <v>7</v>
      </c>
      <c r="DV10" s="10" t="s">
        <v>100</v>
      </c>
      <c r="DW10" s="10">
        <v>205</v>
      </c>
      <c r="DY10" s="12">
        <v>7</v>
      </c>
      <c r="DZ10" s="10" t="s">
        <v>21</v>
      </c>
      <c r="EA10" s="10">
        <v>208</v>
      </c>
      <c r="EC10" s="12">
        <v>7</v>
      </c>
      <c r="ED10" s="10" t="s">
        <v>95</v>
      </c>
      <c r="EE10" s="8">
        <f>SUM(EE5:EE9)</f>
        <v>1123</v>
      </c>
      <c r="EG10" s="12">
        <v>7</v>
      </c>
      <c r="EH10" s="10" t="s">
        <v>99</v>
      </c>
      <c r="EI10" s="10">
        <v>224</v>
      </c>
      <c r="EL10" s="12">
        <v>7</v>
      </c>
      <c r="EM10" s="10" t="s">
        <v>97</v>
      </c>
      <c r="EN10" s="10">
        <v>243</v>
      </c>
      <c r="EP10" s="12">
        <v>7</v>
      </c>
      <c r="EQ10" s="10" t="s">
        <v>97</v>
      </c>
      <c r="ER10" s="10">
        <v>240</v>
      </c>
      <c r="ET10" s="12">
        <v>7</v>
      </c>
      <c r="EU10" s="10" t="s">
        <v>100</v>
      </c>
      <c r="EV10" s="10">
        <v>252</v>
      </c>
      <c r="EX10" s="12">
        <v>7</v>
      </c>
      <c r="EY10" s="10" t="s">
        <v>98</v>
      </c>
      <c r="EZ10" s="10">
        <v>233</v>
      </c>
      <c r="FB10" s="12">
        <v>7</v>
      </c>
      <c r="FC10" s="10" t="s">
        <v>95</v>
      </c>
      <c r="FD10" s="8">
        <f>SUM(FD5:FD9)</f>
        <v>1225</v>
      </c>
      <c r="FF10" s="12">
        <v>7</v>
      </c>
      <c r="FG10" s="10" t="s">
        <v>100</v>
      </c>
      <c r="FH10" s="10">
        <v>252</v>
      </c>
      <c r="FJ10" s="12">
        <v>7</v>
      </c>
      <c r="FK10" s="10" t="s">
        <v>21</v>
      </c>
      <c r="FL10" s="10">
        <v>251</v>
      </c>
      <c r="FN10" s="12">
        <v>7</v>
      </c>
      <c r="FO10" s="10" t="s">
        <v>96</v>
      </c>
      <c r="FP10" s="8"/>
      <c r="FR10" s="12">
        <v>7</v>
      </c>
      <c r="FS10" s="10" t="s">
        <v>99</v>
      </c>
      <c r="FT10" s="10">
        <v>235</v>
      </c>
      <c r="FV10" s="12">
        <v>7</v>
      </c>
      <c r="FW10" s="10" t="s">
        <v>97</v>
      </c>
      <c r="FX10" s="10">
        <v>243</v>
      </c>
      <c r="FZ10" s="12">
        <v>7</v>
      </c>
      <c r="GA10" s="10" t="s">
        <v>96</v>
      </c>
      <c r="GB10" s="8"/>
    </row>
    <row r="11" spans="1:185" x14ac:dyDescent="0.2">
      <c r="A11" s="12">
        <v>8</v>
      </c>
      <c r="B11" t="s">
        <v>99</v>
      </c>
      <c r="C11" s="45">
        <v>190</v>
      </c>
      <c r="E11" s="12">
        <v>8</v>
      </c>
      <c r="F11" t="s">
        <v>97</v>
      </c>
      <c r="G11">
        <v>192</v>
      </c>
      <c r="I11" s="12">
        <v>8</v>
      </c>
      <c r="J11" t="s">
        <v>96</v>
      </c>
      <c r="M11" s="12">
        <v>8</v>
      </c>
      <c r="N11" s="10" t="s">
        <v>98</v>
      </c>
      <c r="O11">
        <v>194</v>
      </c>
      <c r="Q11" s="12">
        <v>8</v>
      </c>
      <c r="R11" s="10" t="s">
        <v>97</v>
      </c>
      <c r="S11">
        <v>175</v>
      </c>
      <c r="U11" s="12">
        <v>8</v>
      </c>
      <c r="V11" s="10" t="s">
        <v>100</v>
      </c>
      <c r="W11">
        <v>193</v>
      </c>
      <c r="Y11" s="12">
        <v>8</v>
      </c>
      <c r="Z11" s="10" t="s">
        <v>21</v>
      </c>
      <c r="AA11">
        <v>186</v>
      </c>
      <c r="AC11" s="12">
        <v>8</v>
      </c>
      <c r="AD11" s="10" t="s">
        <v>95</v>
      </c>
      <c r="AE11" s="8">
        <f>SUM(AE6:AE10)</f>
        <v>966</v>
      </c>
      <c r="AG11" s="12">
        <v>8</v>
      </c>
      <c r="AH11" s="10" t="s">
        <v>99</v>
      </c>
      <c r="AI11">
        <v>198</v>
      </c>
      <c r="AK11" s="12">
        <v>8</v>
      </c>
      <c r="AL11" s="10" t="s">
        <v>21</v>
      </c>
      <c r="AM11">
        <v>197</v>
      </c>
      <c r="AO11" s="12">
        <v>8</v>
      </c>
      <c r="AP11" s="10" t="s">
        <v>96</v>
      </c>
      <c r="AS11" s="12">
        <v>8</v>
      </c>
      <c r="AT11" s="10" t="s">
        <v>98</v>
      </c>
      <c r="AU11">
        <v>217</v>
      </c>
      <c r="AW11" s="12">
        <v>8</v>
      </c>
      <c r="AX11" s="10" t="s">
        <v>21</v>
      </c>
      <c r="AY11">
        <v>205</v>
      </c>
      <c r="BA11" s="12">
        <v>8</v>
      </c>
      <c r="BB11" s="10" t="s">
        <v>96</v>
      </c>
      <c r="BE11" s="12">
        <v>8</v>
      </c>
      <c r="BF11" s="10" t="s">
        <v>99</v>
      </c>
      <c r="BG11" s="10">
        <v>194</v>
      </c>
      <c r="BI11" s="12">
        <v>8</v>
      </c>
      <c r="BJ11" s="10" t="s">
        <v>97</v>
      </c>
      <c r="BK11" s="10">
        <v>206</v>
      </c>
      <c r="BM11" s="12">
        <v>8</v>
      </c>
      <c r="BN11" s="10" t="s">
        <v>96</v>
      </c>
      <c r="BO11" s="10"/>
      <c r="BQ11" s="12">
        <v>8</v>
      </c>
      <c r="BR11" s="10" t="s">
        <v>98</v>
      </c>
      <c r="BS11" s="10">
        <v>223</v>
      </c>
      <c r="BU11" s="12">
        <v>8</v>
      </c>
      <c r="BV11" s="10" t="s">
        <v>95</v>
      </c>
      <c r="BW11" s="8">
        <f>SUM(BW6:BW10)</f>
        <v>879</v>
      </c>
      <c r="BY11" s="12">
        <v>8</v>
      </c>
      <c r="BZ11" s="10" t="s">
        <v>100</v>
      </c>
      <c r="CA11" s="10">
        <v>226</v>
      </c>
      <c r="CC11" s="12">
        <v>8</v>
      </c>
      <c r="CD11" s="10" t="s">
        <v>21</v>
      </c>
      <c r="CE11" s="10">
        <v>223</v>
      </c>
      <c r="CG11" s="12">
        <v>8</v>
      </c>
      <c r="CH11" s="10" t="s">
        <v>95</v>
      </c>
      <c r="CI11" s="8">
        <f>SUM(CI6:CI10)</f>
        <v>1094</v>
      </c>
      <c r="CK11" s="12">
        <v>8</v>
      </c>
      <c r="CL11" s="10" t="s">
        <v>99</v>
      </c>
      <c r="CM11" s="10">
        <v>222</v>
      </c>
      <c r="CO11" s="12">
        <v>8</v>
      </c>
      <c r="CP11" s="10" t="s">
        <v>97</v>
      </c>
      <c r="CQ11" s="10">
        <v>219</v>
      </c>
      <c r="CS11" s="12">
        <v>8</v>
      </c>
      <c r="CT11" s="10" t="s">
        <v>97</v>
      </c>
      <c r="CU11" s="10">
        <v>219</v>
      </c>
      <c r="CW11" s="12">
        <v>8</v>
      </c>
      <c r="CX11" s="10" t="s">
        <v>100</v>
      </c>
      <c r="CY11" s="10">
        <v>208</v>
      </c>
      <c r="DA11" s="12">
        <v>8</v>
      </c>
      <c r="DB11" s="10" t="s">
        <v>98</v>
      </c>
      <c r="DC11" s="10">
        <v>208</v>
      </c>
      <c r="DE11" s="12">
        <v>8</v>
      </c>
      <c r="DF11" s="10" t="s">
        <v>95</v>
      </c>
      <c r="DG11" s="8">
        <f>SUM(DG6:DG10)</f>
        <v>1014</v>
      </c>
      <c r="DI11" s="12">
        <v>8</v>
      </c>
      <c r="DJ11" s="10" t="s">
        <v>100</v>
      </c>
      <c r="DK11" s="10">
        <v>203</v>
      </c>
      <c r="DM11" s="12">
        <v>8</v>
      </c>
      <c r="DN11" s="10" t="s">
        <v>21</v>
      </c>
      <c r="DO11" s="10">
        <v>188</v>
      </c>
      <c r="DQ11" s="12">
        <v>8</v>
      </c>
      <c r="DR11" s="10" t="s">
        <v>96</v>
      </c>
      <c r="DS11" s="10"/>
      <c r="DU11" s="12">
        <v>8</v>
      </c>
      <c r="DV11" s="10" t="s">
        <v>99</v>
      </c>
      <c r="DW11" s="10">
        <v>203</v>
      </c>
      <c r="DY11" s="12">
        <v>8</v>
      </c>
      <c r="DZ11" s="10" t="s">
        <v>97</v>
      </c>
      <c r="EA11" s="10">
        <v>213</v>
      </c>
      <c r="EC11" s="12">
        <v>8</v>
      </c>
      <c r="ED11" s="10" t="s">
        <v>96</v>
      </c>
      <c r="EE11" s="10"/>
      <c r="EG11" s="12">
        <v>8</v>
      </c>
      <c r="EH11" s="10" t="s">
        <v>98</v>
      </c>
      <c r="EI11" s="10">
        <v>223</v>
      </c>
      <c r="EL11" s="12">
        <v>8</v>
      </c>
      <c r="EM11" s="10" t="s">
        <v>95</v>
      </c>
      <c r="EN11" s="8">
        <f>SUM(EN6:EN10)</f>
        <v>1197</v>
      </c>
      <c r="EP11" s="12">
        <v>8</v>
      </c>
      <c r="EQ11" s="10" t="s">
        <v>95</v>
      </c>
      <c r="ER11" s="8">
        <f>SUM(ER6:ER10)</f>
        <v>1173</v>
      </c>
      <c r="ET11" s="12">
        <v>8</v>
      </c>
      <c r="EU11" s="10" t="s">
        <v>99</v>
      </c>
      <c r="EV11" s="10">
        <v>242</v>
      </c>
      <c r="EX11" s="12">
        <v>8</v>
      </c>
      <c r="EY11" s="10" t="s">
        <v>21</v>
      </c>
      <c r="EZ11" s="10">
        <v>233</v>
      </c>
      <c r="FB11" s="12">
        <v>8</v>
      </c>
      <c r="FC11" s="10" t="s">
        <v>96</v>
      </c>
      <c r="FD11" s="10"/>
      <c r="FF11" s="12">
        <v>8</v>
      </c>
      <c r="FG11" s="10" t="s">
        <v>99</v>
      </c>
      <c r="FH11" s="10">
        <v>256</v>
      </c>
      <c r="FJ11" s="12">
        <v>8</v>
      </c>
      <c r="FK11" s="10" t="s">
        <v>97</v>
      </c>
      <c r="FL11" s="10">
        <v>254</v>
      </c>
      <c r="FN11" s="12">
        <v>8</v>
      </c>
      <c r="FO11" s="10" t="s">
        <v>100</v>
      </c>
      <c r="FP11" s="10">
        <v>255</v>
      </c>
      <c r="FR11" s="12">
        <v>8</v>
      </c>
      <c r="FS11" s="10" t="s">
        <v>98</v>
      </c>
      <c r="FT11" s="10">
        <v>237</v>
      </c>
      <c r="FV11" s="12">
        <v>8</v>
      </c>
      <c r="FW11" s="10" t="s">
        <v>95</v>
      </c>
      <c r="FX11" s="8">
        <f>SUM(FX6:FX10)</f>
        <v>1208</v>
      </c>
      <c r="FZ11" s="12">
        <v>8</v>
      </c>
      <c r="GA11" s="10" t="s">
        <v>100</v>
      </c>
      <c r="GB11" s="10">
        <v>261</v>
      </c>
    </row>
    <row r="12" spans="1:185" x14ac:dyDescent="0.2">
      <c r="A12" s="12">
        <v>9</v>
      </c>
      <c r="B12" t="s">
        <v>98</v>
      </c>
      <c r="C12" s="45">
        <v>193</v>
      </c>
      <c r="E12" s="12">
        <v>9</v>
      </c>
      <c r="F12" t="s">
        <v>95</v>
      </c>
      <c r="G12" s="8">
        <f>SUM(G7:G11)</f>
        <v>1000</v>
      </c>
      <c r="I12" s="12">
        <v>9</v>
      </c>
      <c r="J12" t="s">
        <v>100</v>
      </c>
      <c r="K12">
        <v>191</v>
      </c>
      <c r="M12" s="12">
        <v>9</v>
      </c>
      <c r="N12" s="10" t="s">
        <v>21</v>
      </c>
      <c r="O12">
        <v>176</v>
      </c>
      <c r="Q12" s="12">
        <v>9</v>
      </c>
      <c r="R12" s="10" t="s">
        <v>95</v>
      </c>
      <c r="S12" s="8">
        <f>SUM(S7:S11)</f>
        <v>686</v>
      </c>
      <c r="U12" s="12">
        <v>9</v>
      </c>
      <c r="V12" s="10" t="s">
        <v>99</v>
      </c>
      <c r="W12">
        <v>184</v>
      </c>
      <c r="Y12" s="12">
        <v>9</v>
      </c>
      <c r="Z12" s="10" t="s">
        <v>97</v>
      </c>
      <c r="AA12">
        <v>196</v>
      </c>
      <c r="AC12" s="12">
        <v>9</v>
      </c>
      <c r="AD12" s="10" t="s">
        <v>96</v>
      </c>
      <c r="AG12" s="12">
        <v>9</v>
      </c>
      <c r="AH12" s="10" t="s">
        <v>98</v>
      </c>
      <c r="AI12">
        <v>210</v>
      </c>
      <c r="AK12" s="12">
        <v>9</v>
      </c>
      <c r="AL12" s="10" t="s">
        <v>97</v>
      </c>
      <c r="AM12">
        <v>207</v>
      </c>
      <c r="AO12" s="12">
        <v>9</v>
      </c>
      <c r="AP12" s="10" t="s">
        <v>100</v>
      </c>
      <c r="AQ12">
        <v>206</v>
      </c>
      <c r="AS12" s="12">
        <v>9</v>
      </c>
      <c r="AT12" s="10" t="s">
        <v>21</v>
      </c>
      <c r="AU12">
        <v>209</v>
      </c>
      <c r="AW12" s="12">
        <v>9</v>
      </c>
      <c r="AX12" s="10" t="s">
        <v>97</v>
      </c>
      <c r="AY12">
        <v>214</v>
      </c>
      <c r="BA12" s="12">
        <v>9</v>
      </c>
      <c r="BB12" s="10" t="s">
        <v>100</v>
      </c>
      <c r="BC12">
        <v>208</v>
      </c>
      <c r="BE12" s="12">
        <v>9</v>
      </c>
      <c r="BF12" s="10" t="s">
        <v>98</v>
      </c>
      <c r="BG12" s="10">
        <v>198</v>
      </c>
      <c r="BI12" s="12">
        <v>9</v>
      </c>
      <c r="BJ12" s="10" t="s">
        <v>95</v>
      </c>
      <c r="BK12" s="8">
        <f>SUM(BK7:BK11)</f>
        <v>968</v>
      </c>
      <c r="BM12" s="12">
        <v>9</v>
      </c>
      <c r="BN12" s="10" t="s">
        <v>100</v>
      </c>
      <c r="BO12" s="10">
        <v>210</v>
      </c>
      <c r="BQ12" s="12">
        <v>9</v>
      </c>
      <c r="BR12" s="10" t="s">
        <v>21</v>
      </c>
      <c r="BS12" s="10">
        <v>205</v>
      </c>
      <c r="BU12" s="12">
        <v>9</v>
      </c>
      <c r="BV12" s="10" t="s">
        <v>96</v>
      </c>
      <c r="BW12" s="10"/>
      <c r="BY12" s="12">
        <v>9</v>
      </c>
      <c r="BZ12" s="10" t="s">
        <v>99</v>
      </c>
      <c r="CA12" s="10">
        <v>214</v>
      </c>
      <c r="CC12" s="12">
        <v>9</v>
      </c>
      <c r="CD12" s="10" t="s">
        <v>97</v>
      </c>
      <c r="CE12" s="10">
        <v>230</v>
      </c>
      <c r="CG12" s="12">
        <v>9</v>
      </c>
      <c r="CH12" s="10" t="s">
        <v>96</v>
      </c>
      <c r="CI12" s="10"/>
      <c r="CK12" s="12">
        <v>9</v>
      </c>
      <c r="CL12" s="10" t="s">
        <v>98</v>
      </c>
      <c r="CM12" s="10">
        <v>232</v>
      </c>
      <c r="CO12" s="12">
        <v>9</v>
      </c>
      <c r="CP12" s="10" t="s">
        <v>95</v>
      </c>
      <c r="CQ12" s="8">
        <f>SUM(CQ7:CQ11)</f>
        <v>1079</v>
      </c>
      <c r="CS12" s="12">
        <v>9</v>
      </c>
      <c r="CT12" s="10" t="s">
        <v>95</v>
      </c>
      <c r="CU12" s="8">
        <f>SUM(CU7:CU11)</f>
        <v>1072</v>
      </c>
      <c r="CW12" s="12">
        <v>9</v>
      </c>
      <c r="CX12" s="10" t="s">
        <v>99</v>
      </c>
      <c r="CY12" s="10">
        <v>206</v>
      </c>
      <c r="DA12" s="12">
        <v>9</v>
      </c>
      <c r="DB12" s="10" t="s">
        <v>21</v>
      </c>
      <c r="DC12" s="10">
        <v>202</v>
      </c>
      <c r="DE12" s="12">
        <v>9</v>
      </c>
      <c r="DF12" s="10" t="s">
        <v>96</v>
      </c>
      <c r="DG12" s="10"/>
      <c r="DI12" s="12">
        <v>9</v>
      </c>
      <c r="DJ12" s="10" t="s">
        <v>99</v>
      </c>
      <c r="DK12" s="10">
        <v>201</v>
      </c>
      <c r="DM12" s="12">
        <v>9</v>
      </c>
      <c r="DN12" s="10" t="s">
        <v>97</v>
      </c>
      <c r="DO12" s="10">
        <v>193</v>
      </c>
      <c r="DQ12" s="12">
        <v>9</v>
      </c>
      <c r="DR12" s="10" t="s">
        <v>100</v>
      </c>
      <c r="DS12" s="10">
        <v>212</v>
      </c>
      <c r="DU12" s="12">
        <v>9</v>
      </c>
      <c r="DV12" s="10" t="s">
        <v>98</v>
      </c>
      <c r="DW12" s="10">
        <v>204</v>
      </c>
      <c r="DY12" s="12">
        <v>9</v>
      </c>
      <c r="DZ12" s="10" t="s">
        <v>95</v>
      </c>
      <c r="EA12" s="8">
        <f>SUM(EA7:EA11)</f>
        <v>1051</v>
      </c>
      <c r="EC12" s="12">
        <v>9</v>
      </c>
      <c r="ED12" s="10" t="s">
        <v>100</v>
      </c>
      <c r="EE12" s="10">
        <v>230</v>
      </c>
      <c r="EG12" s="12">
        <v>9</v>
      </c>
      <c r="EH12" s="10" t="s">
        <v>21</v>
      </c>
      <c r="EI12" s="10">
        <v>221</v>
      </c>
      <c r="EL12" s="12">
        <v>9</v>
      </c>
      <c r="EM12" s="10" t="s">
        <v>96</v>
      </c>
      <c r="EN12" s="10"/>
      <c r="EP12" s="12">
        <v>9</v>
      </c>
      <c r="EQ12" s="10" t="s">
        <v>96</v>
      </c>
      <c r="ER12" s="10"/>
      <c r="ET12" s="12">
        <v>9</v>
      </c>
      <c r="EU12" s="10" t="s">
        <v>98</v>
      </c>
      <c r="EV12" s="10">
        <v>245</v>
      </c>
      <c r="EX12" s="12">
        <v>9</v>
      </c>
      <c r="EY12" s="10" t="s">
        <v>97</v>
      </c>
      <c r="EZ12" s="10">
        <v>242</v>
      </c>
      <c r="FB12" s="12">
        <v>9</v>
      </c>
      <c r="FC12" s="10" t="s">
        <v>100</v>
      </c>
      <c r="FD12" s="10">
        <v>255</v>
      </c>
      <c r="FF12" s="12">
        <v>9</v>
      </c>
      <c r="FG12" s="10" t="s">
        <v>98</v>
      </c>
      <c r="FH12" s="10">
        <v>256</v>
      </c>
      <c r="FJ12" s="12">
        <v>9</v>
      </c>
      <c r="FK12" s="10" t="s">
        <v>95</v>
      </c>
      <c r="FL12" s="8">
        <f>SUM(FL7:FL11)</f>
        <v>1273</v>
      </c>
      <c r="FN12" s="12">
        <v>9</v>
      </c>
      <c r="FO12" s="10" t="s">
        <v>99</v>
      </c>
      <c r="FP12" s="10">
        <v>242</v>
      </c>
      <c r="FR12" s="12">
        <v>9</v>
      </c>
      <c r="FS12" s="10" t="s">
        <v>21</v>
      </c>
      <c r="FT12" s="10">
        <v>237</v>
      </c>
      <c r="FV12" s="12">
        <v>9</v>
      </c>
      <c r="FW12" s="10" t="s">
        <v>96</v>
      </c>
      <c r="FX12" s="10"/>
      <c r="FZ12" s="12">
        <v>9</v>
      </c>
      <c r="GA12" s="10" t="s">
        <v>99</v>
      </c>
      <c r="GB12" s="10">
        <v>248</v>
      </c>
    </row>
    <row r="13" spans="1:185" x14ac:dyDescent="0.2">
      <c r="A13" s="12">
        <v>10</v>
      </c>
      <c r="B13" t="s">
        <v>21</v>
      </c>
      <c r="C13" s="45">
        <v>189</v>
      </c>
      <c r="E13" s="12">
        <v>10</v>
      </c>
      <c r="F13" t="s">
        <v>96</v>
      </c>
      <c r="I13" s="12">
        <v>10</v>
      </c>
      <c r="J13" t="s">
        <v>99</v>
      </c>
      <c r="K13">
        <v>189</v>
      </c>
      <c r="M13" s="12">
        <v>10</v>
      </c>
      <c r="N13" s="10" t="s">
        <v>97</v>
      </c>
      <c r="O13">
        <v>183</v>
      </c>
      <c r="Q13" s="12">
        <v>10</v>
      </c>
      <c r="R13" s="10" t="s">
        <v>96</v>
      </c>
      <c r="U13" s="12">
        <v>10</v>
      </c>
      <c r="V13" s="10" t="s">
        <v>98</v>
      </c>
      <c r="W13">
        <v>198</v>
      </c>
      <c r="Y13" s="12">
        <v>10</v>
      </c>
      <c r="Z13" s="10" t="s">
        <v>95</v>
      </c>
      <c r="AA13" s="8">
        <f>SUM(AA9:AA12)</f>
        <v>771</v>
      </c>
      <c r="AC13" s="12">
        <v>10</v>
      </c>
      <c r="AD13" s="10" t="s">
        <v>100</v>
      </c>
      <c r="AE13">
        <v>199</v>
      </c>
      <c r="AG13" s="12">
        <v>10</v>
      </c>
      <c r="AH13" s="10" t="s">
        <v>21</v>
      </c>
      <c r="AI13">
        <v>200</v>
      </c>
      <c r="AK13" s="12">
        <v>10</v>
      </c>
      <c r="AL13" s="10" t="s">
        <v>95</v>
      </c>
      <c r="AM13" s="8">
        <f>SUM(AM8:AM12)</f>
        <v>1016</v>
      </c>
      <c r="AO13" s="12">
        <v>10</v>
      </c>
      <c r="AP13" s="10" t="s">
        <v>99</v>
      </c>
      <c r="AQ13">
        <v>202</v>
      </c>
      <c r="AS13" s="12">
        <v>10</v>
      </c>
      <c r="AT13" s="10" t="s">
        <v>97</v>
      </c>
      <c r="AU13">
        <v>215</v>
      </c>
      <c r="AW13" s="12">
        <v>10</v>
      </c>
      <c r="AX13" s="10" t="s">
        <v>95</v>
      </c>
      <c r="AY13" s="8">
        <f>SUM(AY8:AY12)</f>
        <v>1055</v>
      </c>
      <c r="BA13" s="12">
        <v>10</v>
      </c>
      <c r="BB13" s="10" t="s">
        <v>99</v>
      </c>
      <c r="BC13" s="10">
        <v>197</v>
      </c>
      <c r="BE13" s="12">
        <v>10</v>
      </c>
      <c r="BF13" s="10" t="s">
        <v>21</v>
      </c>
      <c r="BG13" s="10">
        <v>197</v>
      </c>
      <c r="BI13" s="12">
        <v>10</v>
      </c>
      <c r="BJ13" s="10" t="s">
        <v>96</v>
      </c>
      <c r="BK13" s="10"/>
      <c r="BM13" s="12">
        <v>10</v>
      </c>
      <c r="BN13" s="10" t="s">
        <v>99</v>
      </c>
      <c r="BO13" s="10">
        <v>206</v>
      </c>
      <c r="BQ13" s="12">
        <v>10</v>
      </c>
      <c r="BR13" s="10" t="s">
        <v>97</v>
      </c>
      <c r="BS13" s="10">
        <v>226</v>
      </c>
      <c r="BU13" s="12">
        <v>10</v>
      </c>
      <c r="BV13" s="10" t="s">
        <v>100</v>
      </c>
      <c r="BW13" s="10">
        <v>224</v>
      </c>
      <c r="BY13" s="12">
        <v>10</v>
      </c>
      <c r="BZ13" s="10" t="s">
        <v>98</v>
      </c>
      <c r="CA13" s="10">
        <v>225</v>
      </c>
      <c r="CC13" s="12">
        <v>10</v>
      </c>
      <c r="CD13" s="10" t="s">
        <v>95</v>
      </c>
      <c r="CE13" s="8">
        <f>SUM(CE8:CE12)</f>
        <v>1110</v>
      </c>
      <c r="CG13" s="12">
        <v>10</v>
      </c>
      <c r="CH13" s="10" t="s">
        <v>100</v>
      </c>
      <c r="CI13" s="10">
        <v>223</v>
      </c>
      <c r="CK13" s="12">
        <v>10</v>
      </c>
      <c r="CL13" s="10" t="s">
        <v>21</v>
      </c>
      <c r="CM13" s="10">
        <v>213</v>
      </c>
      <c r="CO13" s="12">
        <v>10</v>
      </c>
      <c r="CP13" s="10" t="s">
        <v>96</v>
      </c>
      <c r="CQ13" s="10"/>
      <c r="CS13" s="12">
        <v>10</v>
      </c>
      <c r="CT13" s="10" t="s">
        <v>96</v>
      </c>
      <c r="CU13" s="10"/>
      <c r="CW13" s="12">
        <v>10</v>
      </c>
      <c r="CX13" s="10" t="s">
        <v>98</v>
      </c>
      <c r="CY13" s="10">
        <v>208</v>
      </c>
      <c r="DA13" s="12">
        <v>10</v>
      </c>
      <c r="DB13" s="10" t="s">
        <v>97</v>
      </c>
      <c r="DC13" s="10">
        <v>206</v>
      </c>
      <c r="DE13" s="12">
        <v>10</v>
      </c>
      <c r="DF13" s="10" t="s">
        <v>100</v>
      </c>
      <c r="DG13" s="10">
        <v>202</v>
      </c>
      <c r="DI13" s="12">
        <v>10</v>
      </c>
      <c r="DJ13" s="10" t="s">
        <v>98</v>
      </c>
      <c r="DK13" s="10">
        <v>205</v>
      </c>
      <c r="DM13" s="12">
        <v>10</v>
      </c>
      <c r="DN13" s="10" t="s">
        <v>95</v>
      </c>
      <c r="DO13" s="8">
        <f>SUM(DO8:DO12)</f>
        <v>970</v>
      </c>
      <c r="DQ13" s="12">
        <v>10</v>
      </c>
      <c r="DR13" s="10" t="s">
        <v>99</v>
      </c>
      <c r="DS13" s="10">
        <v>203</v>
      </c>
      <c r="DU13" s="12">
        <v>10</v>
      </c>
      <c r="DV13" s="10" t="s">
        <v>21</v>
      </c>
      <c r="DW13" s="10">
        <v>202</v>
      </c>
      <c r="DY13" s="12">
        <v>10</v>
      </c>
      <c r="DZ13" s="10" t="s">
        <v>96</v>
      </c>
      <c r="EA13" s="10"/>
      <c r="EC13" s="12">
        <v>10</v>
      </c>
      <c r="ED13" s="10" t="s">
        <v>99</v>
      </c>
      <c r="EE13" s="10">
        <v>228</v>
      </c>
      <c r="EG13" s="12">
        <v>10</v>
      </c>
      <c r="EH13" s="10" t="s">
        <v>97</v>
      </c>
      <c r="EI13" s="10">
        <v>235</v>
      </c>
      <c r="EL13" s="12">
        <v>10</v>
      </c>
      <c r="EM13" s="10" t="s">
        <v>100</v>
      </c>
      <c r="EN13" s="10">
        <v>248</v>
      </c>
      <c r="EP13" s="12">
        <v>10</v>
      </c>
      <c r="EQ13" s="10" t="s">
        <v>100</v>
      </c>
      <c r="ER13" s="10">
        <v>242</v>
      </c>
      <c r="ET13" s="12">
        <v>10</v>
      </c>
      <c r="EU13" s="10" t="s">
        <v>21</v>
      </c>
      <c r="EV13" s="10">
        <v>236</v>
      </c>
      <c r="EX13" s="12">
        <v>10</v>
      </c>
      <c r="EY13" s="10" t="s">
        <v>95</v>
      </c>
      <c r="EZ13" s="8">
        <f>SUM(EZ8:EZ12)</f>
        <v>1186</v>
      </c>
      <c r="FB13" s="12">
        <v>10</v>
      </c>
      <c r="FC13" s="10" t="s">
        <v>99</v>
      </c>
      <c r="FD13" s="10">
        <v>242</v>
      </c>
      <c r="FF13" s="12">
        <v>10</v>
      </c>
      <c r="FG13" s="10" t="s">
        <v>21</v>
      </c>
      <c r="FH13" s="10">
        <v>250</v>
      </c>
      <c r="FJ13" s="12">
        <v>10</v>
      </c>
      <c r="FK13" s="10" t="s">
        <v>96</v>
      </c>
      <c r="FL13" s="10"/>
      <c r="FN13" s="12">
        <v>10</v>
      </c>
      <c r="FO13" s="10" t="s">
        <v>98</v>
      </c>
      <c r="FP13" s="10">
        <v>244</v>
      </c>
      <c r="FR13" s="12">
        <v>10</v>
      </c>
      <c r="FS13" s="10" t="s">
        <v>97</v>
      </c>
      <c r="FT13" s="10">
        <v>242</v>
      </c>
      <c r="FV13" s="12">
        <v>10</v>
      </c>
      <c r="FW13" s="10" t="s">
        <v>100</v>
      </c>
      <c r="FX13" s="10">
        <v>250</v>
      </c>
      <c r="FZ13" s="12">
        <v>10</v>
      </c>
      <c r="GA13" s="10" t="s">
        <v>98</v>
      </c>
      <c r="GB13" s="10">
        <v>249</v>
      </c>
    </row>
    <row r="14" spans="1:185" x14ac:dyDescent="0.2">
      <c r="A14" s="12">
        <v>11</v>
      </c>
      <c r="B14" t="s">
        <v>97</v>
      </c>
      <c r="C14" s="45">
        <v>195</v>
      </c>
      <c r="E14" s="12">
        <v>11</v>
      </c>
      <c r="F14" t="s">
        <v>100</v>
      </c>
      <c r="G14">
        <v>200</v>
      </c>
      <c r="I14" s="12">
        <v>11</v>
      </c>
      <c r="J14" t="s">
        <v>98</v>
      </c>
      <c r="K14">
        <v>201</v>
      </c>
      <c r="M14" s="12">
        <v>11</v>
      </c>
      <c r="N14" s="10" t="s">
        <v>95</v>
      </c>
      <c r="O14" s="8">
        <f>SUM(O9:O13)</f>
        <v>923</v>
      </c>
      <c r="Q14" s="12">
        <v>11</v>
      </c>
      <c r="R14" s="10" t="s">
        <v>100</v>
      </c>
      <c r="S14">
        <v>179</v>
      </c>
      <c r="U14" s="12">
        <v>11</v>
      </c>
      <c r="V14" s="10" t="s">
        <v>21</v>
      </c>
      <c r="W14">
        <v>184</v>
      </c>
      <c r="Y14" s="12">
        <v>11</v>
      </c>
      <c r="Z14" s="10" t="s">
        <v>96</v>
      </c>
      <c r="AC14" s="12">
        <v>11</v>
      </c>
      <c r="AD14" s="10" t="s">
        <v>99</v>
      </c>
      <c r="AE14">
        <v>192</v>
      </c>
      <c r="AG14" s="12">
        <v>11</v>
      </c>
      <c r="AH14" s="10" t="s">
        <v>97</v>
      </c>
      <c r="AI14">
        <v>204</v>
      </c>
      <c r="AK14" s="12">
        <v>11</v>
      </c>
      <c r="AL14" s="10" t="s">
        <v>96</v>
      </c>
      <c r="AO14" s="12">
        <v>11</v>
      </c>
      <c r="AP14" s="10" t="s">
        <v>98</v>
      </c>
      <c r="AQ14">
        <v>209</v>
      </c>
      <c r="AS14" s="12">
        <v>11</v>
      </c>
      <c r="AT14" s="10" t="s">
        <v>95</v>
      </c>
      <c r="AU14" s="8">
        <f>SUM(AU9:AU13)</f>
        <v>1065</v>
      </c>
      <c r="AW14" s="12">
        <v>11</v>
      </c>
      <c r="AX14" s="10" t="s">
        <v>96</v>
      </c>
      <c r="BA14" s="12">
        <v>11</v>
      </c>
      <c r="BB14" s="10" t="s">
        <v>98</v>
      </c>
      <c r="BC14">
        <v>205</v>
      </c>
      <c r="BE14" s="12">
        <v>11</v>
      </c>
      <c r="BF14" s="10" t="s">
        <v>97</v>
      </c>
      <c r="BG14" s="10">
        <v>199</v>
      </c>
      <c r="BI14" s="12">
        <v>11</v>
      </c>
      <c r="BJ14" s="10" t="s">
        <v>100</v>
      </c>
      <c r="BK14" s="10">
        <v>195</v>
      </c>
      <c r="BM14" s="12">
        <v>11</v>
      </c>
      <c r="BN14" s="10" t="s">
        <v>98</v>
      </c>
      <c r="BO14" s="10">
        <v>213</v>
      </c>
      <c r="BQ14" s="12">
        <v>11</v>
      </c>
      <c r="BR14" s="10" t="s">
        <v>95</v>
      </c>
      <c r="BS14" s="8">
        <f>SUM(BS9:BS13)</f>
        <v>1084</v>
      </c>
      <c r="BU14" s="12">
        <v>11</v>
      </c>
      <c r="BV14" s="10" t="s">
        <v>99</v>
      </c>
      <c r="BW14" s="10">
        <v>214</v>
      </c>
      <c r="BY14" s="12">
        <v>11</v>
      </c>
      <c r="BZ14" s="10" t="s">
        <v>21</v>
      </c>
      <c r="CA14" s="10">
        <v>214</v>
      </c>
      <c r="CC14" s="12">
        <v>11</v>
      </c>
      <c r="CD14" s="10" t="s">
        <v>96</v>
      </c>
      <c r="CE14" s="10"/>
      <c r="CG14" s="12">
        <v>11</v>
      </c>
      <c r="CH14" s="10" t="s">
        <v>99</v>
      </c>
      <c r="CI14" s="10">
        <v>210</v>
      </c>
      <c r="CK14" s="12">
        <v>11</v>
      </c>
      <c r="CL14" s="10" t="s">
        <v>97</v>
      </c>
      <c r="CM14" s="10">
        <v>227</v>
      </c>
      <c r="CO14" s="12">
        <v>11</v>
      </c>
      <c r="CP14" s="10" t="s">
        <v>100</v>
      </c>
      <c r="CQ14" s="10">
        <v>220</v>
      </c>
      <c r="CS14" s="12">
        <v>11</v>
      </c>
      <c r="CT14" s="10" t="s">
        <v>100</v>
      </c>
      <c r="CU14" s="10">
        <v>217</v>
      </c>
      <c r="CW14" s="12">
        <v>11</v>
      </c>
      <c r="CX14" s="10" t="s">
        <v>21</v>
      </c>
      <c r="CY14" s="10">
        <v>206</v>
      </c>
      <c r="DA14" s="12">
        <v>11</v>
      </c>
      <c r="DB14" s="10" t="s">
        <v>95</v>
      </c>
      <c r="DC14" s="8">
        <f>SUM(DC9:DC13)</f>
        <v>1026</v>
      </c>
      <c r="DE14" s="12">
        <v>11</v>
      </c>
      <c r="DF14" s="10" t="s">
        <v>99</v>
      </c>
      <c r="DG14" s="10">
        <v>190</v>
      </c>
      <c r="DI14" s="12">
        <v>11</v>
      </c>
      <c r="DJ14" s="10" t="s">
        <v>21</v>
      </c>
      <c r="DK14" s="10">
        <v>190</v>
      </c>
      <c r="DM14" s="12">
        <v>11</v>
      </c>
      <c r="DN14" s="10" t="s">
        <v>96</v>
      </c>
      <c r="DO14" s="10"/>
      <c r="DQ14" s="12">
        <v>11</v>
      </c>
      <c r="DR14" s="10" t="s">
        <v>98</v>
      </c>
      <c r="DS14" s="10">
        <v>203</v>
      </c>
      <c r="DU14" s="12">
        <v>11</v>
      </c>
      <c r="DV14" s="10" t="s">
        <v>97</v>
      </c>
      <c r="DW14" s="10">
        <v>203</v>
      </c>
      <c r="DY14" s="12">
        <v>11</v>
      </c>
      <c r="DZ14" s="10" t="s">
        <v>100</v>
      </c>
      <c r="EA14" s="10">
        <v>214</v>
      </c>
      <c r="EC14" s="12">
        <v>11</v>
      </c>
      <c r="ED14" s="10" t="s">
        <v>98</v>
      </c>
      <c r="EE14" s="10">
        <v>225</v>
      </c>
      <c r="EG14" s="12">
        <v>11</v>
      </c>
      <c r="EH14" s="10" t="s">
        <v>95</v>
      </c>
      <c r="EI14" s="8">
        <f>SUM(EI9:EI13)</f>
        <v>1128</v>
      </c>
      <c r="EL14" s="12">
        <v>11</v>
      </c>
      <c r="EM14" s="10" t="s">
        <v>99</v>
      </c>
      <c r="EN14" s="10">
        <v>240</v>
      </c>
      <c r="EP14" s="12">
        <v>11</v>
      </c>
      <c r="EQ14" s="10" t="s">
        <v>99</v>
      </c>
      <c r="ER14" s="10">
        <v>235</v>
      </c>
      <c r="ET14" s="12">
        <v>11</v>
      </c>
      <c r="EU14" s="10" t="s">
        <v>97</v>
      </c>
      <c r="EV14" s="10">
        <v>246</v>
      </c>
      <c r="EX14" s="12">
        <v>11</v>
      </c>
      <c r="EY14" s="10" t="s">
        <v>96</v>
      </c>
      <c r="EZ14" s="10"/>
      <c r="FB14" s="12">
        <v>11</v>
      </c>
      <c r="FC14" s="10" t="s">
        <v>98</v>
      </c>
      <c r="FD14" s="10">
        <v>246</v>
      </c>
      <c r="FF14" s="12">
        <v>11</v>
      </c>
      <c r="FG14" s="10" t="s">
        <v>97</v>
      </c>
      <c r="FH14" s="10">
        <v>257</v>
      </c>
      <c r="FJ14" s="12">
        <v>11</v>
      </c>
      <c r="FK14" s="10" t="s">
        <v>100</v>
      </c>
      <c r="FL14" s="10">
        <v>257</v>
      </c>
      <c r="FN14" s="12">
        <v>11</v>
      </c>
      <c r="FO14" s="10" t="s">
        <v>21</v>
      </c>
      <c r="FP14" s="10">
        <v>244</v>
      </c>
      <c r="FR14" s="12">
        <v>11</v>
      </c>
      <c r="FS14" s="10" t="s">
        <v>95</v>
      </c>
      <c r="FT14" s="8">
        <f>SUM(FT9:FT13)</f>
        <v>1202</v>
      </c>
      <c r="FV14" s="12">
        <v>11</v>
      </c>
      <c r="FW14" s="10" t="s">
        <v>99</v>
      </c>
      <c r="FX14" s="10">
        <v>241</v>
      </c>
      <c r="FZ14" s="12">
        <v>11</v>
      </c>
      <c r="GA14" s="10" t="s">
        <v>21</v>
      </c>
      <c r="GB14" s="10">
        <v>259</v>
      </c>
    </row>
    <row r="15" spans="1:185" x14ac:dyDescent="0.2">
      <c r="A15" s="12">
        <v>12</v>
      </c>
      <c r="B15" t="s">
        <v>95</v>
      </c>
      <c r="C15" s="44">
        <f>SUM(C10:C14)</f>
        <v>963</v>
      </c>
      <c r="D15" s="38"/>
      <c r="E15" s="12">
        <v>12</v>
      </c>
      <c r="F15" t="s">
        <v>99</v>
      </c>
      <c r="G15">
        <v>195</v>
      </c>
      <c r="I15" s="12">
        <v>12</v>
      </c>
      <c r="J15" t="s">
        <v>21</v>
      </c>
      <c r="K15">
        <v>187</v>
      </c>
      <c r="M15" s="12">
        <v>12</v>
      </c>
      <c r="N15" s="10" t="s">
        <v>96</v>
      </c>
      <c r="Q15" s="12">
        <v>12</v>
      </c>
      <c r="R15" s="10" t="s">
        <v>99</v>
      </c>
      <c r="S15">
        <v>177</v>
      </c>
      <c r="U15" s="12">
        <v>12</v>
      </c>
      <c r="V15" s="10" t="s">
        <v>97</v>
      </c>
      <c r="W15">
        <v>190</v>
      </c>
      <c r="Y15" s="12">
        <v>12</v>
      </c>
      <c r="Z15" s="10" t="s">
        <v>100</v>
      </c>
      <c r="AA15">
        <v>197</v>
      </c>
      <c r="AC15" s="12">
        <v>12</v>
      </c>
      <c r="AD15" s="10" t="s">
        <v>98</v>
      </c>
      <c r="AE15">
        <v>203</v>
      </c>
      <c r="AG15" s="12">
        <v>12</v>
      </c>
      <c r="AH15" s="10" t="s">
        <v>95</v>
      </c>
      <c r="AI15" s="8">
        <f>SUM(AI10:AI14)</f>
        <v>1024</v>
      </c>
      <c r="AK15" s="12">
        <v>12</v>
      </c>
      <c r="AL15" s="10" t="s">
        <v>100</v>
      </c>
      <c r="AM15">
        <v>206</v>
      </c>
      <c r="AO15" s="12">
        <v>12</v>
      </c>
      <c r="AP15" s="10" t="s">
        <v>21</v>
      </c>
      <c r="AQ15">
        <v>195</v>
      </c>
      <c r="AS15" s="12">
        <v>12</v>
      </c>
      <c r="AT15" s="10" t="s">
        <v>96</v>
      </c>
      <c r="AW15" s="12">
        <v>12</v>
      </c>
      <c r="AX15" s="10" t="s">
        <v>100</v>
      </c>
      <c r="AY15">
        <v>217</v>
      </c>
      <c r="BA15" s="12">
        <v>12</v>
      </c>
      <c r="BB15" s="10" t="s">
        <v>21</v>
      </c>
      <c r="BC15">
        <v>194</v>
      </c>
      <c r="BE15" s="12">
        <v>12</v>
      </c>
      <c r="BF15" s="10" t="s">
        <v>95</v>
      </c>
      <c r="BG15" s="8">
        <f>SUM(BG10:BG14)</f>
        <v>984</v>
      </c>
      <c r="BI15" s="12">
        <v>12</v>
      </c>
      <c r="BJ15" s="10" t="s">
        <v>99</v>
      </c>
      <c r="BK15" s="10">
        <v>196</v>
      </c>
      <c r="BM15" s="12">
        <v>12</v>
      </c>
      <c r="BN15" s="10" t="s">
        <v>21</v>
      </c>
      <c r="BO15" s="10">
        <v>208</v>
      </c>
      <c r="BQ15" s="12">
        <v>12</v>
      </c>
      <c r="BR15" s="10" t="s">
        <v>96</v>
      </c>
      <c r="BS15" s="10"/>
      <c r="BU15" s="12">
        <v>12</v>
      </c>
      <c r="BV15" s="10" t="s">
        <v>98</v>
      </c>
      <c r="BW15" s="10">
        <v>231</v>
      </c>
      <c r="BY15" s="12">
        <v>12</v>
      </c>
      <c r="BZ15" s="10" t="s">
        <v>97</v>
      </c>
      <c r="CA15" s="10">
        <v>222</v>
      </c>
      <c r="CC15" s="12">
        <v>12</v>
      </c>
      <c r="CD15" s="10" t="s">
        <v>100</v>
      </c>
      <c r="CE15" s="10">
        <v>228</v>
      </c>
      <c r="CG15" s="12">
        <v>12</v>
      </c>
      <c r="CH15" s="10" t="s">
        <v>98</v>
      </c>
      <c r="CI15" s="10">
        <v>226</v>
      </c>
      <c r="CK15" s="12">
        <v>12</v>
      </c>
      <c r="CL15" s="10" t="s">
        <v>95</v>
      </c>
      <c r="CM15" s="8">
        <f>SUM(CM10:CM14)</f>
        <v>1130</v>
      </c>
      <c r="CO15" s="12">
        <v>12</v>
      </c>
      <c r="CP15" s="10" t="s">
        <v>99</v>
      </c>
      <c r="CQ15" s="10">
        <v>213</v>
      </c>
      <c r="CS15" s="12">
        <v>12</v>
      </c>
      <c r="CT15" s="10" t="s">
        <v>99</v>
      </c>
      <c r="CU15" s="10">
        <v>215</v>
      </c>
      <c r="CW15" s="12">
        <v>12</v>
      </c>
      <c r="CX15" s="10" t="s">
        <v>97</v>
      </c>
      <c r="CY15" s="10">
        <v>208</v>
      </c>
      <c r="DA15" s="12">
        <v>12</v>
      </c>
      <c r="DB15" s="10" t="s">
        <v>96</v>
      </c>
      <c r="DC15" s="10"/>
      <c r="DE15" s="12">
        <v>12</v>
      </c>
      <c r="DF15" s="10" t="s">
        <v>98</v>
      </c>
      <c r="DG15" s="10">
        <v>191</v>
      </c>
      <c r="DI15" s="12">
        <v>12</v>
      </c>
      <c r="DJ15" s="10" t="s">
        <v>97</v>
      </c>
      <c r="DK15" s="10">
        <v>193</v>
      </c>
      <c r="DM15" s="12">
        <v>12</v>
      </c>
      <c r="DN15" s="10" t="s">
        <v>100</v>
      </c>
      <c r="DO15" s="10">
        <v>200</v>
      </c>
      <c r="DQ15" s="12">
        <v>12</v>
      </c>
      <c r="DR15" s="10" t="s">
        <v>21</v>
      </c>
      <c r="DS15" s="10">
        <v>201</v>
      </c>
      <c r="DU15" s="12">
        <v>12</v>
      </c>
      <c r="DV15" s="10" t="s">
        <v>95</v>
      </c>
      <c r="DW15" s="8">
        <f>SUM(DW10:DW14)</f>
        <v>1017</v>
      </c>
      <c r="DY15" s="12">
        <v>12</v>
      </c>
      <c r="DZ15" s="10" t="s">
        <v>99</v>
      </c>
      <c r="EA15" s="10">
        <v>208</v>
      </c>
      <c r="EC15" s="12">
        <v>12</v>
      </c>
      <c r="ED15" s="10" t="s">
        <v>21</v>
      </c>
      <c r="EE15" s="10">
        <v>223</v>
      </c>
      <c r="EG15" s="12">
        <v>12</v>
      </c>
      <c r="EH15" s="10" t="s">
        <v>96</v>
      </c>
      <c r="EI15" s="10"/>
      <c r="EL15" s="12">
        <v>12</v>
      </c>
      <c r="EM15" s="10" t="s">
        <v>98</v>
      </c>
      <c r="EN15" s="10">
        <v>244</v>
      </c>
      <c r="EP15" s="12">
        <v>12</v>
      </c>
      <c r="EQ15" s="10" t="s">
        <v>98</v>
      </c>
      <c r="ER15" s="10">
        <v>241</v>
      </c>
      <c r="ET15" s="12">
        <v>12</v>
      </c>
      <c r="EU15" s="10" t="s">
        <v>95</v>
      </c>
      <c r="EV15" s="8">
        <f>SUM(EV10:EV14)</f>
        <v>1221</v>
      </c>
      <c r="EX15" s="12">
        <v>12</v>
      </c>
      <c r="EY15" s="10" t="s">
        <v>100</v>
      </c>
      <c r="EZ15" s="10">
        <v>245</v>
      </c>
      <c r="FB15" s="12">
        <v>12</v>
      </c>
      <c r="FC15" s="10" t="s">
        <v>21</v>
      </c>
      <c r="FD15" s="10">
        <v>238</v>
      </c>
      <c r="FF15" s="12">
        <v>12</v>
      </c>
      <c r="FG15" s="10" t="s">
        <v>95</v>
      </c>
      <c r="FH15" s="8">
        <f>SUM(FH10:FH14)</f>
        <v>1271</v>
      </c>
      <c r="FJ15" s="12">
        <v>12</v>
      </c>
      <c r="FK15" s="10" t="s">
        <v>99</v>
      </c>
      <c r="FL15" s="10">
        <v>247</v>
      </c>
      <c r="FN15" s="12">
        <v>12</v>
      </c>
      <c r="FO15" s="10" t="s">
        <v>97</v>
      </c>
      <c r="FP15" s="10">
        <v>247</v>
      </c>
      <c r="FR15" s="12">
        <v>12</v>
      </c>
      <c r="FS15" s="10" t="s">
        <v>96</v>
      </c>
      <c r="FT15" s="10"/>
      <c r="FV15" s="12">
        <v>12</v>
      </c>
      <c r="FW15" s="10" t="s">
        <v>98</v>
      </c>
      <c r="FX15" s="10">
        <v>244</v>
      </c>
      <c r="FZ15" s="12">
        <v>12</v>
      </c>
      <c r="GA15" s="10" t="s">
        <v>97</v>
      </c>
      <c r="GB15" s="10">
        <v>253</v>
      </c>
    </row>
    <row r="16" spans="1:185" x14ac:dyDescent="0.2">
      <c r="A16" s="12">
        <v>13</v>
      </c>
      <c r="B16" t="s">
        <v>96</v>
      </c>
      <c r="C16" s="45"/>
      <c r="E16" s="12">
        <v>13</v>
      </c>
      <c r="F16" t="s">
        <v>98</v>
      </c>
      <c r="G16">
        <v>203</v>
      </c>
      <c r="I16" s="12">
        <v>13</v>
      </c>
      <c r="J16" t="s">
        <v>97</v>
      </c>
      <c r="K16">
        <v>192</v>
      </c>
      <c r="M16" s="12">
        <v>13</v>
      </c>
      <c r="N16" s="10" t="s">
        <v>100</v>
      </c>
      <c r="O16">
        <v>187</v>
      </c>
      <c r="Q16" s="12">
        <v>13</v>
      </c>
      <c r="R16" s="10" t="s">
        <v>98</v>
      </c>
      <c r="S16">
        <v>186</v>
      </c>
      <c r="U16" s="12">
        <v>13</v>
      </c>
      <c r="V16" s="10" t="s">
        <v>95</v>
      </c>
      <c r="W16" s="8">
        <f>SUM(W11:W15)</f>
        <v>949</v>
      </c>
      <c r="Y16" s="12">
        <v>13</v>
      </c>
      <c r="Z16" s="10" t="s">
        <v>99</v>
      </c>
      <c r="AA16">
        <v>189</v>
      </c>
      <c r="AC16" s="12">
        <v>13</v>
      </c>
      <c r="AD16" s="10" t="s">
        <v>21</v>
      </c>
      <c r="AE16">
        <v>191</v>
      </c>
      <c r="AG16" s="12">
        <v>13</v>
      </c>
      <c r="AH16" s="10" t="s">
        <v>96</v>
      </c>
      <c r="AK16" s="12">
        <v>13</v>
      </c>
      <c r="AL16" s="10" t="s">
        <v>99</v>
      </c>
      <c r="AM16">
        <v>198</v>
      </c>
      <c r="AO16" s="12">
        <v>13</v>
      </c>
      <c r="AP16" s="10" t="s">
        <v>97</v>
      </c>
      <c r="AQ16">
        <v>205</v>
      </c>
      <c r="AS16" s="12">
        <v>13</v>
      </c>
      <c r="AT16" s="10" t="s">
        <v>100</v>
      </c>
      <c r="AU16">
        <v>217</v>
      </c>
      <c r="AW16" s="12">
        <v>13</v>
      </c>
      <c r="AX16" s="10" t="s">
        <v>99</v>
      </c>
      <c r="AY16">
        <v>207</v>
      </c>
      <c r="BA16" s="12">
        <v>13</v>
      </c>
      <c r="BB16" s="10" t="s">
        <v>97</v>
      </c>
      <c r="BC16">
        <v>198</v>
      </c>
      <c r="BE16" s="12">
        <v>13</v>
      </c>
      <c r="BF16" s="10" t="s">
        <v>96</v>
      </c>
      <c r="BI16" s="12">
        <v>13</v>
      </c>
      <c r="BJ16" s="10" t="s">
        <v>98</v>
      </c>
      <c r="BK16" s="10">
        <v>199</v>
      </c>
      <c r="BM16" s="12">
        <v>13</v>
      </c>
      <c r="BN16" s="10" t="s">
        <v>97</v>
      </c>
      <c r="BO16" s="10">
        <v>229</v>
      </c>
      <c r="BQ16" s="12">
        <v>13</v>
      </c>
      <c r="BR16" s="10" t="s">
        <v>100</v>
      </c>
      <c r="BS16" s="10">
        <v>217</v>
      </c>
      <c r="BU16" s="12">
        <v>13</v>
      </c>
      <c r="BV16" s="10" t="s">
        <v>21</v>
      </c>
      <c r="BW16" s="10">
        <v>213</v>
      </c>
      <c r="BY16" s="12">
        <v>13</v>
      </c>
      <c r="BZ16" s="10" t="s">
        <v>95</v>
      </c>
      <c r="CA16" s="8">
        <f>SUM(CA11:CA15)</f>
        <v>1101</v>
      </c>
      <c r="CC16" s="12">
        <v>13</v>
      </c>
      <c r="CD16" s="10" t="s">
        <v>99</v>
      </c>
      <c r="CE16" s="8">
        <v>213</v>
      </c>
      <c r="CG16" s="12">
        <v>13</v>
      </c>
      <c r="CH16" s="10" t="s">
        <v>21</v>
      </c>
      <c r="CI16" s="10">
        <v>215</v>
      </c>
      <c r="CK16" s="12">
        <v>13</v>
      </c>
      <c r="CL16" s="10" t="s">
        <v>96</v>
      </c>
      <c r="CM16" s="10"/>
      <c r="CO16" s="12">
        <v>13</v>
      </c>
      <c r="CP16" s="10" t="s">
        <v>98</v>
      </c>
      <c r="CQ16" s="10">
        <v>216</v>
      </c>
      <c r="CS16" s="12">
        <v>13</v>
      </c>
      <c r="CT16" s="10" t="s">
        <v>98</v>
      </c>
      <c r="CU16" s="10">
        <v>212</v>
      </c>
      <c r="CW16" s="12">
        <v>13</v>
      </c>
      <c r="CX16" s="10" t="s">
        <v>95</v>
      </c>
      <c r="CY16" s="8">
        <f>SUM(CY11:CY15)</f>
        <v>1036</v>
      </c>
      <c r="DA16" s="12">
        <v>13</v>
      </c>
      <c r="DB16" s="10" t="s">
        <v>100</v>
      </c>
      <c r="DC16" s="10">
        <v>207</v>
      </c>
      <c r="DE16" s="12">
        <v>13</v>
      </c>
      <c r="DF16" s="10" t="s">
        <v>21</v>
      </c>
      <c r="DG16" s="10">
        <v>195</v>
      </c>
      <c r="DI16" s="12">
        <v>13</v>
      </c>
      <c r="DJ16" s="10" t="s">
        <v>95</v>
      </c>
      <c r="DK16" s="8">
        <f>SUM(DK11:DK15)</f>
        <v>992</v>
      </c>
      <c r="DM16" s="12">
        <v>13</v>
      </c>
      <c r="DN16" s="10" t="s">
        <v>99</v>
      </c>
      <c r="DO16" s="10">
        <v>190</v>
      </c>
      <c r="DQ16" s="12">
        <v>13</v>
      </c>
      <c r="DR16" s="10" t="s">
        <v>97</v>
      </c>
      <c r="DS16" s="10">
        <v>201</v>
      </c>
      <c r="DU16" s="12">
        <v>13</v>
      </c>
      <c r="DV16" s="10" t="s">
        <v>96</v>
      </c>
      <c r="DW16" s="10"/>
      <c r="DY16" s="12">
        <v>13</v>
      </c>
      <c r="DZ16" s="10" t="s">
        <v>98</v>
      </c>
      <c r="EA16" s="10">
        <v>214</v>
      </c>
      <c r="EC16" s="12">
        <v>13</v>
      </c>
      <c r="ED16" s="10" t="s">
        <v>97</v>
      </c>
      <c r="EE16" s="10">
        <v>232</v>
      </c>
      <c r="EG16" s="12">
        <v>13</v>
      </c>
      <c r="EH16" s="10" t="s">
        <v>100</v>
      </c>
      <c r="EI16" s="10">
        <v>228</v>
      </c>
      <c r="EL16" s="12">
        <v>13</v>
      </c>
      <c r="EM16" s="10" t="s">
        <v>21</v>
      </c>
      <c r="EN16" s="10">
        <v>237</v>
      </c>
      <c r="EP16" s="12">
        <v>13</v>
      </c>
      <c r="EQ16" s="10" t="s">
        <v>21</v>
      </c>
      <c r="ER16" s="10">
        <v>233</v>
      </c>
      <c r="ET16" s="12">
        <v>13</v>
      </c>
      <c r="EU16" s="10" t="s">
        <v>96</v>
      </c>
      <c r="EV16" s="10"/>
      <c r="EX16" s="12">
        <v>13</v>
      </c>
      <c r="EY16" s="10" t="s">
        <v>99</v>
      </c>
      <c r="EZ16" s="10">
        <v>237</v>
      </c>
      <c r="FB16" s="12">
        <v>13</v>
      </c>
      <c r="FC16" s="10" t="s">
        <v>97</v>
      </c>
      <c r="FD16" s="10">
        <v>246</v>
      </c>
      <c r="FF16" s="12">
        <v>13</v>
      </c>
      <c r="FG16" s="10" t="s">
        <v>96</v>
      </c>
      <c r="FH16" s="10"/>
      <c r="FJ16" s="12">
        <v>13</v>
      </c>
      <c r="FK16" s="10" t="s">
        <v>98</v>
      </c>
      <c r="FL16" s="10">
        <v>245</v>
      </c>
      <c r="FN16" s="12">
        <v>13</v>
      </c>
      <c r="FO16" s="10" t="s">
        <v>95</v>
      </c>
      <c r="FP16" s="8">
        <f>SUM(FP11:FP15)</f>
        <v>1232</v>
      </c>
      <c r="FR16" s="12">
        <v>13</v>
      </c>
      <c r="FS16" s="10" t="s">
        <v>100</v>
      </c>
      <c r="FT16" s="10">
        <v>253</v>
      </c>
      <c r="FV16" s="12">
        <v>13</v>
      </c>
      <c r="FW16" s="10" t="s">
        <v>21</v>
      </c>
      <c r="FX16" s="10">
        <v>242</v>
      </c>
      <c r="FZ16" s="12">
        <v>13</v>
      </c>
      <c r="GA16" s="10" t="s">
        <v>95</v>
      </c>
      <c r="GB16" s="8">
        <f>SUM(GB11:GB15)</f>
        <v>1270</v>
      </c>
    </row>
    <row r="17" spans="1:184" x14ac:dyDescent="0.2">
      <c r="A17" s="12">
        <v>14</v>
      </c>
      <c r="B17" t="s">
        <v>100</v>
      </c>
      <c r="C17" s="45">
        <v>195</v>
      </c>
      <c r="E17" s="12">
        <v>14</v>
      </c>
      <c r="F17" t="s">
        <v>21</v>
      </c>
      <c r="G17">
        <v>196</v>
      </c>
      <c r="I17" s="12">
        <v>14</v>
      </c>
      <c r="J17" t="s">
        <v>95</v>
      </c>
      <c r="K17" s="8">
        <f>SUM(K12:K16)</f>
        <v>960</v>
      </c>
      <c r="L17" s="38"/>
      <c r="M17" s="12">
        <v>14</v>
      </c>
      <c r="N17" s="10" t="s">
        <v>99</v>
      </c>
      <c r="O17">
        <v>178</v>
      </c>
      <c r="Q17" s="12">
        <v>14</v>
      </c>
      <c r="R17" s="10" t="s">
        <v>21</v>
      </c>
      <c r="S17">
        <v>169</v>
      </c>
      <c r="U17" s="12">
        <v>14</v>
      </c>
      <c r="V17" s="10" t="s">
        <v>96</v>
      </c>
      <c r="Y17" s="12">
        <v>14</v>
      </c>
      <c r="Z17" s="10" t="s">
        <v>98</v>
      </c>
      <c r="AA17">
        <v>204</v>
      </c>
      <c r="AC17" s="12">
        <v>14</v>
      </c>
      <c r="AD17" s="10" t="s">
        <v>97</v>
      </c>
      <c r="AE17">
        <v>197</v>
      </c>
      <c r="AG17" s="12">
        <v>14</v>
      </c>
      <c r="AH17" s="10" t="s">
        <v>100</v>
      </c>
      <c r="AI17">
        <v>208</v>
      </c>
      <c r="AK17" s="12">
        <v>14</v>
      </c>
      <c r="AL17" s="10" t="s">
        <v>98</v>
      </c>
      <c r="AM17">
        <v>205</v>
      </c>
      <c r="AO17" s="12">
        <v>14</v>
      </c>
      <c r="AP17" s="10" t="s">
        <v>95</v>
      </c>
      <c r="AQ17" s="8">
        <f>SUM(AQ12:AQ16)</f>
        <v>1017</v>
      </c>
      <c r="AS17" s="12">
        <v>14</v>
      </c>
      <c r="AT17" s="10" t="s">
        <v>99</v>
      </c>
      <c r="AU17">
        <v>209</v>
      </c>
      <c r="AW17" s="12">
        <v>14</v>
      </c>
      <c r="AX17" s="10" t="s">
        <v>98</v>
      </c>
      <c r="AY17">
        <v>220</v>
      </c>
      <c r="BA17" s="12">
        <v>14</v>
      </c>
      <c r="BB17" s="10" t="s">
        <v>95</v>
      </c>
      <c r="BC17" s="8">
        <f>SUM(BC12:BC16)</f>
        <v>1002</v>
      </c>
      <c r="BE17" s="12">
        <v>14</v>
      </c>
      <c r="BF17" s="10" t="s">
        <v>100</v>
      </c>
      <c r="BG17">
        <v>196</v>
      </c>
      <c r="BI17" s="12">
        <v>14</v>
      </c>
      <c r="BJ17" s="10" t="s">
        <v>21</v>
      </c>
      <c r="BK17">
        <v>193</v>
      </c>
      <c r="BM17" s="12">
        <v>14</v>
      </c>
      <c r="BN17" s="10" t="s">
        <v>95</v>
      </c>
      <c r="BO17" s="8">
        <f>SUM(BO12:BO16)</f>
        <v>1066</v>
      </c>
      <c r="BQ17" s="12">
        <v>14</v>
      </c>
      <c r="BR17" s="10" t="s">
        <v>99</v>
      </c>
      <c r="BS17" s="8">
        <v>209</v>
      </c>
      <c r="BU17" s="12">
        <v>14</v>
      </c>
      <c r="BV17" s="10" t="s">
        <v>97</v>
      </c>
      <c r="BW17" s="10">
        <v>230</v>
      </c>
      <c r="BY17" s="12">
        <v>14</v>
      </c>
      <c r="BZ17" s="10" t="s">
        <v>96</v>
      </c>
      <c r="CA17" s="10"/>
      <c r="CC17" s="12">
        <v>14</v>
      </c>
      <c r="CD17" s="10" t="s">
        <v>98</v>
      </c>
      <c r="CE17" s="10">
        <v>229</v>
      </c>
      <c r="CG17" s="12">
        <v>14</v>
      </c>
      <c r="CH17" s="10" t="s">
        <v>97</v>
      </c>
      <c r="CI17" s="10">
        <v>223</v>
      </c>
      <c r="CK17" s="12">
        <v>14</v>
      </c>
      <c r="CL17" s="10" t="s">
        <v>100</v>
      </c>
      <c r="CM17" s="10">
        <v>230</v>
      </c>
      <c r="CO17" s="12">
        <v>14</v>
      </c>
      <c r="CP17" s="10" t="s">
        <v>21</v>
      </c>
      <c r="CQ17" s="10">
        <v>216</v>
      </c>
      <c r="CS17" s="12">
        <v>14</v>
      </c>
      <c r="CT17" s="10" t="s">
        <v>21</v>
      </c>
      <c r="CU17" s="10">
        <v>216</v>
      </c>
      <c r="CW17" s="12">
        <v>14</v>
      </c>
      <c r="CX17" s="10" t="s">
        <v>96</v>
      </c>
      <c r="CY17" s="10"/>
      <c r="DA17" s="12">
        <v>14</v>
      </c>
      <c r="DB17" s="10" t="s">
        <v>99</v>
      </c>
      <c r="DC17" s="10">
        <v>196</v>
      </c>
      <c r="DE17" s="12">
        <v>14</v>
      </c>
      <c r="DF17" s="10" t="s">
        <v>97</v>
      </c>
      <c r="DG17" s="10">
        <v>194</v>
      </c>
      <c r="DI17" s="12">
        <v>14</v>
      </c>
      <c r="DJ17" s="10" t="s">
        <v>96</v>
      </c>
      <c r="DK17" s="10"/>
      <c r="DM17" s="12">
        <v>14</v>
      </c>
      <c r="DN17" s="10" t="s">
        <v>98</v>
      </c>
      <c r="DO17" s="10">
        <v>204</v>
      </c>
      <c r="DQ17" s="12">
        <v>14</v>
      </c>
      <c r="DR17" s="10" t="s">
        <v>95</v>
      </c>
      <c r="DS17" s="8">
        <f>SUM(DS12:DS16)</f>
        <v>1020</v>
      </c>
      <c r="DU17" s="12">
        <v>14</v>
      </c>
      <c r="DV17" s="10" t="s">
        <v>100</v>
      </c>
      <c r="DW17" s="10"/>
      <c r="DY17" s="12">
        <v>14</v>
      </c>
      <c r="DZ17" s="10" t="s">
        <v>21</v>
      </c>
      <c r="EA17" s="10">
        <v>211</v>
      </c>
      <c r="EC17" s="12">
        <v>14</v>
      </c>
      <c r="ED17" s="10" t="s">
        <v>95</v>
      </c>
      <c r="EE17" s="8">
        <f>SUM(EE12:EE16)</f>
        <v>1138</v>
      </c>
      <c r="EG17" s="12">
        <v>14</v>
      </c>
      <c r="EH17" s="10" t="s">
        <v>99</v>
      </c>
      <c r="EI17" s="10">
        <v>226</v>
      </c>
      <c r="EL17" s="12">
        <v>14</v>
      </c>
      <c r="EM17" s="10" t="s">
        <v>97</v>
      </c>
      <c r="EN17" s="10">
        <v>244</v>
      </c>
      <c r="EP17" s="12">
        <v>14</v>
      </c>
      <c r="EQ17" s="10" t="s">
        <v>97</v>
      </c>
      <c r="ER17" s="10">
        <v>242</v>
      </c>
      <c r="ET17" s="12">
        <v>14</v>
      </c>
      <c r="EU17" s="10" t="s">
        <v>100</v>
      </c>
      <c r="EV17" s="10">
        <v>251</v>
      </c>
      <c r="EX17" s="12">
        <v>14</v>
      </c>
      <c r="EY17" s="10" t="s">
        <v>98</v>
      </c>
      <c r="EZ17" s="10">
        <v>237</v>
      </c>
      <c r="FB17" s="12">
        <v>14</v>
      </c>
      <c r="FC17" s="10" t="s">
        <v>95</v>
      </c>
      <c r="FD17" s="8">
        <f>SUM(FD12:FD16)</f>
        <v>1227</v>
      </c>
      <c r="FF17" s="12">
        <v>14</v>
      </c>
      <c r="FG17" s="10" t="s">
        <v>100</v>
      </c>
      <c r="FH17" s="10">
        <v>263</v>
      </c>
      <c r="FJ17" s="12">
        <v>14</v>
      </c>
      <c r="FK17" s="10" t="s">
        <v>21</v>
      </c>
      <c r="FL17" s="10">
        <v>246</v>
      </c>
      <c r="FN17" s="12">
        <v>14</v>
      </c>
      <c r="FO17" s="10" t="s">
        <v>96</v>
      </c>
      <c r="FP17" s="8"/>
      <c r="FR17" s="12">
        <v>14</v>
      </c>
      <c r="FS17" s="10" t="s">
        <v>99</v>
      </c>
      <c r="FT17" s="10">
        <v>239</v>
      </c>
      <c r="FV17" s="12">
        <v>14</v>
      </c>
      <c r="FW17" s="10" t="s">
        <v>97</v>
      </c>
      <c r="FX17" s="10">
        <v>245</v>
      </c>
      <c r="FZ17" s="12">
        <v>14</v>
      </c>
      <c r="GA17" s="10" t="s">
        <v>96</v>
      </c>
      <c r="GB17" s="8"/>
    </row>
    <row r="18" spans="1:184" x14ac:dyDescent="0.2">
      <c r="A18" s="12">
        <v>15</v>
      </c>
      <c r="B18" t="s">
        <v>99</v>
      </c>
      <c r="C18" s="45">
        <v>193</v>
      </c>
      <c r="E18" s="12">
        <v>15</v>
      </c>
      <c r="F18" t="s">
        <v>97</v>
      </c>
      <c r="G18">
        <v>198</v>
      </c>
      <c r="I18" s="12">
        <v>15</v>
      </c>
      <c r="J18" t="s">
        <v>96</v>
      </c>
      <c r="M18" s="12">
        <v>15</v>
      </c>
      <c r="N18" s="10" t="s">
        <v>98</v>
      </c>
      <c r="O18">
        <v>185</v>
      </c>
      <c r="Q18" s="12">
        <v>15</v>
      </c>
      <c r="R18" s="10" t="s">
        <v>97</v>
      </c>
      <c r="S18">
        <v>176</v>
      </c>
      <c r="U18" s="12">
        <v>15</v>
      </c>
      <c r="V18" s="10" t="s">
        <v>100</v>
      </c>
      <c r="W18">
        <v>189</v>
      </c>
      <c r="Y18" s="12">
        <v>15</v>
      </c>
      <c r="Z18" s="10" t="s">
        <v>21</v>
      </c>
      <c r="AA18">
        <v>188</v>
      </c>
      <c r="AC18" s="12">
        <v>15</v>
      </c>
      <c r="AD18" s="10" t="s">
        <v>95</v>
      </c>
      <c r="AE18" s="8">
        <f>SUM(AE13:AE17)</f>
        <v>982</v>
      </c>
      <c r="AG18" s="12">
        <v>15</v>
      </c>
      <c r="AH18" s="10" t="s">
        <v>99</v>
      </c>
      <c r="AI18">
        <v>196</v>
      </c>
      <c r="AK18" s="12">
        <v>15</v>
      </c>
      <c r="AL18" s="10" t="s">
        <v>21</v>
      </c>
      <c r="AM18">
        <v>196</v>
      </c>
      <c r="AO18" s="12">
        <v>15</v>
      </c>
      <c r="AP18" s="10" t="s">
        <v>96</v>
      </c>
      <c r="AS18" s="12">
        <v>15</v>
      </c>
      <c r="AT18" s="10" t="s">
        <v>98</v>
      </c>
      <c r="AU18">
        <v>217</v>
      </c>
      <c r="AW18" s="12">
        <v>15</v>
      </c>
      <c r="AX18" s="10" t="s">
        <v>21</v>
      </c>
      <c r="AY18">
        <v>216</v>
      </c>
      <c r="BA18" s="12">
        <v>15</v>
      </c>
      <c r="BB18" s="10" t="s">
        <v>96</v>
      </c>
      <c r="BE18" s="12">
        <v>15</v>
      </c>
      <c r="BF18" s="10" t="s">
        <v>99</v>
      </c>
      <c r="BG18" s="10">
        <v>194</v>
      </c>
      <c r="BI18" s="12">
        <v>15</v>
      </c>
      <c r="BJ18" s="10" t="s">
        <v>97</v>
      </c>
      <c r="BK18" s="10">
        <v>206</v>
      </c>
      <c r="BM18" s="12">
        <v>15</v>
      </c>
      <c r="BN18" s="10" t="s">
        <v>96</v>
      </c>
      <c r="BO18" s="10"/>
      <c r="BQ18" s="12">
        <v>15</v>
      </c>
      <c r="BR18" s="10" t="s">
        <v>98</v>
      </c>
      <c r="BS18" s="10">
        <v>219</v>
      </c>
      <c r="BU18" s="12">
        <v>15</v>
      </c>
      <c r="BV18" s="10" t="s">
        <v>95</v>
      </c>
      <c r="BW18" s="8">
        <f>SUM(BW13:BW17)</f>
        <v>1112</v>
      </c>
      <c r="BY18" s="12">
        <v>15</v>
      </c>
      <c r="BZ18" s="10" t="s">
        <v>100</v>
      </c>
      <c r="CA18" s="10">
        <v>225</v>
      </c>
      <c r="CC18" s="12">
        <v>15</v>
      </c>
      <c r="CD18" s="10" t="s">
        <v>21</v>
      </c>
      <c r="CE18" s="10">
        <v>218</v>
      </c>
      <c r="CG18" s="12">
        <v>15</v>
      </c>
      <c r="CH18" s="10" t="s">
        <v>95</v>
      </c>
      <c r="CI18" s="8">
        <f>SUM(CI13:CI17)</f>
        <v>1097</v>
      </c>
      <c r="CK18" s="12">
        <v>15</v>
      </c>
      <c r="CL18" s="10" t="s">
        <v>99</v>
      </c>
      <c r="CM18" s="10">
        <v>215</v>
      </c>
      <c r="CO18" s="12">
        <v>15</v>
      </c>
      <c r="CP18" s="10" t="s">
        <v>97</v>
      </c>
      <c r="CQ18" s="10">
        <v>219</v>
      </c>
      <c r="CS18" s="12">
        <v>15</v>
      </c>
      <c r="CT18" s="10" t="s">
        <v>97</v>
      </c>
      <c r="CU18" s="10">
        <v>220</v>
      </c>
      <c r="CW18" s="12">
        <v>15</v>
      </c>
      <c r="CX18" s="10" t="s">
        <v>100</v>
      </c>
      <c r="CY18" s="10">
        <v>209</v>
      </c>
      <c r="DA18" s="12">
        <v>15</v>
      </c>
      <c r="DB18" s="10" t="s">
        <v>98</v>
      </c>
      <c r="DC18" s="10">
        <v>203</v>
      </c>
      <c r="DE18" s="12">
        <v>15</v>
      </c>
      <c r="DF18" s="10" t="s">
        <v>95</v>
      </c>
      <c r="DG18" s="8">
        <f>SUM(DG13:DG17)</f>
        <v>972</v>
      </c>
      <c r="DI18" s="12">
        <v>15</v>
      </c>
      <c r="DJ18" s="10" t="s">
        <v>100</v>
      </c>
      <c r="DK18" s="10">
        <v>194</v>
      </c>
      <c r="DM18" s="12">
        <v>15</v>
      </c>
      <c r="DN18" s="10" t="s">
        <v>21</v>
      </c>
      <c r="DO18" s="10">
        <v>195</v>
      </c>
      <c r="DQ18" s="12">
        <v>15</v>
      </c>
      <c r="DR18" s="10" t="s">
        <v>96</v>
      </c>
      <c r="DS18" s="10"/>
      <c r="DU18" s="12">
        <v>15</v>
      </c>
      <c r="DV18" s="10" t="s">
        <v>99</v>
      </c>
      <c r="DW18" s="10">
        <v>200</v>
      </c>
      <c r="DY18" s="12">
        <v>15</v>
      </c>
      <c r="DZ18" s="10" t="s">
        <v>97</v>
      </c>
      <c r="EA18" s="10">
        <v>217</v>
      </c>
      <c r="EC18" s="12">
        <v>15</v>
      </c>
      <c r="ED18" s="10" t="s">
        <v>96</v>
      </c>
      <c r="EE18" s="10"/>
      <c r="EG18" s="12">
        <v>15</v>
      </c>
      <c r="EH18" s="10" t="s">
        <v>98</v>
      </c>
      <c r="EI18" s="10">
        <v>231</v>
      </c>
      <c r="EL18" s="12">
        <v>15</v>
      </c>
      <c r="EM18" s="10" t="s">
        <v>95</v>
      </c>
      <c r="EN18" s="8">
        <f>SUM(EN13:EN17)</f>
        <v>1213</v>
      </c>
      <c r="EP18" s="12">
        <v>15</v>
      </c>
      <c r="EQ18" s="10" t="s">
        <v>95</v>
      </c>
      <c r="ER18" s="8">
        <f>SUM(ER13:ER17)</f>
        <v>1193</v>
      </c>
      <c r="ET18" s="12">
        <v>15</v>
      </c>
      <c r="EU18" s="10" t="s">
        <v>99</v>
      </c>
      <c r="EV18" s="10">
        <v>234</v>
      </c>
      <c r="EX18" s="12">
        <v>15</v>
      </c>
      <c r="EY18" s="10" t="s">
        <v>21</v>
      </c>
      <c r="EZ18" s="10">
        <v>237</v>
      </c>
      <c r="FB18" s="12">
        <v>15</v>
      </c>
      <c r="FC18" s="10" t="s">
        <v>96</v>
      </c>
      <c r="FD18" s="10"/>
      <c r="FF18" s="12">
        <v>15</v>
      </c>
      <c r="FG18" s="10" t="s">
        <v>99</v>
      </c>
      <c r="FH18" s="10">
        <v>246</v>
      </c>
      <c r="FJ18" s="12">
        <v>15</v>
      </c>
      <c r="FK18" s="10" t="s">
        <v>97</v>
      </c>
      <c r="FL18" s="10">
        <v>253</v>
      </c>
      <c r="FN18" s="12">
        <v>15</v>
      </c>
      <c r="FO18" s="10" t="s">
        <v>100</v>
      </c>
      <c r="FP18" s="10">
        <v>254</v>
      </c>
      <c r="FR18" s="12">
        <v>15</v>
      </c>
      <c r="FS18" s="10" t="s">
        <v>98</v>
      </c>
      <c r="FT18" s="10">
        <v>239</v>
      </c>
      <c r="FV18" s="12">
        <v>15</v>
      </c>
      <c r="FW18" s="10" t="s">
        <v>95</v>
      </c>
      <c r="FX18" s="8">
        <f>SUM(FX13:FX17)</f>
        <v>1222</v>
      </c>
      <c r="FZ18" s="12">
        <v>15</v>
      </c>
      <c r="GA18" s="10" t="s">
        <v>100</v>
      </c>
      <c r="GB18" s="10">
        <v>260</v>
      </c>
    </row>
    <row r="19" spans="1:184" x14ac:dyDescent="0.2">
      <c r="A19" s="12">
        <v>16</v>
      </c>
      <c r="B19" t="s">
        <v>98</v>
      </c>
      <c r="C19" s="45">
        <v>204</v>
      </c>
      <c r="E19" s="12">
        <v>16</v>
      </c>
      <c r="F19" t="s">
        <v>95</v>
      </c>
      <c r="G19" s="8">
        <f>SUM(G14:G18)</f>
        <v>992</v>
      </c>
      <c r="I19" s="12">
        <v>16</v>
      </c>
      <c r="J19" t="s">
        <v>100</v>
      </c>
      <c r="K19">
        <v>194</v>
      </c>
      <c r="M19" s="12">
        <v>16</v>
      </c>
      <c r="N19" s="10" t="s">
        <v>21</v>
      </c>
      <c r="O19">
        <v>175</v>
      </c>
      <c r="Q19" s="12">
        <v>16</v>
      </c>
      <c r="R19" s="10" t="s">
        <v>95</v>
      </c>
      <c r="S19" s="8">
        <f>SUM(S14:S18)</f>
        <v>887</v>
      </c>
      <c r="U19" s="12">
        <v>16</v>
      </c>
      <c r="V19" s="10" t="s">
        <v>99</v>
      </c>
      <c r="W19">
        <v>186</v>
      </c>
      <c r="Y19" s="12">
        <v>16</v>
      </c>
      <c r="Z19" s="10" t="s">
        <v>97</v>
      </c>
      <c r="AA19">
        <v>200</v>
      </c>
      <c r="AC19" s="12">
        <v>16</v>
      </c>
      <c r="AD19" s="10" t="s">
        <v>96</v>
      </c>
      <c r="AE19" s="8"/>
      <c r="AG19" s="12">
        <v>16</v>
      </c>
      <c r="AH19" s="10" t="s">
        <v>98</v>
      </c>
      <c r="AI19">
        <v>207</v>
      </c>
      <c r="AK19" s="12">
        <v>16</v>
      </c>
      <c r="AL19" s="10" t="s">
        <v>97</v>
      </c>
      <c r="AM19">
        <v>203</v>
      </c>
      <c r="AO19" s="12">
        <v>16</v>
      </c>
      <c r="AP19" s="10" t="s">
        <v>100</v>
      </c>
      <c r="AQ19">
        <v>211</v>
      </c>
      <c r="AS19" s="12">
        <v>16</v>
      </c>
      <c r="AT19" s="10" t="s">
        <v>21</v>
      </c>
      <c r="AU19">
        <v>208</v>
      </c>
      <c r="AW19" s="12">
        <v>16</v>
      </c>
      <c r="AX19" s="10" t="s">
        <v>97</v>
      </c>
      <c r="AY19">
        <v>216</v>
      </c>
      <c r="BA19" s="12">
        <v>16</v>
      </c>
      <c r="BB19" s="10" t="s">
        <v>100</v>
      </c>
      <c r="BC19">
        <v>199</v>
      </c>
      <c r="BE19" s="12">
        <v>16</v>
      </c>
      <c r="BF19" s="10" t="s">
        <v>98</v>
      </c>
      <c r="BG19">
        <v>200</v>
      </c>
      <c r="BI19" s="12">
        <v>16</v>
      </c>
      <c r="BJ19" s="10" t="s">
        <v>95</v>
      </c>
      <c r="BK19" s="8">
        <f>SUM(BK14:BK18)</f>
        <v>989</v>
      </c>
      <c r="BM19" s="12">
        <v>16</v>
      </c>
      <c r="BN19" s="10" t="s">
        <v>100</v>
      </c>
      <c r="BO19" s="10">
        <v>221</v>
      </c>
      <c r="BQ19" s="12">
        <v>16</v>
      </c>
      <c r="BR19" s="10" t="s">
        <v>21</v>
      </c>
      <c r="BS19" s="10">
        <v>204</v>
      </c>
      <c r="BU19" s="12">
        <v>16</v>
      </c>
      <c r="BV19" s="10" t="s">
        <v>96</v>
      </c>
      <c r="BW19" s="10"/>
      <c r="BY19" s="12">
        <v>16</v>
      </c>
      <c r="BZ19" s="10" t="s">
        <v>99</v>
      </c>
      <c r="CA19" s="10">
        <v>212</v>
      </c>
      <c r="CC19" s="12">
        <v>16</v>
      </c>
      <c r="CD19" s="10" t="s">
        <v>97</v>
      </c>
      <c r="CE19" s="10">
        <v>228</v>
      </c>
      <c r="CG19" s="12">
        <v>16</v>
      </c>
      <c r="CH19" s="10" t="s">
        <v>96</v>
      </c>
      <c r="CI19" s="10"/>
      <c r="CK19" s="12">
        <v>16</v>
      </c>
      <c r="CL19" s="10" t="s">
        <v>98</v>
      </c>
      <c r="CM19" s="10">
        <v>224</v>
      </c>
      <c r="CO19" s="12">
        <v>16</v>
      </c>
      <c r="CP19" s="10" t="s">
        <v>95</v>
      </c>
      <c r="CQ19" s="8">
        <f>SUM(CQ14:CQ18)</f>
        <v>1084</v>
      </c>
      <c r="CS19" s="12">
        <v>16</v>
      </c>
      <c r="CT19" s="10" t="s">
        <v>95</v>
      </c>
      <c r="CU19" s="8">
        <f>SUM(CU14:CU18)</f>
        <v>1080</v>
      </c>
      <c r="CW19" s="12">
        <v>16</v>
      </c>
      <c r="CX19" s="10" t="s">
        <v>99</v>
      </c>
      <c r="CY19" s="10">
        <v>205</v>
      </c>
      <c r="DA19" s="12">
        <v>16</v>
      </c>
      <c r="DB19" s="10" t="s">
        <v>21</v>
      </c>
      <c r="DC19" s="10">
        <v>201</v>
      </c>
      <c r="DE19" s="12">
        <v>16</v>
      </c>
      <c r="DF19" s="10" t="s">
        <v>96</v>
      </c>
      <c r="DG19" s="10"/>
      <c r="DI19" s="12">
        <v>16</v>
      </c>
      <c r="DJ19" s="10" t="s">
        <v>99</v>
      </c>
      <c r="DK19" s="10">
        <v>196</v>
      </c>
      <c r="DM19" s="12">
        <v>16</v>
      </c>
      <c r="DN19" s="10" t="s">
        <v>97</v>
      </c>
      <c r="DO19" s="10">
        <v>205</v>
      </c>
      <c r="DQ19" s="12">
        <v>16</v>
      </c>
      <c r="DR19" s="10" t="s">
        <v>100</v>
      </c>
      <c r="DS19" s="10">
        <v>205</v>
      </c>
      <c r="DU19" s="12">
        <v>16</v>
      </c>
      <c r="DV19" s="10" t="s">
        <v>98</v>
      </c>
      <c r="DW19" s="10">
        <v>207</v>
      </c>
      <c r="DY19" s="12">
        <v>16</v>
      </c>
      <c r="DZ19" s="10" t="s">
        <v>95</v>
      </c>
      <c r="EA19" s="8">
        <f>SUM(EA14:EA18)</f>
        <v>1064</v>
      </c>
      <c r="EC19" s="12">
        <v>16</v>
      </c>
      <c r="ED19" s="10" t="s">
        <v>100</v>
      </c>
      <c r="EE19" s="10">
        <v>232</v>
      </c>
      <c r="EG19" s="12">
        <v>16</v>
      </c>
      <c r="EH19" s="10" t="s">
        <v>21</v>
      </c>
      <c r="EI19" s="10">
        <v>223</v>
      </c>
      <c r="EL19" s="12">
        <v>16</v>
      </c>
      <c r="EM19" s="10" t="s">
        <v>96</v>
      </c>
      <c r="EN19" s="10"/>
      <c r="EP19" s="12">
        <v>16</v>
      </c>
      <c r="EQ19" s="10" t="s">
        <v>96</v>
      </c>
      <c r="ER19" s="10"/>
      <c r="ET19" s="12">
        <v>16</v>
      </c>
      <c r="EU19" s="10" t="s">
        <v>98</v>
      </c>
      <c r="EV19" s="10">
        <v>240</v>
      </c>
      <c r="EX19" s="12">
        <v>16</v>
      </c>
      <c r="EY19" s="10" t="s">
        <v>97</v>
      </c>
      <c r="EZ19" s="10">
        <v>244</v>
      </c>
      <c r="FB19" s="12">
        <v>16</v>
      </c>
      <c r="FC19" s="10" t="s">
        <v>100</v>
      </c>
      <c r="FD19" s="10">
        <v>250</v>
      </c>
      <c r="FF19" s="12">
        <v>16</v>
      </c>
      <c r="FG19" s="10" t="s">
        <v>98</v>
      </c>
      <c r="FH19" s="10">
        <v>254</v>
      </c>
      <c r="FJ19" s="12">
        <v>16</v>
      </c>
      <c r="FK19" s="10" t="s">
        <v>95</v>
      </c>
      <c r="FL19" s="8">
        <f>SUM(FL14:FL18)</f>
        <v>1248</v>
      </c>
      <c r="FN19" s="12">
        <v>16</v>
      </c>
      <c r="FO19" s="10" t="s">
        <v>99</v>
      </c>
      <c r="FP19" s="10">
        <v>246</v>
      </c>
      <c r="FR19" s="12">
        <v>16</v>
      </c>
      <c r="FS19" s="10" t="s">
        <v>21</v>
      </c>
      <c r="FT19" s="10">
        <v>239</v>
      </c>
      <c r="FV19" s="12">
        <v>16</v>
      </c>
      <c r="FW19" s="10" t="s">
        <v>96</v>
      </c>
      <c r="FX19" s="10"/>
      <c r="FZ19" s="12">
        <v>16</v>
      </c>
      <c r="GA19" s="10" t="s">
        <v>99</v>
      </c>
      <c r="GB19" s="10">
        <v>251</v>
      </c>
    </row>
    <row r="20" spans="1:184" x14ac:dyDescent="0.2">
      <c r="A20" s="12">
        <v>17</v>
      </c>
      <c r="B20" t="s">
        <v>21</v>
      </c>
      <c r="C20" s="45">
        <v>192</v>
      </c>
      <c r="E20" s="12">
        <v>17</v>
      </c>
      <c r="F20" t="s">
        <v>96</v>
      </c>
      <c r="I20" s="12">
        <v>17</v>
      </c>
      <c r="J20" t="s">
        <v>99</v>
      </c>
      <c r="K20">
        <v>186</v>
      </c>
      <c r="M20" s="12">
        <v>17</v>
      </c>
      <c r="N20" s="10" t="s">
        <v>97</v>
      </c>
      <c r="O20">
        <v>183</v>
      </c>
      <c r="Q20" s="12">
        <v>17</v>
      </c>
      <c r="R20" s="10" t="s">
        <v>96</v>
      </c>
      <c r="U20" s="12">
        <v>17</v>
      </c>
      <c r="V20" s="10" t="s">
        <v>98</v>
      </c>
      <c r="W20">
        <v>197</v>
      </c>
      <c r="Y20" s="12">
        <v>17</v>
      </c>
      <c r="Z20" s="10" t="s">
        <v>95</v>
      </c>
      <c r="AA20" s="8">
        <f>SUM(AA15:AA19)</f>
        <v>978</v>
      </c>
      <c r="AC20" s="12">
        <v>17</v>
      </c>
      <c r="AD20" s="10" t="s">
        <v>100</v>
      </c>
      <c r="AE20">
        <v>201</v>
      </c>
      <c r="AG20" s="12">
        <v>17</v>
      </c>
      <c r="AH20" s="10" t="s">
        <v>21</v>
      </c>
      <c r="AI20">
        <v>199</v>
      </c>
      <c r="AK20" s="12">
        <v>17</v>
      </c>
      <c r="AL20" s="10" t="s">
        <v>95</v>
      </c>
      <c r="AM20" s="8">
        <f>SUM(AM15:AM19)</f>
        <v>1008</v>
      </c>
      <c r="AO20" s="12">
        <v>17</v>
      </c>
      <c r="AP20" s="10" t="s">
        <v>99</v>
      </c>
      <c r="AQ20">
        <v>200</v>
      </c>
      <c r="AS20" s="12">
        <v>17</v>
      </c>
      <c r="AT20" s="10" t="s">
        <v>97</v>
      </c>
      <c r="AU20">
        <v>214</v>
      </c>
      <c r="AW20" s="12">
        <v>17</v>
      </c>
      <c r="AX20" s="10" t="s">
        <v>95</v>
      </c>
      <c r="AY20" s="8">
        <f>SUM(AY15:AY19)</f>
        <v>1076</v>
      </c>
      <c r="BA20" s="12">
        <v>17</v>
      </c>
      <c r="BB20" s="10" t="s">
        <v>99</v>
      </c>
      <c r="BC20" s="10">
        <v>196</v>
      </c>
      <c r="BE20" s="12">
        <v>17</v>
      </c>
      <c r="BF20" s="10" t="s">
        <v>21</v>
      </c>
      <c r="BG20">
        <v>195</v>
      </c>
      <c r="BI20" s="12">
        <v>17</v>
      </c>
      <c r="BJ20" s="10" t="s">
        <v>96</v>
      </c>
      <c r="BM20" s="12">
        <v>17</v>
      </c>
      <c r="BN20" s="10" t="s">
        <v>99</v>
      </c>
      <c r="BO20" s="10">
        <v>206</v>
      </c>
      <c r="BQ20" s="12">
        <v>17</v>
      </c>
      <c r="BR20" s="10" t="s">
        <v>97</v>
      </c>
      <c r="BS20" s="10">
        <v>223</v>
      </c>
      <c r="BU20" s="12">
        <v>17</v>
      </c>
      <c r="BV20" s="10" t="s">
        <v>100</v>
      </c>
      <c r="BW20" s="10">
        <v>230</v>
      </c>
      <c r="BY20" s="12">
        <v>17</v>
      </c>
      <c r="BZ20" s="10" t="s">
        <v>98</v>
      </c>
      <c r="CA20" s="10">
        <v>223</v>
      </c>
      <c r="CC20" s="12">
        <v>17</v>
      </c>
      <c r="CD20" s="10" t="s">
        <v>95</v>
      </c>
      <c r="CE20" s="8">
        <f>SUM(CE15:CE19)</f>
        <v>1116</v>
      </c>
      <c r="CG20" s="12">
        <v>17</v>
      </c>
      <c r="CH20" s="10" t="s">
        <v>100</v>
      </c>
      <c r="CI20" s="10">
        <v>226</v>
      </c>
      <c r="CK20" s="12">
        <v>17</v>
      </c>
      <c r="CL20" s="10" t="s">
        <v>21</v>
      </c>
      <c r="CM20" s="10">
        <v>219</v>
      </c>
      <c r="CO20" s="12">
        <v>17</v>
      </c>
      <c r="CP20" s="10" t="s">
        <v>96</v>
      </c>
      <c r="CQ20" s="10"/>
      <c r="CS20" s="12">
        <v>17</v>
      </c>
      <c r="CT20" s="10" t="s">
        <v>96</v>
      </c>
      <c r="CU20" s="10"/>
      <c r="CW20" s="12">
        <v>17</v>
      </c>
      <c r="CX20" s="10" t="s">
        <v>98</v>
      </c>
      <c r="CY20" s="10">
        <v>206</v>
      </c>
      <c r="DA20" s="12">
        <v>17</v>
      </c>
      <c r="DB20" s="10" t="s">
        <v>97</v>
      </c>
      <c r="DC20" s="10">
        <v>204</v>
      </c>
      <c r="DE20" s="12">
        <v>17</v>
      </c>
      <c r="DF20" s="10" t="s">
        <v>100</v>
      </c>
      <c r="DG20" s="10">
        <v>195</v>
      </c>
      <c r="DI20" s="12">
        <v>17</v>
      </c>
      <c r="DJ20" s="10" t="s">
        <v>98</v>
      </c>
      <c r="DK20" s="10">
        <v>201</v>
      </c>
      <c r="DM20" s="12">
        <v>17</v>
      </c>
      <c r="DN20" s="10" t="s">
        <v>95</v>
      </c>
      <c r="DO20" s="8">
        <f>SUM(DO15:DO19)</f>
        <v>994</v>
      </c>
      <c r="DQ20" s="12">
        <v>17</v>
      </c>
      <c r="DR20" s="10" t="s">
        <v>99</v>
      </c>
      <c r="DS20" s="10">
        <v>198</v>
      </c>
      <c r="DU20" s="12">
        <v>17</v>
      </c>
      <c r="DV20" s="10" t="s">
        <v>21</v>
      </c>
      <c r="DW20" s="10">
        <v>207</v>
      </c>
      <c r="DY20" s="12">
        <v>17</v>
      </c>
      <c r="DZ20" s="10" t="s">
        <v>96</v>
      </c>
      <c r="EA20" s="10"/>
      <c r="EC20" s="12">
        <v>17</v>
      </c>
      <c r="ED20" s="10" t="s">
        <v>99</v>
      </c>
      <c r="EE20" s="10">
        <v>231</v>
      </c>
      <c r="EG20" s="12">
        <v>17</v>
      </c>
      <c r="EH20" s="10" t="s">
        <v>97</v>
      </c>
      <c r="EI20" s="10">
        <v>232</v>
      </c>
      <c r="EL20" s="12">
        <v>17</v>
      </c>
      <c r="EM20" s="10" t="s">
        <v>100</v>
      </c>
      <c r="EN20" s="10" t="s">
        <v>204</v>
      </c>
      <c r="EP20" s="12">
        <v>17</v>
      </c>
      <c r="EQ20" s="10" t="s">
        <v>100</v>
      </c>
      <c r="ER20" s="10">
        <v>245</v>
      </c>
      <c r="ET20" s="12">
        <v>17</v>
      </c>
      <c r="EU20" s="10" t="s">
        <v>21</v>
      </c>
      <c r="EV20" s="10">
        <v>234</v>
      </c>
      <c r="EX20" s="12">
        <v>17</v>
      </c>
      <c r="EY20" s="10" t="s">
        <v>95</v>
      </c>
      <c r="EZ20" s="8">
        <f>SUM(EZ15:EZ19)</f>
        <v>1200</v>
      </c>
      <c r="FB20" s="12">
        <v>17</v>
      </c>
      <c r="FC20" s="10" t="s">
        <v>99</v>
      </c>
      <c r="FD20" s="10">
        <v>238</v>
      </c>
      <c r="FF20" s="12">
        <v>17</v>
      </c>
      <c r="FG20" s="10" t="s">
        <v>21</v>
      </c>
      <c r="FH20" s="10">
        <v>248</v>
      </c>
      <c r="FJ20" s="12">
        <v>17</v>
      </c>
      <c r="FK20" s="10" t="s">
        <v>96</v>
      </c>
      <c r="FL20" s="10"/>
      <c r="FN20" s="12">
        <v>17</v>
      </c>
      <c r="FO20" s="10" t="s">
        <v>98</v>
      </c>
      <c r="FP20" s="10">
        <v>245</v>
      </c>
      <c r="FR20" s="12">
        <v>17</v>
      </c>
      <c r="FS20" s="10" t="s">
        <v>97</v>
      </c>
      <c r="FT20" s="10">
        <v>241</v>
      </c>
      <c r="FV20" s="12">
        <v>17</v>
      </c>
      <c r="FW20" s="10" t="s">
        <v>100</v>
      </c>
      <c r="FX20" s="10">
        <v>252</v>
      </c>
      <c r="FZ20" s="12">
        <v>17</v>
      </c>
      <c r="GA20" s="10" t="s">
        <v>98</v>
      </c>
      <c r="GB20" s="10">
        <v>247</v>
      </c>
    </row>
    <row r="21" spans="1:184" x14ac:dyDescent="0.2">
      <c r="A21" s="12">
        <v>18</v>
      </c>
      <c r="B21" t="s">
        <v>97</v>
      </c>
      <c r="C21" s="45">
        <v>190</v>
      </c>
      <c r="E21" s="12">
        <v>18</v>
      </c>
      <c r="F21" t="s">
        <v>100</v>
      </c>
      <c r="G21">
        <v>199</v>
      </c>
      <c r="I21" s="12">
        <v>18</v>
      </c>
      <c r="J21" t="s">
        <v>98</v>
      </c>
      <c r="K21">
        <v>192</v>
      </c>
      <c r="M21" s="12">
        <v>18</v>
      </c>
      <c r="N21" s="10" t="s">
        <v>95</v>
      </c>
      <c r="O21" s="8">
        <f>SUM(O16:O20)</f>
        <v>908</v>
      </c>
      <c r="Q21" s="12">
        <v>18</v>
      </c>
      <c r="R21" s="10" t="s">
        <v>100</v>
      </c>
      <c r="S21">
        <v>179</v>
      </c>
      <c r="U21" s="12">
        <v>18</v>
      </c>
      <c r="V21" s="10" t="s">
        <v>21</v>
      </c>
      <c r="W21">
        <v>186</v>
      </c>
      <c r="Y21" s="12">
        <v>18</v>
      </c>
      <c r="Z21" s="10" t="s">
        <v>96</v>
      </c>
      <c r="AC21" s="12">
        <v>18</v>
      </c>
      <c r="AD21" s="10" t="s">
        <v>99</v>
      </c>
      <c r="AE21">
        <v>187</v>
      </c>
      <c r="AG21" s="12">
        <v>18</v>
      </c>
      <c r="AH21" s="10" t="s">
        <v>97</v>
      </c>
      <c r="AI21">
        <v>204</v>
      </c>
      <c r="AK21" s="12">
        <v>18</v>
      </c>
      <c r="AL21" s="10" t="s">
        <v>96</v>
      </c>
      <c r="AO21" s="12">
        <v>18</v>
      </c>
      <c r="AP21" s="10" t="s">
        <v>98</v>
      </c>
      <c r="AQ21">
        <v>214</v>
      </c>
      <c r="AS21" s="12">
        <v>18</v>
      </c>
      <c r="AT21" s="10" t="s">
        <v>95</v>
      </c>
      <c r="AU21" s="8">
        <f>SUM(AU16:AU20)</f>
        <v>1065</v>
      </c>
      <c r="AW21" s="12">
        <v>18</v>
      </c>
      <c r="AX21" s="10" t="s">
        <v>96</v>
      </c>
      <c r="BA21" s="12">
        <v>18</v>
      </c>
      <c r="BB21" s="10" t="s">
        <v>98</v>
      </c>
      <c r="BC21">
        <v>203</v>
      </c>
      <c r="BE21" s="12">
        <v>18</v>
      </c>
      <c r="BF21" s="10" t="s">
        <v>97</v>
      </c>
      <c r="BG21">
        <v>207</v>
      </c>
      <c r="BI21" s="12">
        <v>18</v>
      </c>
      <c r="BJ21" s="10" t="s">
        <v>100</v>
      </c>
      <c r="BK21">
        <v>198</v>
      </c>
      <c r="BM21" s="12">
        <v>18</v>
      </c>
      <c r="BN21" s="10" t="s">
        <v>98</v>
      </c>
      <c r="BO21" s="10">
        <v>223</v>
      </c>
      <c r="BQ21" s="12">
        <v>18</v>
      </c>
      <c r="BR21" s="10" t="s">
        <v>95</v>
      </c>
      <c r="BS21" s="8">
        <f>SUM(BS16:BS20)</f>
        <v>1072</v>
      </c>
      <c r="BU21" s="12">
        <v>18</v>
      </c>
      <c r="BV21" s="10" t="s">
        <v>99</v>
      </c>
      <c r="BW21" s="10">
        <v>221</v>
      </c>
      <c r="BY21" s="12">
        <v>18</v>
      </c>
      <c r="BZ21" s="10" t="s">
        <v>21</v>
      </c>
      <c r="CA21" s="10">
        <v>213</v>
      </c>
      <c r="CC21" s="12">
        <v>18</v>
      </c>
      <c r="CD21" s="10" t="s">
        <v>96</v>
      </c>
      <c r="CE21" s="10"/>
      <c r="CG21" s="12">
        <v>18</v>
      </c>
      <c r="CH21" s="10" t="s">
        <v>99</v>
      </c>
      <c r="CI21" s="10">
        <v>210</v>
      </c>
      <c r="CK21" s="12">
        <v>18</v>
      </c>
      <c r="CL21" s="10" t="s">
        <v>97</v>
      </c>
      <c r="CM21" s="10">
        <v>219</v>
      </c>
      <c r="CO21" s="12">
        <v>18</v>
      </c>
      <c r="CP21" s="10" t="s">
        <v>100</v>
      </c>
      <c r="CQ21" s="10" t="s">
        <v>191</v>
      </c>
      <c r="CS21" s="12">
        <v>18</v>
      </c>
      <c r="CT21" s="10" t="s">
        <v>100</v>
      </c>
      <c r="CU21" s="10">
        <v>218</v>
      </c>
      <c r="CW21" s="12">
        <v>18</v>
      </c>
      <c r="CX21" s="10" t="s">
        <v>21</v>
      </c>
      <c r="CY21" s="10">
        <v>204</v>
      </c>
      <c r="DA21" s="12">
        <v>18</v>
      </c>
      <c r="DB21" s="10" t="s">
        <v>95</v>
      </c>
      <c r="DC21" s="8">
        <f>SUM(DC16:DC20)</f>
        <v>1011</v>
      </c>
      <c r="DE21" s="12">
        <v>18</v>
      </c>
      <c r="DF21" s="10" t="s">
        <v>99</v>
      </c>
      <c r="DG21" s="10">
        <v>186</v>
      </c>
      <c r="DI21" s="12">
        <v>18</v>
      </c>
      <c r="DJ21" s="10" t="s">
        <v>21</v>
      </c>
      <c r="DK21" s="10">
        <v>198</v>
      </c>
      <c r="DM21" s="12">
        <v>18</v>
      </c>
      <c r="DN21" s="10" t="s">
        <v>96</v>
      </c>
      <c r="DO21" s="10"/>
      <c r="DQ21" s="12">
        <v>18</v>
      </c>
      <c r="DR21" s="10" t="s">
        <v>98</v>
      </c>
      <c r="DS21" s="10">
        <v>201</v>
      </c>
      <c r="DU21" s="12">
        <v>18</v>
      </c>
      <c r="DV21" s="10" t="s">
        <v>97</v>
      </c>
      <c r="DW21" s="10">
        <v>210</v>
      </c>
      <c r="DY21" s="12">
        <v>18</v>
      </c>
      <c r="DZ21" s="10" t="s">
        <v>100</v>
      </c>
      <c r="EA21" s="10">
        <v>224</v>
      </c>
      <c r="EC21" s="12">
        <v>18</v>
      </c>
      <c r="ED21" s="10" t="s">
        <v>98</v>
      </c>
      <c r="EE21" s="10">
        <v>228</v>
      </c>
      <c r="EG21" s="12">
        <v>18</v>
      </c>
      <c r="EH21" s="10" t="s">
        <v>95</v>
      </c>
      <c r="EI21" s="8">
        <f>SUM(EI16:EI20)</f>
        <v>1140</v>
      </c>
      <c r="EL21" s="12">
        <v>18</v>
      </c>
      <c r="EM21" s="10" t="s">
        <v>99</v>
      </c>
      <c r="EN21" s="10">
        <v>242</v>
      </c>
      <c r="EP21" s="12">
        <v>18</v>
      </c>
      <c r="EQ21" s="10" t="s">
        <v>99</v>
      </c>
      <c r="ER21" s="10">
        <v>237</v>
      </c>
      <c r="ET21" s="12">
        <v>18</v>
      </c>
      <c r="EU21" s="10" t="s">
        <v>97</v>
      </c>
      <c r="EV21" s="10">
        <v>237</v>
      </c>
      <c r="EX21" s="12">
        <v>18</v>
      </c>
      <c r="EY21" s="10" t="s">
        <v>96</v>
      </c>
      <c r="EZ21" s="10"/>
      <c r="FB21" s="12">
        <v>18</v>
      </c>
      <c r="FC21" s="10" t="s">
        <v>98</v>
      </c>
      <c r="FD21" s="10">
        <v>243</v>
      </c>
      <c r="FF21" s="12">
        <v>18</v>
      </c>
      <c r="FG21" s="10" t="s">
        <v>97</v>
      </c>
      <c r="FH21" s="10">
        <v>257</v>
      </c>
      <c r="FJ21" s="12">
        <v>18</v>
      </c>
      <c r="FK21" s="10" t="s">
        <v>100</v>
      </c>
      <c r="FL21" s="10">
        <v>259</v>
      </c>
      <c r="FN21" s="12">
        <v>18</v>
      </c>
      <c r="FO21" s="10" t="s">
        <v>21</v>
      </c>
      <c r="FP21" s="10">
        <v>248</v>
      </c>
      <c r="FR21" s="12">
        <v>18</v>
      </c>
      <c r="FS21" s="10" t="s">
        <v>95</v>
      </c>
      <c r="FT21" s="8">
        <f>SUM(FT16:FT20)</f>
        <v>1211</v>
      </c>
      <c r="FV21" s="12">
        <v>18</v>
      </c>
      <c r="FW21" s="10" t="s">
        <v>99</v>
      </c>
      <c r="FX21" s="10">
        <v>249</v>
      </c>
      <c r="FZ21" s="12">
        <v>18</v>
      </c>
      <c r="GA21" s="10" t="s">
        <v>21</v>
      </c>
      <c r="GB21" s="10">
        <v>247</v>
      </c>
    </row>
    <row r="22" spans="1:184" x14ac:dyDescent="0.2">
      <c r="A22" s="12">
        <v>19</v>
      </c>
      <c r="B22" t="s">
        <v>95</v>
      </c>
      <c r="C22" s="8">
        <f>SUM(C17:C21)</f>
        <v>974</v>
      </c>
      <c r="D22" s="38"/>
      <c r="E22" s="12">
        <v>19</v>
      </c>
      <c r="F22" t="s">
        <v>99</v>
      </c>
      <c r="G22">
        <v>199</v>
      </c>
      <c r="I22" s="12">
        <v>19</v>
      </c>
      <c r="J22" t="s">
        <v>21</v>
      </c>
      <c r="K22">
        <v>176</v>
      </c>
      <c r="M22" s="12">
        <v>19</v>
      </c>
      <c r="N22" s="10" t="s">
        <v>96</v>
      </c>
      <c r="Q22" s="12">
        <v>19</v>
      </c>
      <c r="R22" s="10" t="s">
        <v>99</v>
      </c>
      <c r="S22">
        <v>172</v>
      </c>
      <c r="U22" s="12">
        <v>19</v>
      </c>
      <c r="V22" s="10" t="s">
        <v>97</v>
      </c>
      <c r="W22">
        <v>192</v>
      </c>
      <c r="Y22" s="12">
        <v>19</v>
      </c>
      <c r="Z22" s="10" t="s">
        <v>100</v>
      </c>
      <c r="AA22">
        <v>201</v>
      </c>
      <c r="AC22" s="12">
        <v>19</v>
      </c>
      <c r="AD22" s="10" t="s">
        <v>98</v>
      </c>
      <c r="AE22">
        <v>202</v>
      </c>
      <c r="AG22" s="12">
        <v>19</v>
      </c>
      <c r="AH22" s="10" t="s">
        <v>95</v>
      </c>
      <c r="AI22" s="8">
        <f>SUM(AI17:AI21)</f>
        <v>1014</v>
      </c>
      <c r="AK22" s="12">
        <v>19</v>
      </c>
      <c r="AL22" s="10" t="s">
        <v>100</v>
      </c>
      <c r="AM22">
        <v>209</v>
      </c>
      <c r="AO22" s="12">
        <v>19</v>
      </c>
      <c r="AP22" s="10" t="s">
        <v>21</v>
      </c>
      <c r="AQ22">
        <v>202</v>
      </c>
      <c r="AS22" s="12">
        <v>19</v>
      </c>
      <c r="AT22" s="10" t="s">
        <v>96</v>
      </c>
      <c r="AW22" s="12">
        <v>19</v>
      </c>
      <c r="AX22" s="10" t="s">
        <v>100</v>
      </c>
      <c r="AY22">
        <v>217</v>
      </c>
      <c r="BA22" s="12">
        <v>19</v>
      </c>
      <c r="BB22" s="10" t="s">
        <v>21</v>
      </c>
      <c r="BC22">
        <v>192</v>
      </c>
      <c r="BE22" s="12">
        <v>19</v>
      </c>
      <c r="BF22" s="10" t="s">
        <v>95</v>
      </c>
      <c r="BG22" s="8">
        <f>SUM(BG17:BG21)</f>
        <v>992</v>
      </c>
      <c r="BI22" s="12">
        <v>19</v>
      </c>
      <c r="BJ22" s="10" t="s">
        <v>99</v>
      </c>
      <c r="BK22" s="8">
        <v>197</v>
      </c>
      <c r="BM22" s="12">
        <v>19</v>
      </c>
      <c r="BN22" s="10" t="s">
        <v>21</v>
      </c>
      <c r="BO22" s="10">
        <v>214</v>
      </c>
      <c r="BQ22" s="12">
        <v>19</v>
      </c>
      <c r="BR22" s="10" t="s">
        <v>96</v>
      </c>
      <c r="BS22" s="10"/>
      <c r="BU22" s="12">
        <v>19</v>
      </c>
      <c r="BV22" s="10" t="s">
        <v>98</v>
      </c>
      <c r="BW22" s="10">
        <v>234</v>
      </c>
      <c r="BY22" s="12">
        <v>19</v>
      </c>
      <c r="BZ22" s="10" t="s">
        <v>97</v>
      </c>
      <c r="CA22" s="10">
        <v>223</v>
      </c>
      <c r="CC22" s="12">
        <v>19</v>
      </c>
      <c r="CD22" s="10" t="s">
        <v>100</v>
      </c>
      <c r="CE22" s="10">
        <v>228</v>
      </c>
      <c r="CG22" s="12">
        <v>19</v>
      </c>
      <c r="CH22" s="10" t="s">
        <v>98</v>
      </c>
      <c r="CI22" s="10">
        <v>228</v>
      </c>
      <c r="CK22" s="12">
        <v>19</v>
      </c>
      <c r="CL22" s="10" t="s">
        <v>95</v>
      </c>
      <c r="CM22" s="8">
        <f>SUM(CM17:CM21)</f>
        <v>1107</v>
      </c>
      <c r="CO22" s="12">
        <v>19</v>
      </c>
      <c r="CP22" s="10" t="s">
        <v>99</v>
      </c>
      <c r="CQ22" s="10">
        <v>221</v>
      </c>
      <c r="CS22" s="12">
        <v>19</v>
      </c>
      <c r="CT22" s="10" t="s">
        <v>99</v>
      </c>
      <c r="CU22" s="10">
        <v>217</v>
      </c>
      <c r="CW22" s="12">
        <v>19</v>
      </c>
      <c r="CX22" s="10" t="s">
        <v>97</v>
      </c>
      <c r="CY22" s="10">
        <v>205</v>
      </c>
      <c r="DA22" s="12">
        <v>19</v>
      </c>
      <c r="DB22" s="10" t="s">
        <v>96</v>
      </c>
      <c r="DC22" s="10"/>
      <c r="DE22" s="12">
        <v>19</v>
      </c>
      <c r="DF22" s="10" t="s">
        <v>98</v>
      </c>
      <c r="DG22" s="10">
        <v>195</v>
      </c>
      <c r="DI22" s="12">
        <v>19</v>
      </c>
      <c r="DJ22" s="10" t="s">
        <v>97</v>
      </c>
      <c r="DK22" s="10">
        <v>199</v>
      </c>
      <c r="DM22" s="12">
        <v>19</v>
      </c>
      <c r="DN22" s="10" t="s">
        <v>100</v>
      </c>
      <c r="DO22" s="10">
        <v>209</v>
      </c>
      <c r="DQ22" s="12">
        <v>19</v>
      </c>
      <c r="DR22" s="10" t="s">
        <v>21</v>
      </c>
      <c r="DS22" s="10">
        <v>202</v>
      </c>
      <c r="DU22" s="12">
        <v>19</v>
      </c>
      <c r="DV22" s="10" t="s">
        <v>95</v>
      </c>
      <c r="DW22" s="8">
        <f>SUM(DW17:DW21)</f>
        <v>824</v>
      </c>
      <c r="DY22" s="12">
        <v>19</v>
      </c>
      <c r="DZ22" s="10" t="s">
        <v>99</v>
      </c>
      <c r="EA22" s="8">
        <v>214</v>
      </c>
      <c r="EC22" s="12">
        <v>19</v>
      </c>
      <c r="ED22" s="10" t="s">
        <v>21</v>
      </c>
      <c r="EE22" s="10">
        <v>226</v>
      </c>
      <c r="EG22" s="12">
        <v>19</v>
      </c>
      <c r="EH22" s="10" t="s">
        <v>96</v>
      </c>
      <c r="EI22" s="10"/>
      <c r="EL22" s="12">
        <v>19</v>
      </c>
      <c r="EM22" s="10" t="s">
        <v>98</v>
      </c>
      <c r="EN22" s="10">
        <v>239</v>
      </c>
      <c r="EP22" s="12">
        <v>19</v>
      </c>
      <c r="EQ22" s="10" t="s">
        <v>98</v>
      </c>
      <c r="ER22" s="10">
        <v>239</v>
      </c>
      <c r="ET22" s="12">
        <v>19</v>
      </c>
      <c r="EU22" s="10" t="s">
        <v>95</v>
      </c>
      <c r="EV22" s="8">
        <f>SUM(EV17:EV21)</f>
        <v>1196</v>
      </c>
      <c r="EX22" s="12">
        <v>19</v>
      </c>
      <c r="EY22" s="10" t="s">
        <v>100</v>
      </c>
      <c r="EZ22" s="10">
        <v>247</v>
      </c>
      <c r="FB22" s="12">
        <v>19</v>
      </c>
      <c r="FC22" s="10" t="s">
        <v>21</v>
      </c>
      <c r="FD22" s="10">
        <v>240</v>
      </c>
      <c r="FF22" s="12">
        <v>19</v>
      </c>
      <c r="FG22" s="10" t="s">
        <v>95</v>
      </c>
      <c r="FH22" s="8">
        <f>SUM(FH17:FH21)</f>
        <v>1268</v>
      </c>
      <c r="FJ22" s="12">
        <v>19</v>
      </c>
      <c r="FK22" s="10" t="s">
        <v>99</v>
      </c>
      <c r="FL22" s="10">
        <v>244</v>
      </c>
      <c r="FN22" s="12">
        <v>19</v>
      </c>
      <c r="FO22" s="10" t="s">
        <v>97</v>
      </c>
      <c r="FP22" s="10">
        <v>246</v>
      </c>
      <c r="FR22" s="12">
        <v>19</v>
      </c>
      <c r="FS22" s="10" t="s">
        <v>96</v>
      </c>
      <c r="FT22" s="10"/>
      <c r="FV22" s="12">
        <v>19</v>
      </c>
      <c r="FW22" s="10" t="s">
        <v>98</v>
      </c>
      <c r="FX22" s="10">
        <v>253</v>
      </c>
      <c r="FZ22" s="12">
        <v>19</v>
      </c>
      <c r="GA22" s="10" t="s">
        <v>97</v>
      </c>
      <c r="GB22" s="10">
        <v>251</v>
      </c>
    </row>
    <row r="23" spans="1:184" x14ac:dyDescent="0.2">
      <c r="A23" s="12">
        <v>20</v>
      </c>
      <c r="B23" t="s">
        <v>96</v>
      </c>
      <c r="E23" s="12">
        <v>20</v>
      </c>
      <c r="F23" t="s">
        <v>98</v>
      </c>
      <c r="G23">
        <v>209</v>
      </c>
      <c r="I23" s="12">
        <v>20</v>
      </c>
      <c r="J23" t="s">
        <v>97</v>
      </c>
      <c r="K23">
        <v>183</v>
      </c>
      <c r="M23" s="12">
        <v>20</v>
      </c>
      <c r="N23" s="10" t="s">
        <v>100</v>
      </c>
      <c r="O23">
        <v>185</v>
      </c>
      <c r="Q23" s="12">
        <v>20</v>
      </c>
      <c r="R23" s="10" t="s">
        <v>98</v>
      </c>
      <c r="S23">
        <v>186</v>
      </c>
      <c r="U23" s="12">
        <v>20</v>
      </c>
      <c r="V23" s="10" t="s">
        <v>95</v>
      </c>
      <c r="W23" s="8">
        <f>SUM(W18:W22)</f>
        <v>950</v>
      </c>
      <c r="Y23" s="12">
        <v>20</v>
      </c>
      <c r="Z23" s="10" t="s">
        <v>99</v>
      </c>
      <c r="AA23">
        <v>186</v>
      </c>
      <c r="AC23" s="12">
        <v>20</v>
      </c>
      <c r="AD23" s="10" t="s">
        <v>21</v>
      </c>
      <c r="AE23">
        <v>195</v>
      </c>
      <c r="AG23" s="12">
        <v>20</v>
      </c>
      <c r="AH23" s="10" t="s">
        <v>96</v>
      </c>
      <c r="AK23" s="12">
        <v>20</v>
      </c>
      <c r="AL23" s="10" t="s">
        <v>99</v>
      </c>
      <c r="AM23">
        <v>196</v>
      </c>
      <c r="AO23" s="12">
        <v>20</v>
      </c>
      <c r="AP23" s="10" t="s">
        <v>97</v>
      </c>
      <c r="AQ23">
        <v>210</v>
      </c>
      <c r="AS23" s="12">
        <v>20</v>
      </c>
      <c r="AT23" s="10" t="s">
        <v>100</v>
      </c>
      <c r="AU23" s="10" t="s">
        <v>133</v>
      </c>
      <c r="AW23" s="12">
        <v>20</v>
      </c>
      <c r="AX23" s="10" t="s">
        <v>99</v>
      </c>
      <c r="AY23">
        <v>209</v>
      </c>
      <c r="BA23" s="12">
        <v>20</v>
      </c>
      <c r="BB23" s="10" t="s">
        <v>97</v>
      </c>
      <c r="BC23">
        <v>199</v>
      </c>
      <c r="BE23" s="12">
        <v>20</v>
      </c>
      <c r="BF23" s="10" t="s">
        <v>96</v>
      </c>
      <c r="BI23" s="12">
        <v>20</v>
      </c>
      <c r="BJ23" s="10" t="s">
        <v>98</v>
      </c>
      <c r="BK23">
        <v>197</v>
      </c>
      <c r="BM23" s="12">
        <v>20</v>
      </c>
      <c r="BN23" s="10" t="s">
        <v>97</v>
      </c>
      <c r="BO23" s="10">
        <v>216</v>
      </c>
      <c r="BQ23" s="12">
        <v>20</v>
      </c>
      <c r="BR23" s="10" t="s">
        <v>100</v>
      </c>
      <c r="BS23" s="10">
        <v>214</v>
      </c>
      <c r="BU23" s="12">
        <v>20</v>
      </c>
      <c r="BV23" s="10" t="s">
        <v>21</v>
      </c>
      <c r="BW23" s="10">
        <v>217</v>
      </c>
      <c r="BY23" s="12">
        <v>20</v>
      </c>
      <c r="BZ23" s="10" t="s">
        <v>95</v>
      </c>
      <c r="CA23" s="8">
        <f>SUM(CA18:CA22)</f>
        <v>1096</v>
      </c>
      <c r="CC23" s="12">
        <v>20</v>
      </c>
      <c r="CD23" s="10" t="s">
        <v>99</v>
      </c>
      <c r="CE23" s="8">
        <v>217</v>
      </c>
      <c r="CG23" s="12">
        <v>20</v>
      </c>
      <c r="CH23" s="10" t="s">
        <v>21</v>
      </c>
      <c r="CI23" s="10">
        <v>220</v>
      </c>
      <c r="CK23" s="12">
        <v>20</v>
      </c>
      <c r="CL23" s="10" t="s">
        <v>96</v>
      </c>
      <c r="CM23" s="10"/>
      <c r="CO23" s="12">
        <v>20</v>
      </c>
      <c r="CP23" s="10" t="s">
        <v>98</v>
      </c>
      <c r="CQ23" s="10">
        <v>219</v>
      </c>
      <c r="CS23" s="12">
        <v>20</v>
      </c>
      <c r="CT23" s="10" t="s">
        <v>98</v>
      </c>
      <c r="CU23" s="10">
        <v>218</v>
      </c>
      <c r="CW23" s="12">
        <v>20</v>
      </c>
      <c r="CX23" s="10" t="s">
        <v>95</v>
      </c>
      <c r="CY23" s="8">
        <f>SUM(CY18:CY22)</f>
        <v>1029</v>
      </c>
      <c r="DA23" s="12">
        <v>20</v>
      </c>
      <c r="DB23" s="10" t="s">
        <v>100</v>
      </c>
      <c r="DC23" s="10">
        <v>205</v>
      </c>
      <c r="DE23" s="12">
        <v>20</v>
      </c>
      <c r="DF23" s="10" t="s">
        <v>21</v>
      </c>
      <c r="DG23" s="10">
        <v>190</v>
      </c>
      <c r="DI23" s="12">
        <v>20</v>
      </c>
      <c r="DJ23" s="10" t="s">
        <v>95</v>
      </c>
      <c r="DK23" s="8">
        <f>SUM(DK18:DK22)</f>
        <v>988</v>
      </c>
      <c r="DM23" s="12">
        <v>20</v>
      </c>
      <c r="DN23" s="10" t="s">
        <v>99</v>
      </c>
      <c r="DO23" s="10">
        <v>204</v>
      </c>
      <c r="DQ23" s="12">
        <v>20</v>
      </c>
      <c r="DR23" s="10" t="s">
        <v>97</v>
      </c>
      <c r="DS23" s="10">
        <v>203</v>
      </c>
      <c r="DU23" s="12">
        <v>20</v>
      </c>
      <c r="DV23" s="10" t="s">
        <v>96</v>
      </c>
      <c r="DW23" s="10"/>
      <c r="DY23" s="12">
        <v>20</v>
      </c>
      <c r="DZ23" s="10" t="s">
        <v>98</v>
      </c>
      <c r="EA23" s="10">
        <v>216</v>
      </c>
      <c r="EC23" s="12">
        <v>20</v>
      </c>
      <c r="ED23" s="10" t="s">
        <v>97</v>
      </c>
      <c r="EE23" s="10">
        <v>232</v>
      </c>
      <c r="EG23" s="12">
        <v>20</v>
      </c>
      <c r="EH23" s="10" t="s">
        <v>100</v>
      </c>
      <c r="EI23" s="10">
        <v>234</v>
      </c>
      <c r="EL23" s="12">
        <v>20</v>
      </c>
      <c r="EM23" s="10" t="s">
        <v>21</v>
      </c>
      <c r="EN23" s="10">
        <v>236</v>
      </c>
      <c r="EP23" s="12">
        <v>20</v>
      </c>
      <c r="EQ23" s="10" t="s">
        <v>21</v>
      </c>
      <c r="ER23" s="10">
        <v>241</v>
      </c>
      <c r="ET23" s="12">
        <v>20</v>
      </c>
      <c r="EU23" s="10" t="s">
        <v>96</v>
      </c>
      <c r="EV23" s="10"/>
      <c r="EX23" s="12">
        <v>20</v>
      </c>
      <c r="EY23" s="10" t="s">
        <v>99</v>
      </c>
      <c r="EZ23" s="10">
        <v>238</v>
      </c>
      <c r="FB23" s="12">
        <v>20</v>
      </c>
      <c r="FC23" s="10" t="s">
        <v>97</v>
      </c>
      <c r="FD23" s="10">
        <v>248</v>
      </c>
      <c r="FF23" s="12">
        <v>20</v>
      </c>
      <c r="FG23" s="10" t="s">
        <v>96</v>
      </c>
      <c r="FH23" s="10"/>
      <c r="FJ23" s="12">
        <v>20</v>
      </c>
      <c r="FK23" s="10" t="s">
        <v>98</v>
      </c>
      <c r="FL23" s="10">
        <v>248</v>
      </c>
      <c r="FN23" s="12">
        <v>20</v>
      </c>
      <c r="FO23" s="10" t="s">
        <v>95</v>
      </c>
      <c r="FP23" s="8">
        <f>SUM(FP18:FP22)</f>
        <v>1239</v>
      </c>
      <c r="FR23" s="12">
        <v>20</v>
      </c>
      <c r="FS23" s="10" t="s">
        <v>100</v>
      </c>
      <c r="FT23" s="10">
        <v>249</v>
      </c>
      <c r="FV23" s="12">
        <v>20</v>
      </c>
      <c r="FW23" s="10" t="s">
        <v>21</v>
      </c>
      <c r="FX23" s="10">
        <v>251</v>
      </c>
      <c r="FZ23" s="12">
        <v>20</v>
      </c>
      <c r="GA23" s="10" t="s">
        <v>95</v>
      </c>
      <c r="GB23" s="8">
        <f>SUM(GB18:GB22)</f>
        <v>1256</v>
      </c>
    </row>
    <row r="24" spans="1:184" x14ac:dyDescent="0.2">
      <c r="A24" s="12">
        <v>21</v>
      </c>
      <c r="B24" t="s">
        <v>100</v>
      </c>
      <c r="C24">
        <v>194</v>
      </c>
      <c r="E24" s="12">
        <v>21</v>
      </c>
      <c r="F24" t="s">
        <v>21</v>
      </c>
      <c r="G24">
        <v>201</v>
      </c>
      <c r="I24" s="12">
        <v>21</v>
      </c>
      <c r="J24" t="s">
        <v>95</v>
      </c>
      <c r="K24" s="8">
        <f>SUM(K19:K23)</f>
        <v>931</v>
      </c>
      <c r="L24" s="38"/>
      <c r="M24" s="12">
        <v>21</v>
      </c>
      <c r="N24" s="10" t="s">
        <v>99</v>
      </c>
      <c r="O24">
        <v>179</v>
      </c>
      <c r="Q24" s="12">
        <v>21</v>
      </c>
      <c r="R24" s="10" t="s">
        <v>21</v>
      </c>
      <c r="S24">
        <v>172</v>
      </c>
      <c r="U24" s="12">
        <v>21</v>
      </c>
      <c r="V24" s="10" t="s">
        <v>96</v>
      </c>
      <c r="Y24" s="12">
        <v>21</v>
      </c>
      <c r="Z24" s="10" t="s">
        <v>98</v>
      </c>
      <c r="AA24">
        <v>199</v>
      </c>
      <c r="AC24" s="12">
        <v>21</v>
      </c>
      <c r="AD24" s="10" t="s">
        <v>97</v>
      </c>
      <c r="AE24">
        <v>199</v>
      </c>
      <c r="AG24" s="12">
        <v>21</v>
      </c>
      <c r="AH24" s="10" t="s">
        <v>100</v>
      </c>
      <c r="AI24">
        <v>204</v>
      </c>
      <c r="AK24" s="12">
        <v>21</v>
      </c>
      <c r="AL24" s="10" t="s">
        <v>98</v>
      </c>
      <c r="AM24">
        <v>212</v>
      </c>
      <c r="AO24" s="12">
        <v>21</v>
      </c>
      <c r="AP24" s="10" t="s">
        <v>95</v>
      </c>
      <c r="AQ24" s="8">
        <f>SUM(AQ19:AQ23)</f>
        <v>1037</v>
      </c>
      <c r="AS24" s="12">
        <v>21</v>
      </c>
      <c r="AT24" s="10" t="s">
        <v>99</v>
      </c>
      <c r="AU24">
        <v>212</v>
      </c>
      <c r="AW24" s="12">
        <v>21</v>
      </c>
      <c r="AX24" s="10" t="s">
        <v>98</v>
      </c>
      <c r="AY24">
        <v>215</v>
      </c>
      <c r="BA24" s="12">
        <v>21</v>
      </c>
      <c r="BB24" s="10" t="s">
        <v>95</v>
      </c>
      <c r="BC24" s="8">
        <f>SUM(BC19:BC23)</f>
        <v>989</v>
      </c>
      <c r="BE24" s="12">
        <v>21</v>
      </c>
      <c r="BF24" s="10" t="s">
        <v>100</v>
      </c>
      <c r="BG24">
        <v>197</v>
      </c>
      <c r="BI24" s="12">
        <v>21</v>
      </c>
      <c r="BJ24" s="10" t="s">
        <v>21</v>
      </c>
      <c r="BK24">
        <v>194</v>
      </c>
      <c r="BM24" s="12">
        <v>21</v>
      </c>
      <c r="BN24" s="10" t="s">
        <v>95</v>
      </c>
      <c r="BO24" s="8">
        <f>SUM(BO19:BO23)</f>
        <v>1080</v>
      </c>
      <c r="BQ24" s="12">
        <v>21</v>
      </c>
      <c r="BR24" s="10" t="s">
        <v>99</v>
      </c>
      <c r="BS24" s="8">
        <v>207</v>
      </c>
      <c r="BU24" s="12">
        <v>21</v>
      </c>
      <c r="BV24" s="10" t="s">
        <v>97</v>
      </c>
      <c r="BW24" s="8">
        <v>234</v>
      </c>
      <c r="BY24" s="12">
        <v>21</v>
      </c>
      <c r="BZ24" s="10" t="s">
        <v>96</v>
      </c>
      <c r="CA24" s="10"/>
      <c r="CC24" s="12">
        <v>21</v>
      </c>
      <c r="CD24" s="10" t="s">
        <v>98</v>
      </c>
      <c r="CE24" s="10">
        <v>227</v>
      </c>
      <c r="CG24" s="12">
        <v>21</v>
      </c>
      <c r="CH24" s="10" t="s">
        <v>97</v>
      </c>
      <c r="CI24" s="10">
        <v>223</v>
      </c>
      <c r="CK24" s="12">
        <v>21</v>
      </c>
      <c r="CL24" s="10" t="s">
        <v>100</v>
      </c>
      <c r="CM24" s="10">
        <v>215</v>
      </c>
      <c r="CO24" s="12">
        <v>21</v>
      </c>
      <c r="CP24" s="10" t="s">
        <v>21</v>
      </c>
      <c r="CQ24" s="10">
        <v>216</v>
      </c>
      <c r="CS24" s="12">
        <v>21</v>
      </c>
      <c r="CT24" s="10" t="s">
        <v>21</v>
      </c>
      <c r="CU24" s="10">
        <v>216</v>
      </c>
      <c r="CW24" s="12">
        <v>21</v>
      </c>
      <c r="CX24" s="10" t="s">
        <v>96</v>
      </c>
      <c r="CY24" s="10"/>
      <c r="DA24" s="12">
        <v>21</v>
      </c>
      <c r="DB24" s="10" t="s">
        <v>99</v>
      </c>
      <c r="DC24" s="10">
        <v>199</v>
      </c>
      <c r="DE24" s="12">
        <v>21</v>
      </c>
      <c r="DF24" s="10" t="s">
        <v>97</v>
      </c>
      <c r="DG24" s="10">
        <v>192</v>
      </c>
      <c r="DI24" s="12">
        <v>21</v>
      </c>
      <c r="DJ24" s="10" t="s">
        <v>96</v>
      </c>
      <c r="DK24" s="10"/>
      <c r="DM24" s="12">
        <v>21</v>
      </c>
      <c r="DN24" s="10" t="s">
        <v>98</v>
      </c>
      <c r="DO24" s="10">
        <v>206</v>
      </c>
      <c r="DQ24" s="12">
        <v>21</v>
      </c>
      <c r="DR24" s="10" t="s">
        <v>95</v>
      </c>
      <c r="DS24" s="8">
        <f>SUM(DS19:DS23)</f>
        <v>1009</v>
      </c>
      <c r="DU24" s="12">
        <v>21</v>
      </c>
      <c r="DV24" s="10" t="s">
        <v>100</v>
      </c>
      <c r="DW24" s="10">
        <v>213</v>
      </c>
      <c r="DY24" s="12">
        <v>21</v>
      </c>
      <c r="DZ24" s="10" t="s">
        <v>21</v>
      </c>
      <c r="EA24" s="10">
        <v>218</v>
      </c>
      <c r="EC24" s="12">
        <v>21</v>
      </c>
      <c r="ED24" s="10" t="s">
        <v>95</v>
      </c>
      <c r="EE24" s="8">
        <f>SUM(EE19:EE23)</f>
        <v>1149</v>
      </c>
      <c r="EG24" s="12">
        <v>21</v>
      </c>
      <c r="EH24" s="10" t="s">
        <v>99</v>
      </c>
      <c r="EI24" s="10">
        <v>234</v>
      </c>
      <c r="EL24" s="12">
        <v>21</v>
      </c>
      <c r="EM24" s="10" t="s">
        <v>97</v>
      </c>
      <c r="EN24" s="10">
        <v>242</v>
      </c>
      <c r="EP24" s="12">
        <v>21</v>
      </c>
      <c r="EQ24" s="10" t="s">
        <v>97</v>
      </c>
      <c r="ER24" s="10">
        <v>249</v>
      </c>
      <c r="ET24" s="12">
        <v>21</v>
      </c>
      <c r="EU24" s="10" t="s">
        <v>100</v>
      </c>
      <c r="EV24" s="10">
        <v>239</v>
      </c>
      <c r="EX24" s="12">
        <v>21</v>
      </c>
      <c r="EY24" s="10" t="s">
        <v>98</v>
      </c>
      <c r="EZ24" s="10">
        <v>242</v>
      </c>
      <c r="FB24" s="12">
        <v>21</v>
      </c>
      <c r="FC24" s="10" t="s">
        <v>95</v>
      </c>
      <c r="FD24" s="8">
        <f>SUM(FD19:FD23)</f>
        <v>1219</v>
      </c>
      <c r="FF24" s="12">
        <v>21</v>
      </c>
      <c r="FG24" s="10" t="s">
        <v>100</v>
      </c>
      <c r="FH24" s="10">
        <v>261</v>
      </c>
      <c r="FJ24" s="12">
        <v>21</v>
      </c>
      <c r="FK24" s="10" t="s">
        <v>21</v>
      </c>
      <c r="FL24" s="10">
        <v>243</v>
      </c>
      <c r="FN24" s="12">
        <v>21</v>
      </c>
      <c r="FO24" s="10" t="s">
        <v>96</v>
      </c>
      <c r="FP24" s="8"/>
      <c r="FR24" s="12">
        <v>21</v>
      </c>
      <c r="FS24" s="10" t="s">
        <v>99</v>
      </c>
      <c r="FT24" s="10">
        <v>242</v>
      </c>
      <c r="FV24" s="12">
        <v>21</v>
      </c>
      <c r="FW24" s="10" t="s">
        <v>97</v>
      </c>
      <c r="FX24" s="10">
        <v>252</v>
      </c>
      <c r="FZ24" s="12">
        <v>21</v>
      </c>
      <c r="GA24" s="10" t="s">
        <v>96</v>
      </c>
      <c r="GB24" s="8"/>
    </row>
    <row r="25" spans="1:184" x14ac:dyDescent="0.2">
      <c r="A25" s="12">
        <v>22</v>
      </c>
      <c r="B25" t="s">
        <v>99</v>
      </c>
      <c r="C25">
        <v>191</v>
      </c>
      <c r="E25" s="12">
        <v>22</v>
      </c>
      <c r="F25" t="s">
        <v>97</v>
      </c>
      <c r="G25">
        <v>202</v>
      </c>
      <c r="I25" s="12">
        <v>22</v>
      </c>
      <c r="J25" t="s">
        <v>96</v>
      </c>
      <c r="M25" s="12">
        <v>22</v>
      </c>
      <c r="N25" s="10" t="s">
        <v>98</v>
      </c>
      <c r="O25">
        <v>184</v>
      </c>
      <c r="Q25" s="12">
        <v>22</v>
      </c>
      <c r="R25" s="10" t="s">
        <v>97</v>
      </c>
      <c r="S25">
        <v>181</v>
      </c>
      <c r="U25" s="12">
        <v>22</v>
      </c>
      <c r="V25" s="10" t="s">
        <v>100</v>
      </c>
      <c r="W25">
        <v>196</v>
      </c>
      <c r="Y25" s="12">
        <v>22</v>
      </c>
      <c r="Z25" s="10" t="s">
        <v>21</v>
      </c>
      <c r="AA25">
        <v>185</v>
      </c>
      <c r="AC25" s="12">
        <v>22</v>
      </c>
      <c r="AD25" s="10" t="s">
        <v>95</v>
      </c>
      <c r="AE25" s="8">
        <f>SUM(AE20:AE24)</f>
        <v>984</v>
      </c>
      <c r="AG25" s="12">
        <v>22</v>
      </c>
      <c r="AH25" s="10" t="s">
        <v>99</v>
      </c>
      <c r="AI25">
        <v>200</v>
      </c>
      <c r="AK25" s="12">
        <v>22</v>
      </c>
      <c r="AL25" s="10" t="s">
        <v>21</v>
      </c>
      <c r="AM25">
        <v>197</v>
      </c>
      <c r="AO25" s="12">
        <v>22</v>
      </c>
      <c r="AP25" s="10" t="s">
        <v>96</v>
      </c>
      <c r="AS25" s="12">
        <v>22</v>
      </c>
      <c r="AT25" s="10" t="s">
        <v>98</v>
      </c>
      <c r="AU25">
        <v>222</v>
      </c>
      <c r="AW25" s="12">
        <v>22</v>
      </c>
      <c r="AX25" s="10" t="s">
        <v>21</v>
      </c>
      <c r="AY25">
        <v>211</v>
      </c>
      <c r="BA25" s="12">
        <v>22</v>
      </c>
      <c r="BB25" s="10" t="s">
        <v>96</v>
      </c>
      <c r="BE25" s="12">
        <v>22</v>
      </c>
      <c r="BF25" s="10" t="s">
        <v>99</v>
      </c>
      <c r="BG25" s="10">
        <v>193</v>
      </c>
      <c r="BI25" s="12">
        <v>22</v>
      </c>
      <c r="BJ25" s="10" t="s">
        <v>97</v>
      </c>
      <c r="BK25" s="8">
        <v>212</v>
      </c>
      <c r="BM25" s="12">
        <v>22</v>
      </c>
      <c r="BN25" s="10" t="s">
        <v>96</v>
      </c>
      <c r="BO25" s="10"/>
      <c r="BQ25" s="12">
        <v>22</v>
      </c>
      <c r="BR25" s="10" t="s">
        <v>98</v>
      </c>
      <c r="BS25" s="10">
        <v>217</v>
      </c>
      <c r="BU25" s="12">
        <v>22</v>
      </c>
      <c r="BV25" s="10" t="s">
        <v>95</v>
      </c>
      <c r="BW25" s="8">
        <f>SUM(BW20:BW24)</f>
        <v>1136</v>
      </c>
      <c r="BY25" s="12">
        <v>22</v>
      </c>
      <c r="BZ25" s="10" t="s">
        <v>100</v>
      </c>
      <c r="CA25" s="10">
        <v>223</v>
      </c>
      <c r="CC25" s="12">
        <v>22</v>
      </c>
      <c r="CD25" s="10" t="s">
        <v>21</v>
      </c>
      <c r="CE25" s="10" t="s">
        <v>204</v>
      </c>
      <c r="CG25" s="12">
        <v>22</v>
      </c>
      <c r="CH25" s="10" t="s">
        <v>95</v>
      </c>
      <c r="CI25" s="8">
        <f>SUM(CI20:CI24)</f>
        <v>1107</v>
      </c>
      <c r="CK25" s="12">
        <v>22</v>
      </c>
      <c r="CL25" s="10" t="s">
        <v>99</v>
      </c>
      <c r="CM25" s="10">
        <v>216</v>
      </c>
      <c r="CO25" s="12">
        <v>22</v>
      </c>
      <c r="CP25" s="10" t="s">
        <v>97</v>
      </c>
      <c r="CQ25" s="10">
        <v>219</v>
      </c>
      <c r="CS25" s="12">
        <v>22</v>
      </c>
      <c r="CT25" s="10" t="s">
        <v>97</v>
      </c>
      <c r="CU25" s="10">
        <v>214</v>
      </c>
      <c r="CW25" s="12">
        <v>22</v>
      </c>
      <c r="CX25" s="10" t="s">
        <v>100</v>
      </c>
      <c r="CY25" s="10">
        <v>207</v>
      </c>
      <c r="DA25" s="12">
        <v>22</v>
      </c>
      <c r="DB25" s="10" t="s">
        <v>98</v>
      </c>
      <c r="DC25" s="10">
        <v>205</v>
      </c>
      <c r="DE25" s="12">
        <v>22</v>
      </c>
      <c r="DF25" s="10" t="s">
        <v>95</v>
      </c>
      <c r="DG25" s="8">
        <f>SUM(DG20:DG24)</f>
        <v>958</v>
      </c>
      <c r="DI25" s="12">
        <v>22</v>
      </c>
      <c r="DJ25" s="10" t="s">
        <v>100</v>
      </c>
      <c r="DK25" s="10">
        <v>198</v>
      </c>
      <c r="DM25" s="12">
        <v>22</v>
      </c>
      <c r="DN25" s="10" t="s">
        <v>21</v>
      </c>
      <c r="DO25" s="10">
        <v>200</v>
      </c>
      <c r="DQ25" s="12">
        <v>22</v>
      </c>
      <c r="DR25" s="10" t="s">
        <v>96</v>
      </c>
      <c r="DS25" s="10"/>
      <c r="DU25" s="12">
        <v>22</v>
      </c>
      <c r="DV25" s="10" t="s">
        <v>99</v>
      </c>
      <c r="DW25" s="10">
        <v>204</v>
      </c>
      <c r="DY25" s="12">
        <v>22</v>
      </c>
      <c r="DZ25" s="10" t="s">
        <v>97</v>
      </c>
      <c r="EA25" s="10">
        <v>219</v>
      </c>
      <c r="EC25" s="12">
        <v>22</v>
      </c>
      <c r="ED25" s="10" t="s">
        <v>96</v>
      </c>
      <c r="EE25" s="10"/>
      <c r="EG25" s="12">
        <v>22</v>
      </c>
      <c r="EH25" s="10" t="s">
        <v>98</v>
      </c>
      <c r="EI25" s="10">
        <v>235</v>
      </c>
      <c r="EL25" s="12">
        <v>22</v>
      </c>
      <c r="EM25" s="10" t="s">
        <v>95</v>
      </c>
      <c r="EN25" s="8">
        <f>SUM(EN20:EN24)</f>
        <v>959</v>
      </c>
      <c r="EP25" s="12">
        <v>22</v>
      </c>
      <c r="EQ25" s="10" t="s">
        <v>95</v>
      </c>
      <c r="ER25" s="8">
        <f>SUM(ER20:ER24)</f>
        <v>1211</v>
      </c>
      <c r="ET25" s="12">
        <v>22</v>
      </c>
      <c r="EU25" s="10" t="s">
        <v>99</v>
      </c>
      <c r="EV25" s="10">
        <v>225</v>
      </c>
      <c r="EX25" s="12">
        <v>22</v>
      </c>
      <c r="EY25" s="10" t="s">
        <v>21</v>
      </c>
      <c r="EZ25" s="10">
        <v>238</v>
      </c>
      <c r="FB25" s="12">
        <v>22</v>
      </c>
      <c r="FC25" s="10" t="s">
        <v>96</v>
      </c>
      <c r="FD25" s="10"/>
      <c r="FF25" s="12">
        <v>22</v>
      </c>
      <c r="FG25" s="10" t="s">
        <v>99</v>
      </c>
      <c r="FH25" s="10">
        <v>249</v>
      </c>
      <c r="FJ25" s="12">
        <v>22</v>
      </c>
      <c r="FK25" s="10" t="s">
        <v>97</v>
      </c>
      <c r="FL25" s="10">
        <v>250</v>
      </c>
      <c r="FN25" s="12">
        <v>22</v>
      </c>
      <c r="FO25" s="10" t="s">
        <v>100</v>
      </c>
      <c r="FP25" s="10">
        <v>252</v>
      </c>
      <c r="FR25" s="12">
        <v>22</v>
      </c>
      <c r="FS25" s="10" t="s">
        <v>98</v>
      </c>
      <c r="FT25" s="10">
        <v>242</v>
      </c>
      <c r="FV25" s="12">
        <v>22</v>
      </c>
      <c r="FW25" s="10" t="s">
        <v>95</v>
      </c>
      <c r="FX25" s="8">
        <f>SUM(FX20:FX24)</f>
        <v>1257</v>
      </c>
      <c r="FZ25" s="12">
        <v>22</v>
      </c>
      <c r="GA25" s="10" t="s">
        <v>100</v>
      </c>
      <c r="GB25" s="10">
        <v>253</v>
      </c>
    </row>
    <row r="26" spans="1:184" x14ac:dyDescent="0.2">
      <c r="A26" s="12">
        <v>23</v>
      </c>
      <c r="B26" t="s">
        <v>98</v>
      </c>
      <c r="C26">
        <v>201</v>
      </c>
      <c r="E26" s="12">
        <v>23</v>
      </c>
      <c r="F26" t="s">
        <v>95</v>
      </c>
      <c r="G26" s="8">
        <f>SUM(G21:G25)</f>
        <v>1010</v>
      </c>
      <c r="I26" s="12">
        <v>23</v>
      </c>
      <c r="J26" t="s">
        <v>100</v>
      </c>
      <c r="K26">
        <v>185</v>
      </c>
      <c r="M26" s="12">
        <v>23</v>
      </c>
      <c r="N26" s="10" t="s">
        <v>21</v>
      </c>
      <c r="O26">
        <v>175</v>
      </c>
      <c r="Q26" s="12">
        <v>23</v>
      </c>
      <c r="R26" s="10" t="s">
        <v>95</v>
      </c>
      <c r="S26" s="8">
        <f>SUM(S21:S25)</f>
        <v>890</v>
      </c>
      <c r="U26" s="12">
        <v>23</v>
      </c>
      <c r="V26" s="10" t="s">
        <v>99</v>
      </c>
      <c r="W26">
        <v>183</v>
      </c>
      <c r="Y26" s="12">
        <v>23</v>
      </c>
      <c r="Z26" s="10" t="s">
        <v>97</v>
      </c>
      <c r="AA26">
        <v>194</v>
      </c>
      <c r="AC26" s="12">
        <v>23</v>
      </c>
      <c r="AD26" s="10" t="s">
        <v>96</v>
      </c>
      <c r="AG26" s="12">
        <v>23</v>
      </c>
      <c r="AH26" s="10" t="s">
        <v>98</v>
      </c>
      <c r="AI26">
        <v>204</v>
      </c>
      <c r="AK26" s="12">
        <v>23</v>
      </c>
      <c r="AL26" s="10" t="s">
        <v>97</v>
      </c>
      <c r="AM26">
        <v>202</v>
      </c>
      <c r="AO26" s="12">
        <v>23</v>
      </c>
      <c r="AP26" s="10" t="s">
        <v>100</v>
      </c>
      <c r="AQ26">
        <v>214</v>
      </c>
      <c r="AS26" s="12">
        <v>23</v>
      </c>
      <c r="AT26" s="10" t="s">
        <v>21</v>
      </c>
      <c r="AU26">
        <v>211</v>
      </c>
      <c r="AW26" s="12">
        <v>23</v>
      </c>
      <c r="AX26" s="10" t="s">
        <v>97</v>
      </c>
      <c r="AY26">
        <v>214</v>
      </c>
      <c r="BA26" s="12">
        <v>23</v>
      </c>
      <c r="BB26" s="10" t="s">
        <v>100</v>
      </c>
      <c r="BC26">
        <v>192</v>
      </c>
      <c r="BE26" s="12">
        <v>23</v>
      </c>
      <c r="BF26" s="10" t="s">
        <v>98</v>
      </c>
      <c r="BG26">
        <v>190</v>
      </c>
      <c r="BI26" s="12">
        <v>23</v>
      </c>
      <c r="BJ26" s="10" t="s">
        <v>95</v>
      </c>
      <c r="BK26" s="8">
        <f>SUM(BK21:BK25)</f>
        <v>998</v>
      </c>
      <c r="BM26" s="12">
        <v>23</v>
      </c>
      <c r="BN26" s="10" t="s">
        <v>100</v>
      </c>
      <c r="BO26" s="10">
        <v>224</v>
      </c>
      <c r="BQ26" s="12">
        <v>23</v>
      </c>
      <c r="BR26" s="10" t="s">
        <v>21</v>
      </c>
      <c r="BS26" s="10">
        <v>207</v>
      </c>
      <c r="BU26" s="12">
        <v>23</v>
      </c>
      <c r="BV26" s="10" t="s">
        <v>96</v>
      </c>
      <c r="BW26" s="10"/>
      <c r="BY26" s="12">
        <v>23</v>
      </c>
      <c r="BZ26" s="10" t="s">
        <v>99</v>
      </c>
      <c r="CA26" s="10">
        <v>210</v>
      </c>
      <c r="CC26" s="12">
        <v>23</v>
      </c>
      <c r="CD26" s="10" t="s">
        <v>97</v>
      </c>
      <c r="CE26" s="10" t="s">
        <v>204</v>
      </c>
      <c r="CG26" s="12">
        <v>23</v>
      </c>
      <c r="CH26" s="10" t="s">
        <v>96</v>
      </c>
      <c r="CI26" s="10"/>
      <c r="CK26" s="12">
        <v>23</v>
      </c>
      <c r="CL26" s="10" t="s">
        <v>98</v>
      </c>
      <c r="CM26" s="10">
        <v>218</v>
      </c>
      <c r="CO26" s="12">
        <v>23</v>
      </c>
      <c r="CP26" s="10" t="s">
        <v>95</v>
      </c>
      <c r="CQ26" s="8">
        <f>SUM(CQ22:CQ25)</f>
        <v>875</v>
      </c>
      <c r="CS26" s="12">
        <v>23</v>
      </c>
      <c r="CT26" s="10" t="s">
        <v>95</v>
      </c>
      <c r="CU26" s="8">
        <f>SUM(CU21:CU25)</f>
        <v>1083</v>
      </c>
      <c r="CW26" s="12">
        <v>23</v>
      </c>
      <c r="CX26" s="10" t="s">
        <v>99</v>
      </c>
      <c r="CY26" s="10">
        <v>205</v>
      </c>
      <c r="DA26" s="12">
        <v>23</v>
      </c>
      <c r="DB26" s="10" t="s">
        <v>21</v>
      </c>
      <c r="DC26" s="10">
        <v>202</v>
      </c>
      <c r="DE26" s="12">
        <v>23</v>
      </c>
      <c r="DF26" s="10" t="s">
        <v>96</v>
      </c>
      <c r="DG26" s="10"/>
      <c r="DI26" s="12">
        <v>23</v>
      </c>
      <c r="DJ26" s="10" t="s">
        <v>99</v>
      </c>
      <c r="DK26" s="10">
        <v>188</v>
      </c>
      <c r="DM26" s="12">
        <v>23</v>
      </c>
      <c r="DN26" s="10" t="s">
        <v>97</v>
      </c>
      <c r="DO26" s="10">
        <v>202</v>
      </c>
      <c r="DQ26" s="12">
        <v>23</v>
      </c>
      <c r="DR26" s="10" t="s">
        <v>100</v>
      </c>
      <c r="DS26" s="10">
        <v>206</v>
      </c>
      <c r="DU26" s="12">
        <v>23</v>
      </c>
      <c r="DV26" s="10" t="s">
        <v>98</v>
      </c>
      <c r="DW26" s="10">
        <v>207</v>
      </c>
      <c r="DY26" s="12">
        <v>23</v>
      </c>
      <c r="DZ26" s="10" t="s">
        <v>95</v>
      </c>
      <c r="EA26" s="8">
        <f>SUM(EA21:EA25)</f>
        <v>1091</v>
      </c>
      <c r="EC26" s="12">
        <v>23</v>
      </c>
      <c r="ED26" s="10" t="s">
        <v>100</v>
      </c>
      <c r="EE26" s="10">
        <v>233</v>
      </c>
      <c r="EG26" s="12">
        <v>23</v>
      </c>
      <c r="EH26" s="10" t="s">
        <v>21</v>
      </c>
      <c r="EI26" s="10">
        <v>232</v>
      </c>
      <c r="EL26" s="12">
        <v>23</v>
      </c>
      <c r="EM26" s="10" t="s">
        <v>96</v>
      </c>
      <c r="EN26" s="10"/>
      <c r="EP26" s="12">
        <v>23</v>
      </c>
      <c r="EQ26" s="10" t="s">
        <v>96</v>
      </c>
      <c r="ER26" s="10"/>
      <c r="ET26" s="12">
        <v>23</v>
      </c>
      <c r="EU26" s="10" t="s">
        <v>98</v>
      </c>
      <c r="EV26" s="10">
        <v>230</v>
      </c>
      <c r="EX26" s="12">
        <v>23</v>
      </c>
      <c r="EY26" s="10" t="s">
        <v>97</v>
      </c>
      <c r="EZ26" s="10">
        <v>245</v>
      </c>
      <c r="FB26" s="12">
        <v>23</v>
      </c>
      <c r="FC26" s="10" t="s">
        <v>100</v>
      </c>
      <c r="FD26" s="10">
        <v>253</v>
      </c>
      <c r="FF26" s="12">
        <v>23</v>
      </c>
      <c r="FG26" s="10" t="s">
        <v>98</v>
      </c>
      <c r="FH26" s="10">
        <v>256</v>
      </c>
      <c r="FJ26" s="12">
        <v>23</v>
      </c>
      <c r="FK26" s="10" t="s">
        <v>95</v>
      </c>
      <c r="FL26" s="8">
        <f>SUM(FL21:FL25)</f>
        <v>1244</v>
      </c>
      <c r="FN26" s="12">
        <v>23</v>
      </c>
      <c r="FO26" s="10" t="s">
        <v>99</v>
      </c>
      <c r="FP26" s="10">
        <v>237</v>
      </c>
      <c r="FR26" s="12">
        <v>23</v>
      </c>
      <c r="FS26" s="10" t="s">
        <v>21</v>
      </c>
      <c r="FT26" s="10">
        <v>243</v>
      </c>
      <c r="FV26" s="12">
        <v>23</v>
      </c>
      <c r="FW26" s="10" t="s">
        <v>96</v>
      </c>
      <c r="FX26" s="10"/>
      <c r="FZ26" s="12">
        <v>23</v>
      </c>
      <c r="GA26" s="10" t="s">
        <v>99</v>
      </c>
      <c r="GB26" s="10">
        <v>248</v>
      </c>
    </row>
    <row r="27" spans="1:184" x14ac:dyDescent="0.2">
      <c r="A27" s="12">
        <v>24</v>
      </c>
      <c r="B27" t="s">
        <v>21</v>
      </c>
      <c r="C27">
        <v>192</v>
      </c>
      <c r="E27" s="12">
        <v>24</v>
      </c>
      <c r="F27" t="s">
        <v>96</v>
      </c>
      <c r="I27" s="12">
        <v>24</v>
      </c>
      <c r="J27" t="s">
        <v>99</v>
      </c>
      <c r="K27">
        <v>182</v>
      </c>
      <c r="M27" s="12">
        <v>24</v>
      </c>
      <c r="N27" s="10" t="s">
        <v>97</v>
      </c>
      <c r="O27">
        <v>181</v>
      </c>
      <c r="Q27" s="12">
        <v>24</v>
      </c>
      <c r="R27" s="10" t="s">
        <v>96</v>
      </c>
      <c r="U27" s="12">
        <v>24</v>
      </c>
      <c r="V27" s="10" t="s">
        <v>98</v>
      </c>
      <c r="W27">
        <v>197</v>
      </c>
      <c r="Y27" s="12">
        <v>24</v>
      </c>
      <c r="Z27" s="10" t="s">
        <v>95</v>
      </c>
      <c r="AA27" s="8">
        <f>SUM(AA22:AA26)</f>
        <v>965</v>
      </c>
      <c r="AC27" s="12">
        <v>24</v>
      </c>
      <c r="AD27" s="10" t="s">
        <v>100</v>
      </c>
      <c r="AE27">
        <v>205</v>
      </c>
      <c r="AG27" s="12">
        <v>24</v>
      </c>
      <c r="AH27" s="10" t="s">
        <v>21</v>
      </c>
      <c r="AI27" s="67"/>
      <c r="AK27" s="12">
        <v>24</v>
      </c>
      <c r="AL27" s="10" t="s">
        <v>95</v>
      </c>
      <c r="AM27" s="8">
        <f>SUM(AM22:AM26)</f>
        <v>1016</v>
      </c>
      <c r="AO27" s="12">
        <v>24</v>
      </c>
      <c r="AP27" s="10" t="s">
        <v>99</v>
      </c>
      <c r="AQ27">
        <v>206</v>
      </c>
      <c r="AS27" s="12">
        <v>24</v>
      </c>
      <c r="AT27" s="10" t="s">
        <v>97</v>
      </c>
      <c r="AU27">
        <v>222</v>
      </c>
      <c r="AW27" s="12">
        <v>24</v>
      </c>
      <c r="AX27" s="10" t="s">
        <v>95</v>
      </c>
      <c r="AY27" s="8">
        <f>SUM(AY22:AY26)</f>
        <v>1066</v>
      </c>
      <c r="BA27" s="12">
        <v>24</v>
      </c>
      <c r="BB27" s="10" t="s">
        <v>99</v>
      </c>
      <c r="BC27" s="10">
        <v>194</v>
      </c>
      <c r="BE27" s="12">
        <v>24</v>
      </c>
      <c r="BF27" s="10" t="s">
        <v>21</v>
      </c>
      <c r="BG27">
        <v>186</v>
      </c>
      <c r="BI27" s="12">
        <v>24</v>
      </c>
      <c r="BJ27" s="10" t="s">
        <v>96</v>
      </c>
      <c r="BM27" s="12">
        <v>24</v>
      </c>
      <c r="BN27" s="10" t="s">
        <v>99</v>
      </c>
      <c r="BO27" s="10">
        <v>213</v>
      </c>
      <c r="BQ27" s="12">
        <v>24</v>
      </c>
      <c r="BR27" s="10" t="s">
        <v>97</v>
      </c>
      <c r="BS27" s="10">
        <v>229</v>
      </c>
      <c r="BU27" s="12">
        <v>24</v>
      </c>
      <c r="BV27" s="10" t="s">
        <v>100</v>
      </c>
      <c r="BW27" s="10">
        <v>228</v>
      </c>
      <c r="BY27" s="12">
        <v>24</v>
      </c>
      <c r="BZ27" s="10" t="s">
        <v>98</v>
      </c>
      <c r="CA27" s="10">
        <v>223</v>
      </c>
      <c r="CC27" s="12">
        <v>24</v>
      </c>
      <c r="CD27" s="10" t="s">
        <v>95</v>
      </c>
      <c r="CE27" s="8">
        <f>SUM(CE22:CE26)</f>
        <v>672</v>
      </c>
      <c r="CG27" s="12">
        <v>24</v>
      </c>
      <c r="CH27" s="10" t="s">
        <v>100</v>
      </c>
      <c r="CI27" s="10">
        <v>226</v>
      </c>
      <c r="CK27" s="12">
        <v>24</v>
      </c>
      <c r="CL27" s="10" t="s">
        <v>21</v>
      </c>
      <c r="CM27" s="10">
        <v>217</v>
      </c>
      <c r="CO27" s="12">
        <v>24</v>
      </c>
      <c r="CP27" s="10" t="s">
        <v>96</v>
      </c>
      <c r="CQ27" s="10"/>
      <c r="CS27" s="12">
        <v>24</v>
      </c>
      <c r="CT27" s="10" t="s">
        <v>96</v>
      </c>
      <c r="CU27" s="10"/>
      <c r="CW27" s="12">
        <v>24</v>
      </c>
      <c r="CX27" s="10" t="s">
        <v>98</v>
      </c>
      <c r="CY27" s="10">
        <v>210</v>
      </c>
      <c r="DA27" s="12">
        <v>24</v>
      </c>
      <c r="DB27" s="10" t="s">
        <v>97</v>
      </c>
      <c r="DC27" s="10">
        <v>204</v>
      </c>
      <c r="DE27" s="12">
        <v>24</v>
      </c>
      <c r="DF27" s="10" t="s">
        <v>100</v>
      </c>
      <c r="DG27" s="10">
        <v>202</v>
      </c>
      <c r="DI27" s="12">
        <v>24</v>
      </c>
      <c r="DJ27" s="10" t="s">
        <v>98</v>
      </c>
      <c r="DK27" s="10">
        <v>198</v>
      </c>
      <c r="DM27" s="12">
        <v>24</v>
      </c>
      <c r="DN27" s="10" t="s">
        <v>95</v>
      </c>
      <c r="DO27" s="8">
        <f>SUM(DO22:DO26)</f>
        <v>1021</v>
      </c>
      <c r="DQ27" s="12">
        <v>24</v>
      </c>
      <c r="DR27" s="10" t="s">
        <v>99</v>
      </c>
      <c r="DS27" s="10">
        <v>200</v>
      </c>
      <c r="DU27" s="12">
        <v>24</v>
      </c>
      <c r="DV27" s="10" t="s">
        <v>21</v>
      </c>
      <c r="DW27" s="10">
        <v>201</v>
      </c>
      <c r="DY27" s="12">
        <v>24</v>
      </c>
      <c r="DZ27" s="10" t="s">
        <v>96</v>
      </c>
      <c r="EA27" s="10"/>
      <c r="EC27" s="12">
        <v>24</v>
      </c>
      <c r="ED27" s="10" t="s">
        <v>99</v>
      </c>
      <c r="EE27" s="10">
        <v>230</v>
      </c>
      <c r="EG27" s="12">
        <v>24</v>
      </c>
      <c r="EH27" s="10" t="s">
        <v>97</v>
      </c>
      <c r="EI27" s="10">
        <v>235</v>
      </c>
      <c r="EL27" s="12">
        <v>24</v>
      </c>
      <c r="EM27" s="10" t="s">
        <v>100</v>
      </c>
      <c r="EN27" s="10">
        <v>242</v>
      </c>
      <c r="EP27" s="12">
        <v>24</v>
      </c>
      <c r="EQ27" s="10" t="s">
        <v>100</v>
      </c>
      <c r="ER27" s="10">
        <v>251</v>
      </c>
      <c r="ET27" s="12">
        <v>24</v>
      </c>
      <c r="EU27" s="10" t="s">
        <v>21</v>
      </c>
      <c r="EV27" s="10">
        <v>230</v>
      </c>
      <c r="EX27" s="12">
        <v>24</v>
      </c>
      <c r="EY27" s="10" t="s">
        <v>95</v>
      </c>
      <c r="EZ27" s="8">
        <f>SUM(EZ22:EZ26)</f>
        <v>1210</v>
      </c>
      <c r="FB27" s="12">
        <v>24</v>
      </c>
      <c r="FC27" s="10" t="s">
        <v>99</v>
      </c>
      <c r="FD27" s="10">
        <v>243</v>
      </c>
      <c r="FF27" s="12">
        <v>24</v>
      </c>
      <c r="FG27" s="10" t="s">
        <v>21</v>
      </c>
      <c r="FH27" s="10">
        <v>247</v>
      </c>
      <c r="FJ27" s="12">
        <v>24</v>
      </c>
      <c r="FK27" s="10" t="s">
        <v>96</v>
      </c>
      <c r="FL27" s="10"/>
      <c r="FN27" s="12">
        <v>24</v>
      </c>
      <c r="FO27" s="10" t="s">
        <v>98</v>
      </c>
      <c r="FP27" s="10">
        <v>236</v>
      </c>
      <c r="FR27" s="12">
        <v>24</v>
      </c>
      <c r="FS27" s="10" t="s">
        <v>97</v>
      </c>
      <c r="FT27" s="10">
        <v>251</v>
      </c>
      <c r="FV27" s="12">
        <v>24</v>
      </c>
      <c r="FW27" s="10" t="s">
        <v>100</v>
      </c>
      <c r="FX27" s="10">
        <v>257</v>
      </c>
      <c r="FZ27" s="12">
        <v>24</v>
      </c>
      <c r="GA27" s="10" t="s">
        <v>98</v>
      </c>
      <c r="GB27" s="10">
        <v>328</v>
      </c>
    </row>
    <row r="28" spans="1:184" x14ac:dyDescent="0.2">
      <c r="A28" s="12">
        <v>25</v>
      </c>
      <c r="B28" t="s">
        <v>97</v>
      </c>
      <c r="C28">
        <v>193</v>
      </c>
      <c r="E28" s="12">
        <v>25</v>
      </c>
      <c r="F28" t="s">
        <v>100</v>
      </c>
      <c r="G28">
        <v>203</v>
      </c>
      <c r="I28" s="12">
        <v>25</v>
      </c>
      <c r="J28" t="s">
        <v>98</v>
      </c>
      <c r="K28">
        <v>192</v>
      </c>
      <c r="M28" s="12">
        <v>25</v>
      </c>
      <c r="N28" s="10" t="s">
        <v>95</v>
      </c>
      <c r="O28" s="8">
        <f>SUM(O23:O27)</f>
        <v>904</v>
      </c>
      <c r="Q28" s="12">
        <v>25</v>
      </c>
      <c r="R28" s="10" t="s">
        <v>100</v>
      </c>
      <c r="S28">
        <v>187</v>
      </c>
      <c r="U28" s="12">
        <v>25</v>
      </c>
      <c r="V28" s="10" t="s">
        <v>21</v>
      </c>
      <c r="W28">
        <v>187</v>
      </c>
      <c r="Y28" s="12">
        <v>25</v>
      </c>
      <c r="Z28" s="10" t="s">
        <v>96</v>
      </c>
      <c r="AC28" s="12">
        <v>25</v>
      </c>
      <c r="AD28" s="10" t="s">
        <v>99</v>
      </c>
      <c r="AE28">
        <v>196</v>
      </c>
      <c r="AG28" s="12">
        <v>25</v>
      </c>
      <c r="AH28" s="10" t="s">
        <v>97</v>
      </c>
      <c r="AI28" s="59" t="s">
        <v>143</v>
      </c>
      <c r="AK28" s="12">
        <v>25</v>
      </c>
      <c r="AL28" s="10" t="s">
        <v>96</v>
      </c>
      <c r="AO28" s="12">
        <v>25</v>
      </c>
      <c r="AP28" s="10" t="s">
        <v>98</v>
      </c>
      <c r="AQ28">
        <v>220</v>
      </c>
      <c r="AS28" s="12">
        <v>25</v>
      </c>
      <c r="AT28" s="10" t="s">
        <v>95</v>
      </c>
      <c r="AU28" s="8">
        <f>SUM(AU24:AU27)</f>
        <v>867</v>
      </c>
      <c r="AW28" s="12">
        <v>25</v>
      </c>
      <c r="AX28" s="10" t="s">
        <v>96</v>
      </c>
      <c r="BA28" s="12">
        <v>25</v>
      </c>
      <c r="BB28" s="10" t="s">
        <v>98</v>
      </c>
      <c r="BC28">
        <v>202</v>
      </c>
      <c r="BE28" s="12">
        <v>25</v>
      </c>
      <c r="BF28" s="10" t="s">
        <v>97</v>
      </c>
      <c r="BG28">
        <v>203</v>
      </c>
      <c r="BI28" s="12">
        <v>25</v>
      </c>
      <c r="BJ28" s="10" t="s">
        <v>100</v>
      </c>
      <c r="BK28">
        <v>205</v>
      </c>
      <c r="BM28" s="12">
        <v>25</v>
      </c>
      <c r="BN28" s="10" t="s">
        <v>98</v>
      </c>
      <c r="BO28" s="10">
        <v>220</v>
      </c>
      <c r="BQ28" s="12">
        <v>25</v>
      </c>
      <c r="BR28" s="10" t="s">
        <v>95</v>
      </c>
      <c r="BS28" s="8">
        <f>SUM(BS23:BS27)</f>
        <v>1074</v>
      </c>
      <c r="BU28" s="12">
        <v>25</v>
      </c>
      <c r="BV28" s="10" t="s">
        <v>99</v>
      </c>
      <c r="BW28" s="10">
        <v>215</v>
      </c>
      <c r="BY28" s="12">
        <v>25</v>
      </c>
      <c r="BZ28" s="10" t="s">
        <v>21</v>
      </c>
      <c r="CA28" s="10">
        <v>221</v>
      </c>
      <c r="CC28" s="12">
        <v>25</v>
      </c>
      <c r="CD28" s="10" t="s">
        <v>96</v>
      </c>
      <c r="CE28" s="10"/>
      <c r="CG28" s="12">
        <v>25</v>
      </c>
      <c r="CH28" s="10" t="s">
        <v>99</v>
      </c>
      <c r="CI28" s="10" t="s">
        <v>208</v>
      </c>
      <c r="CK28" s="12">
        <v>25</v>
      </c>
      <c r="CL28" s="10" t="s">
        <v>97</v>
      </c>
      <c r="CM28" s="10">
        <v>226</v>
      </c>
      <c r="CO28" s="12">
        <v>25</v>
      </c>
      <c r="CP28" s="10" t="s">
        <v>100</v>
      </c>
      <c r="CQ28" s="10">
        <v>215</v>
      </c>
      <c r="CS28" s="12">
        <v>25</v>
      </c>
      <c r="CT28" s="10" t="s">
        <v>100</v>
      </c>
      <c r="CU28" s="10">
        <v>217</v>
      </c>
      <c r="CW28" s="12">
        <v>25</v>
      </c>
      <c r="CX28" s="10" t="s">
        <v>21</v>
      </c>
      <c r="CY28" s="10">
        <v>206</v>
      </c>
      <c r="DA28" s="12">
        <v>25</v>
      </c>
      <c r="DB28" s="10" t="s">
        <v>95</v>
      </c>
      <c r="DC28" s="8">
        <f>SUM(DC23:DC27)</f>
        <v>1015</v>
      </c>
      <c r="DE28" s="12">
        <v>25</v>
      </c>
      <c r="DF28" s="10" t="s">
        <v>99</v>
      </c>
      <c r="DG28" s="10">
        <v>197</v>
      </c>
      <c r="DI28" s="12">
        <v>25</v>
      </c>
      <c r="DJ28" s="10" t="s">
        <v>21</v>
      </c>
      <c r="DK28" s="10">
        <v>190</v>
      </c>
      <c r="DM28" s="12">
        <v>25</v>
      </c>
      <c r="DN28" s="10" t="s">
        <v>96</v>
      </c>
      <c r="DO28" s="10"/>
      <c r="DQ28" s="12">
        <v>25</v>
      </c>
      <c r="DR28" s="10" t="s">
        <v>98</v>
      </c>
      <c r="DS28" s="10">
        <v>205</v>
      </c>
      <c r="DU28" s="12">
        <v>25</v>
      </c>
      <c r="DV28" s="10" t="s">
        <v>97</v>
      </c>
      <c r="DW28" s="10">
        <v>206</v>
      </c>
      <c r="DY28" s="12">
        <v>25</v>
      </c>
      <c r="DZ28" s="10" t="s">
        <v>100</v>
      </c>
      <c r="EA28" s="10">
        <v>224</v>
      </c>
      <c r="EC28" s="12">
        <v>25</v>
      </c>
      <c r="ED28" s="10" t="s">
        <v>98</v>
      </c>
      <c r="EE28" s="10" t="s">
        <v>191</v>
      </c>
      <c r="EG28" s="12">
        <v>25</v>
      </c>
      <c r="EH28" s="10" t="s">
        <v>95</v>
      </c>
      <c r="EI28" s="8">
        <f>SUM(EI23:EI27)</f>
        <v>1170</v>
      </c>
      <c r="EL28" s="12">
        <v>25</v>
      </c>
      <c r="EM28" s="10" t="s">
        <v>99</v>
      </c>
      <c r="EN28" s="10">
        <v>240</v>
      </c>
      <c r="EP28" s="12">
        <v>25</v>
      </c>
      <c r="EQ28" s="10" t="s">
        <v>99</v>
      </c>
      <c r="ER28" s="10">
        <v>242</v>
      </c>
      <c r="ET28" s="12">
        <v>25</v>
      </c>
      <c r="EU28" s="10" t="s">
        <v>97</v>
      </c>
      <c r="EV28" s="10">
        <v>243</v>
      </c>
      <c r="EX28" s="12">
        <v>25</v>
      </c>
      <c r="EY28" s="10" t="s">
        <v>96</v>
      </c>
      <c r="EZ28" s="10"/>
      <c r="FB28" s="12">
        <v>25</v>
      </c>
      <c r="FC28" s="10" t="s">
        <v>98</v>
      </c>
      <c r="FD28" s="10">
        <v>246</v>
      </c>
      <c r="FF28" s="12">
        <v>25</v>
      </c>
      <c r="FG28" s="10" t="s">
        <v>97</v>
      </c>
      <c r="FH28" s="10">
        <v>250</v>
      </c>
      <c r="FJ28" s="12">
        <v>25</v>
      </c>
      <c r="FK28" s="10" t="s">
        <v>100</v>
      </c>
      <c r="FL28" s="10">
        <v>253</v>
      </c>
      <c r="FN28" s="12">
        <v>25</v>
      </c>
      <c r="FO28" s="10" t="s">
        <v>21</v>
      </c>
      <c r="FP28" s="10">
        <v>235</v>
      </c>
      <c r="FR28" s="12">
        <v>25</v>
      </c>
      <c r="FS28" s="10" t="s">
        <v>95</v>
      </c>
      <c r="FT28" s="8">
        <f>SUM(FT23:FT27)</f>
        <v>1227</v>
      </c>
      <c r="FV28" s="12">
        <v>25</v>
      </c>
      <c r="FW28" s="10" t="s">
        <v>99</v>
      </c>
      <c r="FX28" s="10">
        <v>247</v>
      </c>
      <c r="FZ28" s="12">
        <v>25</v>
      </c>
      <c r="GA28" s="10" t="s">
        <v>21</v>
      </c>
      <c r="GB28" s="10">
        <v>328</v>
      </c>
    </row>
    <row r="29" spans="1:184" x14ac:dyDescent="0.2">
      <c r="A29" s="12">
        <v>26</v>
      </c>
      <c r="B29" t="s">
        <v>95</v>
      </c>
      <c r="C29" s="8">
        <f>SUM(C24:C28)</f>
        <v>971</v>
      </c>
      <c r="D29" s="38"/>
      <c r="E29" s="12">
        <v>26</v>
      </c>
      <c r="F29" t="s">
        <v>99</v>
      </c>
      <c r="G29">
        <v>197</v>
      </c>
      <c r="I29" s="12">
        <v>26</v>
      </c>
      <c r="J29" t="s">
        <v>21</v>
      </c>
      <c r="K29">
        <v>182</v>
      </c>
      <c r="M29" s="12">
        <v>26</v>
      </c>
      <c r="N29" s="10" t="s">
        <v>96</v>
      </c>
      <c r="Q29" s="12">
        <v>26</v>
      </c>
      <c r="R29" s="10" t="s">
        <v>99</v>
      </c>
      <c r="S29">
        <v>180</v>
      </c>
      <c r="U29" s="12">
        <v>26</v>
      </c>
      <c r="V29" s="10" t="s">
        <v>97</v>
      </c>
      <c r="W29" s="10">
        <v>191</v>
      </c>
      <c r="Y29" s="12">
        <v>26</v>
      </c>
      <c r="Z29" s="10" t="s">
        <v>100</v>
      </c>
      <c r="AA29">
        <v>197</v>
      </c>
      <c r="AC29" s="12">
        <v>26</v>
      </c>
      <c r="AD29" s="10" t="s">
        <v>98</v>
      </c>
      <c r="AE29">
        <v>213</v>
      </c>
      <c r="AG29" s="12">
        <v>26</v>
      </c>
      <c r="AH29" s="10" t="s">
        <v>95</v>
      </c>
      <c r="AI29" s="8">
        <f>SUM(AI24:AI28)</f>
        <v>608</v>
      </c>
      <c r="AK29" s="12">
        <v>26</v>
      </c>
      <c r="AL29" s="10" t="s">
        <v>100</v>
      </c>
      <c r="AM29">
        <v>202</v>
      </c>
      <c r="AO29" s="12">
        <v>26</v>
      </c>
      <c r="AP29" s="10" t="s">
        <v>21</v>
      </c>
      <c r="AQ29">
        <v>210</v>
      </c>
      <c r="AS29" s="12">
        <v>26</v>
      </c>
      <c r="AT29" s="10" t="s">
        <v>96</v>
      </c>
      <c r="AW29" s="12">
        <v>26</v>
      </c>
      <c r="AX29" s="10" t="s">
        <v>100</v>
      </c>
      <c r="AY29">
        <v>214</v>
      </c>
      <c r="BA29" s="12">
        <v>26</v>
      </c>
      <c r="BB29" s="10" t="s">
        <v>21</v>
      </c>
      <c r="BC29">
        <v>198</v>
      </c>
      <c r="BE29" s="12">
        <v>26</v>
      </c>
      <c r="BF29" s="10" t="s">
        <v>95</v>
      </c>
      <c r="BG29" s="8">
        <f>SUM(BG24:BG28)</f>
        <v>969</v>
      </c>
      <c r="BI29" s="12">
        <v>26</v>
      </c>
      <c r="BJ29" s="10" t="s">
        <v>99</v>
      </c>
      <c r="BK29">
        <v>202</v>
      </c>
      <c r="BM29" s="12">
        <v>26</v>
      </c>
      <c r="BN29" s="10" t="s">
        <v>21</v>
      </c>
      <c r="BO29" s="10">
        <v>210</v>
      </c>
      <c r="BQ29" s="12">
        <v>26</v>
      </c>
      <c r="BR29" s="10" t="s">
        <v>96</v>
      </c>
      <c r="BS29" s="10"/>
      <c r="BU29" s="12">
        <v>26</v>
      </c>
      <c r="BV29" s="10" t="s">
        <v>98</v>
      </c>
      <c r="BW29" s="10">
        <v>229</v>
      </c>
      <c r="BY29" s="12">
        <v>26</v>
      </c>
      <c r="BZ29" s="10" t="s">
        <v>97</v>
      </c>
      <c r="CA29" s="10">
        <v>229</v>
      </c>
      <c r="CC29" s="12">
        <v>26</v>
      </c>
      <c r="CD29" s="10" t="s">
        <v>100</v>
      </c>
      <c r="CE29" s="10">
        <v>233</v>
      </c>
      <c r="CG29" s="12">
        <v>26</v>
      </c>
      <c r="CH29" s="10" t="s">
        <v>98</v>
      </c>
      <c r="CI29" s="10">
        <v>231</v>
      </c>
      <c r="CK29" s="12">
        <v>26</v>
      </c>
      <c r="CL29" s="10" t="s">
        <v>95</v>
      </c>
      <c r="CM29" s="8">
        <f>SUM(CM24:CM28)</f>
        <v>1092</v>
      </c>
      <c r="CO29" s="12">
        <v>26</v>
      </c>
      <c r="CP29" s="10" t="s">
        <v>99</v>
      </c>
      <c r="CQ29" s="8">
        <v>216</v>
      </c>
      <c r="CS29" s="12">
        <v>26</v>
      </c>
      <c r="CT29" s="10" t="s">
        <v>99</v>
      </c>
      <c r="CU29" s="10">
        <v>215</v>
      </c>
      <c r="CW29" s="12">
        <v>26</v>
      </c>
      <c r="CX29" s="10" t="s">
        <v>97</v>
      </c>
      <c r="CY29" s="10">
        <v>207</v>
      </c>
      <c r="DA29" s="12">
        <v>26</v>
      </c>
      <c r="DB29" s="10" t="s">
        <v>96</v>
      </c>
      <c r="DC29" s="10"/>
      <c r="DE29" s="12">
        <v>26</v>
      </c>
      <c r="DF29" s="10" t="s">
        <v>98</v>
      </c>
      <c r="DG29" s="10">
        <v>203</v>
      </c>
      <c r="DI29" s="12">
        <v>26</v>
      </c>
      <c r="DJ29" s="10" t="s">
        <v>97</v>
      </c>
      <c r="DK29" s="10">
        <v>194</v>
      </c>
      <c r="DM29" s="12">
        <v>26</v>
      </c>
      <c r="DN29" s="10" t="s">
        <v>100</v>
      </c>
      <c r="DO29" s="10">
        <v>206</v>
      </c>
      <c r="DQ29" s="12">
        <v>26</v>
      </c>
      <c r="DR29" s="10" t="s">
        <v>21</v>
      </c>
      <c r="DS29" s="10">
        <v>199</v>
      </c>
      <c r="DU29" s="12">
        <v>26</v>
      </c>
      <c r="DV29" s="10" t="s">
        <v>95</v>
      </c>
      <c r="DW29" s="8">
        <f>SUM(DW24:DW28)</f>
        <v>1031</v>
      </c>
      <c r="DY29" s="12">
        <v>26</v>
      </c>
      <c r="DZ29" s="10" t="s">
        <v>99</v>
      </c>
      <c r="EA29" s="10">
        <v>226</v>
      </c>
      <c r="EC29" s="12">
        <v>26</v>
      </c>
      <c r="ED29" s="10" t="s">
        <v>21</v>
      </c>
      <c r="EE29" s="10">
        <v>227</v>
      </c>
      <c r="EG29" s="12">
        <v>26</v>
      </c>
      <c r="EH29" s="10" t="s">
        <v>96</v>
      </c>
      <c r="EI29" s="10"/>
      <c r="EL29" s="12">
        <v>26</v>
      </c>
      <c r="EM29" s="10" t="s">
        <v>98</v>
      </c>
      <c r="EN29" s="10">
        <v>239</v>
      </c>
      <c r="EP29" s="12">
        <v>26</v>
      </c>
      <c r="EQ29" s="10" t="s">
        <v>98</v>
      </c>
      <c r="ER29" s="10">
        <v>241</v>
      </c>
      <c r="ET29" s="12">
        <v>26</v>
      </c>
      <c r="EU29" s="10" t="s">
        <v>95</v>
      </c>
      <c r="EV29" s="8">
        <f>SUM(EV24:EV28)</f>
        <v>1167</v>
      </c>
      <c r="EX29" s="12">
        <v>26</v>
      </c>
      <c r="EY29" s="10" t="s">
        <v>100</v>
      </c>
      <c r="EZ29" s="10"/>
      <c r="FB29" s="12">
        <v>26</v>
      </c>
      <c r="FC29" s="10" t="s">
        <v>21</v>
      </c>
      <c r="FD29" s="10">
        <v>245</v>
      </c>
      <c r="FF29" s="12">
        <v>26</v>
      </c>
      <c r="FG29" s="10" t="s">
        <v>95</v>
      </c>
      <c r="FH29" s="8">
        <f>SUM(FH24:FH28)</f>
        <v>1263</v>
      </c>
      <c r="FJ29" s="12">
        <v>26</v>
      </c>
      <c r="FK29" s="10" t="s">
        <v>99</v>
      </c>
      <c r="FL29" s="10">
        <v>242</v>
      </c>
      <c r="FN29" s="12">
        <v>26</v>
      </c>
      <c r="FO29" s="10" t="s">
        <v>97</v>
      </c>
      <c r="FP29" s="10">
        <v>239</v>
      </c>
      <c r="FR29" s="12">
        <v>26</v>
      </c>
      <c r="FS29" s="10" t="s">
        <v>96</v>
      </c>
      <c r="FT29" s="10"/>
      <c r="FV29" s="12">
        <v>26</v>
      </c>
      <c r="FW29" s="10" t="s">
        <v>98</v>
      </c>
      <c r="FX29" s="10">
        <v>255</v>
      </c>
      <c r="FZ29" s="12">
        <v>26</v>
      </c>
      <c r="GA29" s="10" t="s">
        <v>97</v>
      </c>
      <c r="GB29" s="10">
        <v>253</v>
      </c>
    </row>
    <row r="30" spans="1:184" x14ac:dyDescent="0.2">
      <c r="A30" s="12">
        <v>27</v>
      </c>
      <c r="B30" t="s">
        <v>96</v>
      </c>
      <c r="E30" s="12">
        <v>27</v>
      </c>
      <c r="F30" t="s">
        <v>98</v>
      </c>
      <c r="G30">
        <v>207</v>
      </c>
      <c r="I30" s="12">
        <v>27</v>
      </c>
      <c r="J30" t="s">
        <v>97</v>
      </c>
      <c r="K30">
        <v>188</v>
      </c>
      <c r="M30" s="12">
        <v>27</v>
      </c>
      <c r="N30" s="10" t="s">
        <v>100</v>
      </c>
      <c r="O30">
        <v>183</v>
      </c>
      <c r="Q30" s="12">
        <v>27</v>
      </c>
      <c r="R30" s="10" t="s">
        <v>98</v>
      </c>
      <c r="S30">
        <v>192</v>
      </c>
      <c r="U30" s="12">
        <v>27</v>
      </c>
      <c r="V30" s="10" t="s">
        <v>95</v>
      </c>
      <c r="W30" s="8">
        <f>SUM(W25:W29)</f>
        <v>954</v>
      </c>
      <c r="Y30" s="12">
        <v>27</v>
      </c>
      <c r="Z30" s="10" t="s">
        <v>99</v>
      </c>
      <c r="AA30">
        <v>190</v>
      </c>
      <c r="AC30" s="12">
        <v>27</v>
      </c>
      <c r="AD30" s="10" t="s">
        <v>21</v>
      </c>
      <c r="AE30">
        <v>200</v>
      </c>
      <c r="AG30" s="12">
        <v>27</v>
      </c>
      <c r="AH30" s="10" t="s">
        <v>96</v>
      </c>
      <c r="AI30">
        <v>201</v>
      </c>
      <c r="AK30" s="12">
        <v>27</v>
      </c>
      <c r="AL30" s="10" t="s">
        <v>99</v>
      </c>
      <c r="AM30">
        <v>200</v>
      </c>
      <c r="AO30" s="12">
        <v>27</v>
      </c>
      <c r="AP30" s="10" t="s">
        <v>97</v>
      </c>
      <c r="AQ30">
        <v>221</v>
      </c>
      <c r="AS30" s="12">
        <v>27</v>
      </c>
      <c r="AT30" s="10" t="s">
        <v>100</v>
      </c>
      <c r="AU30">
        <v>211</v>
      </c>
      <c r="AW30" s="12">
        <v>27</v>
      </c>
      <c r="AX30" s="10" t="s">
        <v>99</v>
      </c>
      <c r="AY30">
        <v>209</v>
      </c>
      <c r="BA30" s="12">
        <v>27</v>
      </c>
      <c r="BB30" s="10" t="s">
        <v>97</v>
      </c>
      <c r="BC30">
        <v>193</v>
      </c>
      <c r="BE30" s="12">
        <v>27</v>
      </c>
      <c r="BF30" s="10" t="s">
        <v>96</v>
      </c>
      <c r="BI30" s="12">
        <v>27</v>
      </c>
      <c r="BJ30" s="10" t="s">
        <v>98</v>
      </c>
      <c r="BK30">
        <v>206</v>
      </c>
      <c r="BM30" s="12">
        <v>27</v>
      </c>
      <c r="BN30" s="10" t="s">
        <v>97</v>
      </c>
      <c r="BO30" s="10">
        <v>230</v>
      </c>
      <c r="BQ30" s="12">
        <v>27</v>
      </c>
      <c r="BR30" s="10" t="s">
        <v>100</v>
      </c>
      <c r="BS30" s="10">
        <v>222</v>
      </c>
      <c r="BU30" s="12">
        <v>27</v>
      </c>
      <c r="BV30" s="10" t="s">
        <v>21</v>
      </c>
      <c r="BW30" s="10">
        <v>224</v>
      </c>
      <c r="BY30" s="12">
        <v>27</v>
      </c>
      <c r="BZ30" s="10" t="s">
        <v>95</v>
      </c>
      <c r="CA30" s="8">
        <f>SUM(CA25:CA29)</f>
        <v>1106</v>
      </c>
      <c r="CC30" s="12">
        <v>27</v>
      </c>
      <c r="CD30" s="10" t="s">
        <v>99</v>
      </c>
      <c r="CE30" s="8">
        <v>220</v>
      </c>
      <c r="CG30" s="12">
        <v>27</v>
      </c>
      <c r="CH30" s="10" t="s">
        <v>21</v>
      </c>
      <c r="CI30" s="10">
        <v>218</v>
      </c>
      <c r="CK30" s="12">
        <v>27</v>
      </c>
      <c r="CL30" s="10" t="s">
        <v>96</v>
      </c>
      <c r="CM30" s="10"/>
      <c r="CO30" s="12">
        <v>27</v>
      </c>
      <c r="CP30" s="10" t="s">
        <v>98</v>
      </c>
      <c r="CQ30" s="10">
        <v>220</v>
      </c>
      <c r="CS30" s="12">
        <v>27</v>
      </c>
      <c r="CT30" s="10" t="s">
        <v>98</v>
      </c>
      <c r="CU30" s="10">
        <v>218</v>
      </c>
      <c r="CW30" s="12">
        <v>27</v>
      </c>
      <c r="CX30" s="10" t="s">
        <v>95</v>
      </c>
      <c r="CY30" s="8">
        <f>SUM(CY25:CY29)</f>
        <v>1035</v>
      </c>
      <c r="DA30" s="12">
        <v>27</v>
      </c>
      <c r="DB30" s="10" t="s">
        <v>100</v>
      </c>
      <c r="DC30" s="8" t="s">
        <v>191</v>
      </c>
      <c r="DE30" s="12">
        <v>27</v>
      </c>
      <c r="DF30" s="10" t="s">
        <v>21</v>
      </c>
      <c r="DG30" s="10">
        <v>198</v>
      </c>
      <c r="DI30" s="12">
        <v>27</v>
      </c>
      <c r="DJ30" s="10" t="s">
        <v>95</v>
      </c>
      <c r="DK30" s="8">
        <f>SUM(DK25:DK29)</f>
        <v>968</v>
      </c>
      <c r="DM30" s="12">
        <v>27</v>
      </c>
      <c r="DN30" s="10" t="s">
        <v>99</v>
      </c>
      <c r="DO30" s="10">
        <v>202</v>
      </c>
      <c r="DQ30" s="12">
        <v>27</v>
      </c>
      <c r="DR30" s="10" t="s">
        <v>97</v>
      </c>
      <c r="DS30" s="10">
        <v>208</v>
      </c>
      <c r="DU30" s="12">
        <v>27</v>
      </c>
      <c r="DV30" s="10" t="s">
        <v>96</v>
      </c>
      <c r="DW30" s="10"/>
      <c r="DY30" s="12">
        <v>27</v>
      </c>
      <c r="DZ30" s="10" t="s">
        <v>98</v>
      </c>
      <c r="EA30" s="10">
        <v>220</v>
      </c>
      <c r="EC30" s="12">
        <v>27</v>
      </c>
      <c r="ED30" s="10" t="s">
        <v>97</v>
      </c>
      <c r="EE30" s="10">
        <v>231</v>
      </c>
      <c r="EG30" s="12">
        <v>27</v>
      </c>
      <c r="EH30" s="10" t="s">
        <v>100</v>
      </c>
      <c r="EI30" s="10">
        <v>244</v>
      </c>
      <c r="EL30" s="12">
        <v>27</v>
      </c>
      <c r="EM30" s="10" t="s">
        <v>21</v>
      </c>
      <c r="EN30" s="10">
        <v>239</v>
      </c>
      <c r="EP30" s="12">
        <v>27</v>
      </c>
      <c r="EQ30" s="10" t="s">
        <v>21</v>
      </c>
      <c r="ER30" s="10">
        <v>241</v>
      </c>
      <c r="ET30" s="12">
        <v>27</v>
      </c>
      <c r="EU30" s="10" t="s">
        <v>96</v>
      </c>
      <c r="EV30" s="10"/>
      <c r="EX30" s="12">
        <v>27</v>
      </c>
      <c r="EY30" s="10" t="s">
        <v>99</v>
      </c>
      <c r="EZ30" s="10">
        <v>241</v>
      </c>
      <c r="FB30" s="12">
        <v>27</v>
      </c>
      <c r="FC30" s="10" t="s">
        <v>97</v>
      </c>
      <c r="FD30" s="10">
        <v>254</v>
      </c>
      <c r="FF30" s="12">
        <v>27</v>
      </c>
      <c r="FG30" s="10" t="s">
        <v>96</v>
      </c>
      <c r="FH30" s="10"/>
      <c r="FJ30" s="12">
        <v>27</v>
      </c>
      <c r="FK30" s="10" t="s">
        <v>98</v>
      </c>
      <c r="FL30" s="10">
        <v>245</v>
      </c>
      <c r="FN30" s="12">
        <v>27</v>
      </c>
      <c r="FO30" s="10" t="s">
        <v>95</v>
      </c>
      <c r="FP30" s="8">
        <f>SUM(FP25:FP29)</f>
        <v>1199</v>
      </c>
      <c r="FR30" s="12">
        <v>27</v>
      </c>
      <c r="FS30" s="10" t="s">
        <v>100</v>
      </c>
      <c r="FT30" s="10">
        <v>259</v>
      </c>
      <c r="FV30" s="12">
        <v>27</v>
      </c>
      <c r="FW30" s="10" t="s">
        <v>21</v>
      </c>
      <c r="FX30" s="10">
        <v>321</v>
      </c>
      <c r="FZ30" s="12">
        <v>27</v>
      </c>
      <c r="GA30" s="10" t="s">
        <v>95</v>
      </c>
      <c r="GB30" s="8">
        <f>SUM(GB25:GB29)</f>
        <v>1410</v>
      </c>
    </row>
    <row r="31" spans="1:184" x14ac:dyDescent="0.2">
      <c r="A31" s="12">
        <v>28</v>
      </c>
      <c r="B31" t="s">
        <v>100</v>
      </c>
      <c r="C31">
        <v>202</v>
      </c>
      <c r="E31" s="12">
        <v>28</v>
      </c>
      <c r="F31" t="s">
        <v>21</v>
      </c>
      <c r="G31">
        <v>199</v>
      </c>
      <c r="I31" s="12">
        <v>28</v>
      </c>
      <c r="J31" t="s">
        <v>95</v>
      </c>
      <c r="K31" s="8">
        <f>SUM(K26:K30)</f>
        <v>929</v>
      </c>
      <c r="L31" s="38"/>
      <c r="M31" s="12">
        <v>28</v>
      </c>
      <c r="N31" s="10" t="s">
        <v>99</v>
      </c>
      <c r="O31">
        <v>171</v>
      </c>
      <c r="Q31" s="12">
        <v>28</v>
      </c>
      <c r="R31" s="10" t="s">
        <v>21</v>
      </c>
      <c r="S31">
        <v>180</v>
      </c>
      <c r="U31" s="12">
        <v>28</v>
      </c>
      <c r="V31" s="10" t="s">
        <v>96</v>
      </c>
      <c r="Y31" s="12">
        <v>28</v>
      </c>
      <c r="Z31" s="10" t="s">
        <v>98</v>
      </c>
      <c r="AA31">
        <v>206</v>
      </c>
      <c r="AC31" s="12">
        <v>28</v>
      </c>
      <c r="AD31" s="10" t="s">
        <v>97</v>
      </c>
      <c r="AE31">
        <v>210</v>
      </c>
      <c r="AG31" s="12">
        <v>28</v>
      </c>
      <c r="AH31" s="10" t="s">
        <v>100</v>
      </c>
      <c r="AI31">
        <v>206</v>
      </c>
      <c r="AK31" s="12">
        <v>28</v>
      </c>
      <c r="AL31" s="10" t="s">
        <v>98</v>
      </c>
      <c r="AM31">
        <v>214</v>
      </c>
      <c r="AO31" s="12">
        <v>28</v>
      </c>
      <c r="AP31" s="10" t="s">
        <v>95</v>
      </c>
      <c r="AQ31" s="8">
        <f>SUM(AQ26:AQ30)</f>
        <v>1071</v>
      </c>
      <c r="AS31" s="12">
        <v>28</v>
      </c>
      <c r="AT31" s="10" t="s">
        <v>99</v>
      </c>
      <c r="AU31">
        <v>212</v>
      </c>
      <c r="AW31" s="12">
        <v>28</v>
      </c>
      <c r="AX31" s="10" t="s">
        <v>98</v>
      </c>
      <c r="AY31">
        <v>217</v>
      </c>
      <c r="BA31" s="12">
        <v>28</v>
      </c>
      <c r="BB31" s="10" t="s">
        <v>95</v>
      </c>
      <c r="BC31" s="8">
        <f>SUM(BC26:BC30)</f>
        <v>979</v>
      </c>
      <c r="BE31" s="12">
        <v>28</v>
      </c>
      <c r="BF31" s="10" t="s">
        <v>100</v>
      </c>
      <c r="BG31" t="s">
        <v>191</v>
      </c>
      <c r="BI31" s="12">
        <v>28</v>
      </c>
      <c r="BJ31" s="10" t="s">
        <v>21</v>
      </c>
      <c r="BK31">
        <v>200</v>
      </c>
      <c r="BM31" s="12">
        <v>28</v>
      </c>
      <c r="BN31" s="10" t="s">
        <v>95</v>
      </c>
      <c r="BO31" s="8">
        <f>SUM(BO26:BO30)</f>
        <v>1097</v>
      </c>
      <c r="BQ31" s="12">
        <v>28</v>
      </c>
      <c r="BR31" s="10" t="s">
        <v>99</v>
      </c>
      <c r="BS31" s="8">
        <v>212</v>
      </c>
      <c r="BU31" s="12">
        <v>28</v>
      </c>
      <c r="BV31" s="10" t="s">
        <v>97</v>
      </c>
      <c r="BW31" s="10">
        <v>240</v>
      </c>
      <c r="BY31" s="12">
        <v>28</v>
      </c>
      <c r="BZ31" s="10" t="s">
        <v>96</v>
      </c>
      <c r="CA31" s="10"/>
      <c r="CC31" s="12">
        <v>28</v>
      </c>
      <c r="CD31" s="10" t="s">
        <v>98</v>
      </c>
      <c r="CE31" s="10">
        <v>227</v>
      </c>
      <c r="CG31" s="12">
        <v>28</v>
      </c>
      <c r="CH31" s="10" t="s">
        <v>97</v>
      </c>
      <c r="CI31" s="10">
        <v>222</v>
      </c>
      <c r="CK31" s="12">
        <v>28</v>
      </c>
      <c r="CL31" s="10" t="s">
        <v>100</v>
      </c>
      <c r="CM31" s="10">
        <v>217</v>
      </c>
      <c r="CO31" s="12">
        <v>28</v>
      </c>
      <c r="CP31" s="10" t="s">
        <v>21</v>
      </c>
      <c r="CQ31" s="10">
        <v>214</v>
      </c>
      <c r="CS31" s="12">
        <v>28</v>
      </c>
      <c r="CT31" s="10" t="s">
        <v>21</v>
      </c>
      <c r="CU31" s="10">
        <v>214</v>
      </c>
      <c r="CW31" s="12">
        <v>28</v>
      </c>
      <c r="CX31" s="10" t="s">
        <v>96</v>
      </c>
      <c r="CY31" s="10"/>
      <c r="DA31" s="12">
        <v>28</v>
      </c>
      <c r="DB31" s="10" t="s">
        <v>99</v>
      </c>
      <c r="DC31" s="10">
        <v>198</v>
      </c>
      <c r="DE31" s="12">
        <v>28</v>
      </c>
      <c r="DF31" s="10" t="s">
        <v>97</v>
      </c>
      <c r="DG31" s="10">
        <v>205</v>
      </c>
      <c r="DI31" s="12">
        <v>28</v>
      </c>
      <c r="DJ31" s="10" t="s">
        <v>96</v>
      </c>
      <c r="DK31" s="10"/>
      <c r="DM31" s="12">
        <v>28</v>
      </c>
      <c r="DN31" s="10" t="s">
        <v>98</v>
      </c>
      <c r="DO31" s="10">
        <v>205</v>
      </c>
      <c r="DQ31" s="12">
        <v>28</v>
      </c>
      <c r="DR31" s="10" t="s">
        <v>95</v>
      </c>
      <c r="DS31" s="8">
        <f>SUM(DS26:DS30)</f>
        <v>1018</v>
      </c>
      <c r="DU31" s="12">
        <v>28</v>
      </c>
      <c r="DV31" s="10" t="s">
        <v>100</v>
      </c>
      <c r="DW31" s="10">
        <v>210</v>
      </c>
      <c r="DY31" s="12">
        <v>28</v>
      </c>
      <c r="DZ31" s="10" t="s">
        <v>21</v>
      </c>
      <c r="EA31" s="10" t="s">
        <v>208</v>
      </c>
      <c r="EC31" s="12">
        <v>28</v>
      </c>
      <c r="ED31" s="10" t="s">
        <v>95</v>
      </c>
      <c r="EE31" s="8">
        <f>SUM(EE26:EE30)</f>
        <v>921</v>
      </c>
      <c r="EG31" s="12">
        <v>28</v>
      </c>
      <c r="EH31" s="10" t="s">
        <v>99</v>
      </c>
      <c r="EI31" s="10">
        <v>236</v>
      </c>
      <c r="EL31" s="12">
        <v>28</v>
      </c>
      <c r="EM31" s="10" t="s">
        <v>97</v>
      </c>
      <c r="EN31" s="10">
        <v>243</v>
      </c>
      <c r="EP31" s="12">
        <v>28</v>
      </c>
      <c r="EQ31" s="10" t="s">
        <v>97</v>
      </c>
      <c r="ER31" s="10">
        <v>250</v>
      </c>
      <c r="ET31" s="12">
        <v>28</v>
      </c>
      <c r="EU31" s="10" t="s">
        <v>100</v>
      </c>
      <c r="EV31" s="10">
        <v>247</v>
      </c>
      <c r="EX31" s="12">
        <v>28</v>
      </c>
      <c r="EY31" s="10" t="s">
        <v>98</v>
      </c>
      <c r="EZ31" s="10">
        <v>242</v>
      </c>
      <c r="FB31" s="12">
        <v>28</v>
      </c>
      <c r="FC31" s="10" t="s">
        <v>95</v>
      </c>
      <c r="FD31" s="8">
        <f>SUM(FD26:FD30)</f>
        <v>1241</v>
      </c>
      <c r="FF31" s="12">
        <v>28</v>
      </c>
      <c r="FG31" s="10" t="s">
        <v>100</v>
      </c>
      <c r="FH31" s="10">
        <v>260</v>
      </c>
      <c r="FJ31" s="12">
        <v>28</v>
      </c>
      <c r="FK31" s="10" t="s">
        <v>21</v>
      </c>
      <c r="FL31" s="10">
        <v>240</v>
      </c>
      <c r="FN31" s="12">
        <v>28</v>
      </c>
      <c r="FO31" s="10" t="s">
        <v>96</v>
      </c>
      <c r="FP31" s="8"/>
      <c r="FR31" s="12">
        <v>28</v>
      </c>
      <c r="FS31" s="10" t="s">
        <v>99</v>
      </c>
      <c r="FT31" s="10">
        <v>249</v>
      </c>
      <c r="FV31" s="12">
        <v>28</v>
      </c>
      <c r="FW31" s="10" t="s">
        <v>97</v>
      </c>
      <c r="FX31" s="10">
        <v>258</v>
      </c>
      <c r="FZ31" s="12">
        <v>28</v>
      </c>
      <c r="GA31" s="10" t="s">
        <v>96</v>
      </c>
      <c r="GB31" s="8"/>
    </row>
    <row r="32" spans="1:184" x14ac:dyDescent="0.2">
      <c r="A32" s="12">
        <v>29</v>
      </c>
      <c r="B32" t="s">
        <v>99</v>
      </c>
      <c r="C32">
        <v>194</v>
      </c>
      <c r="E32" s="12">
        <v>29</v>
      </c>
      <c r="F32" t="s">
        <v>97</v>
      </c>
      <c r="G32">
        <v>195</v>
      </c>
      <c r="I32" s="12">
        <v>29</v>
      </c>
      <c r="J32" t="s">
        <v>96</v>
      </c>
      <c r="M32" s="12">
        <v>29</v>
      </c>
      <c r="N32" s="10" t="s">
        <v>98</v>
      </c>
      <c r="O32">
        <v>178</v>
      </c>
      <c r="Q32" s="12">
        <v>29</v>
      </c>
      <c r="R32" s="10" t="s">
        <v>97</v>
      </c>
      <c r="S32">
        <v>191</v>
      </c>
      <c r="U32" s="12">
        <v>29</v>
      </c>
      <c r="V32" s="10" t="s">
        <v>100</v>
      </c>
      <c r="W32">
        <v>192</v>
      </c>
      <c r="Y32" s="12">
        <v>29</v>
      </c>
      <c r="Z32" s="10" t="s">
        <v>21</v>
      </c>
      <c r="AA32">
        <v>190</v>
      </c>
      <c r="AC32" s="12">
        <v>29</v>
      </c>
      <c r="AD32" s="10" t="s">
        <v>95</v>
      </c>
      <c r="AE32" s="8">
        <f>SUM(AE27:AE31)</f>
        <v>1024</v>
      </c>
      <c r="AG32" s="12">
        <v>29</v>
      </c>
      <c r="AH32" s="10" t="s">
        <v>99</v>
      </c>
      <c r="AI32">
        <v>198</v>
      </c>
      <c r="AK32" s="12">
        <v>29</v>
      </c>
      <c r="AL32" s="10" t="s">
        <v>21</v>
      </c>
      <c r="AM32">
        <v>199</v>
      </c>
      <c r="AO32" s="12">
        <v>29</v>
      </c>
      <c r="AP32" s="10" t="s">
        <v>96</v>
      </c>
      <c r="AS32" s="12">
        <v>29</v>
      </c>
      <c r="AT32" s="10" t="s">
        <v>98</v>
      </c>
      <c r="AU32">
        <v>218</v>
      </c>
      <c r="AW32" s="12">
        <v>29</v>
      </c>
      <c r="AX32" s="10" t="s">
        <v>21</v>
      </c>
      <c r="AY32">
        <v>206</v>
      </c>
      <c r="BA32" s="12">
        <v>29</v>
      </c>
      <c r="BB32" s="10" t="s">
        <v>96</v>
      </c>
      <c r="BE32" s="12">
        <v>29</v>
      </c>
      <c r="BF32" s="10" t="s">
        <v>99</v>
      </c>
      <c r="BG32" s="10">
        <v>203</v>
      </c>
      <c r="BI32" s="12">
        <v>29</v>
      </c>
      <c r="BJ32" s="10" t="s">
        <v>97</v>
      </c>
      <c r="BK32" s="8">
        <v>210</v>
      </c>
      <c r="BM32" s="12">
        <v>29</v>
      </c>
      <c r="BN32" s="10" t="s">
        <v>96</v>
      </c>
      <c r="BO32" s="10"/>
      <c r="BQ32" s="12">
        <v>29</v>
      </c>
      <c r="BR32" s="10" t="s">
        <v>98</v>
      </c>
      <c r="BS32" s="10">
        <v>226</v>
      </c>
      <c r="BU32" s="12">
        <v>29</v>
      </c>
      <c r="BV32" s="10" t="s">
        <v>95</v>
      </c>
      <c r="BW32" s="8">
        <f>SUM(BW27:BW31)</f>
        <v>1136</v>
      </c>
      <c r="BY32" s="12">
        <v>29</v>
      </c>
      <c r="BZ32" s="10" t="s">
        <v>100</v>
      </c>
      <c r="CA32" s="10">
        <v>221</v>
      </c>
      <c r="CC32" s="12">
        <v>29</v>
      </c>
      <c r="CD32" s="10" t="s">
        <v>21</v>
      </c>
      <c r="CE32" s="10">
        <v>215</v>
      </c>
      <c r="CG32" s="12">
        <v>29</v>
      </c>
      <c r="CH32" s="10" t="s">
        <v>95</v>
      </c>
      <c r="CI32" s="8">
        <f>SUM(CI27:CI31)</f>
        <v>897</v>
      </c>
      <c r="CK32" s="12">
        <v>29</v>
      </c>
      <c r="CL32" s="10" t="s">
        <v>99</v>
      </c>
      <c r="CM32" s="10">
        <v>215</v>
      </c>
      <c r="CO32" s="12"/>
      <c r="CP32" s="10"/>
      <c r="CQ32" s="8">
        <f>SUM(CQ28:CQ31)</f>
        <v>865</v>
      </c>
      <c r="CS32" s="12">
        <v>29</v>
      </c>
      <c r="CT32" s="10" t="s">
        <v>97</v>
      </c>
      <c r="CU32" s="10">
        <v>212</v>
      </c>
      <c r="CW32" s="12">
        <v>29</v>
      </c>
      <c r="CX32" s="10" t="s">
        <v>100</v>
      </c>
      <c r="CY32" s="10">
        <v>211</v>
      </c>
      <c r="DA32" s="12">
        <v>29</v>
      </c>
      <c r="DB32" s="10" t="s">
        <v>98</v>
      </c>
      <c r="DC32" s="10">
        <v>206</v>
      </c>
      <c r="DE32" s="12">
        <v>29</v>
      </c>
      <c r="DF32" s="10" t="s">
        <v>95</v>
      </c>
      <c r="DG32" s="8">
        <f>SUM(DG27:DG31)</f>
        <v>1005</v>
      </c>
      <c r="DI32" s="12">
        <v>29</v>
      </c>
      <c r="DJ32" s="10" t="s">
        <v>100</v>
      </c>
      <c r="DK32" s="10">
        <v>201</v>
      </c>
      <c r="DM32" s="12">
        <v>29</v>
      </c>
      <c r="DN32" s="10" t="s">
        <v>21</v>
      </c>
      <c r="DO32" s="10">
        <v>199</v>
      </c>
      <c r="DQ32" s="12">
        <v>29</v>
      </c>
      <c r="DR32" s="10" t="s">
        <v>96</v>
      </c>
      <c r="DS32" s="10"/>
      <c r="DU32" s="12">
        <v>29</v>
      </c>
      <c r="DV32" s="10" t="s">
        <v>99</v>
      </c>
      <c r="DW32" s="10">
        <v>200</v>
      </c>
      <c r="DY32" s="12">
        <v>29</v>
      </c>
      <c r="DZ32" s="10" t="s">
        <v>97</v>
      </c>
      <c r="EA32" s="10" t="s">
        <v>208</v>
      </c>
      <c r="EC32" s="12">
        <v>29</v>
      </c>
      <c r="ED32" s="10" t="s">
        <v>96</v>
      </c>
      <c r="EE32" s="8"/>
      <c r="EG32" s="12">
        <v>29</v>
      </c>
      <c r="EH32" s="10" t="s">
        <v>98</v>
      </c>
      <c r="EI32" s="10">
        <v>218</v>
      </c>
      <c r="EL32" s="12"/>
      <c r="EM32" s="10"/>
      <c r="EN32" s="10">
        <f>SUM(EN27:EN31)</f>
        <v>1203</v>
      </c>
      <c r="EP32" s="12">
        <v>29</v>
      </c>
      <c r="EQ32" s="10" t="s">
        <v>95</v>
      </c>
      <c r="ER32" s="8">
        <f>SUM(ER27:ER31)</f>
        <v>1225</v>
      </c>
      <c r="ET32" s="12">
        <v>29</v>
      </c>
      <c r="EU32" s="10" t="s">
        <v>99</v>
      </c>
      <c r="EV32" s="10">
        <v>232</v>
      </c>
      <c r="EX32" s="12">
        <v>29</v>
      </c>
      <c r="EY32" s="10" t="s">
        <v>21</v>
      </c>
      <c r="EZ32" s="10">
        <v>238</v>
      </c>
      <c r="FB32" s="12">
        <v>29</v>
      </c>
      <c r="FC32" s="10" t="s">
        <v>96</v>
      </c>
      <c r="FD32" s="10"/>
      <c r="FF32" s="12">
        <v>29</v>
      </c>
      <c r="FG32" s="10" t="s">
        <v>99</v>
      </c>
      <c r="FH32" s="10">
        <v>248</v>
      </c>
      <c r="FJ32" s="12">
        <v>29</v>
      </c>
      <c r="FK32" s="10" t="s">
        <v>97</v>
      </c>
      <c r="FL32" s="10">
        <v>243</v>
      </c>
      <c r="FN32" s="12">
        <v>29</v>
      </c>
      <c r="FO32" s="10" t="s">
        <v>100</v>
      </c>
      <c r="FP32" s="10">
        <v>245</v>
      </c>
      <c r="FR32" s="12">
        <v>29</v>
      </c>
      <c r="FS32" s="10" t="s">
        <v>98</v>
      </c>
      <c r="FT32" s="10">
        <v>250</v>
      </c>
      <c r="FV32" s="12">
        <v>29</v>
      </c>
      <c r="FW32" s="10" t="s">
        <v>95</v>
      </c>
      <c r="FX32" s="8">
        <f>SUM(FX27:FX31)</f>
        <v>1338</v>
      </c>
      <c r="FZ32" s="12">
        <v>29</v>
      </c>
      <c r="GA32" s="10" t="s">
        <v>100</v>
      </c>
      <c r="GB32" s="10">
        <v>256</v>
      </c>
    </row>
    <row r="33" spans="1:185" x14ac:dyDescent="0.2">
      <c r="A33" s="12">
        <v>30</v>
      </c>
      <c r="B33" t="s">
        <v>98</v>
      </c>
      <c r="C33">
        <v>207</v>
      </c>
      <c r="E33" s="12">
        <v>30</v>
      </c>
      <c r="F33" t="s">
        <v>95</v>
      </c>
      <c r="G33" s="8">
        <f>SUM(G28:G32)</f>
        <v>1001</v>
      </c>
      <c r="I33" s="12">
        <v>30</v>
      </c>
      <c r="J33" t="s">
        <v>100</v>
      </c>
      <c r="M33" s="12">
        <v>30</v>
      </c>
      <c r="N33" s="10" t="s">
        <v>21</v>
      </c>
      <c r="O33">
        <v>170</v>
      </c>
      <c r="Q33" s="12">
        <v>30</v>
      </c>
      <c r="R33" s="10"/>
      <c r="S33" s="8">
        <f>SUM(S28:S32)</f>
        <v>930</v>
      </c>
      <c r="U33" s="12">
        <v>30</v>
      </c>
      <c r="V33" s="10" t="s">
        <v>99</v>
      </c>
      <c r="W33">
        <v>191</v>
      </c>
      <c r="Y33" s="12">
        <v>30</v>
      </c>
      <c r="Z33" s="10" t="s">
        <v>97</v>
      </c>
      <c r="AA33">
        <v>198</v>
      </c>
      <c r="AC33" s="12">
        <v>30</v>
      </c>
      <c r="AD33" s="10" t="s">
        <v>96</v>
      </c>
      <c r="AG33" s="12">
        <v>30</v>
      </c>
      <c r="AH33" s="10" t="s">
        <v>98</v>
      </c>
      <c r="AI33">
        <v>207</v>
      </c>
      <c r="AK33" s="12">
        <v>30</v>
      </c>
      <c r="AL33" s="10" t="s">
        <v>97</v>
      </c>
      <c r="AM33">
        <v>213</v>
      </c>
      <c r="AO33" s="12">
        <v>30</v>
      </c>
      <c r="AP33" s="10" t="s">
        <v>100</v>
      </c>
      <c r="AQ33">
        <v>222</v>
      </c>
      <c r="AS33" s="12"/>
      <c r="AT33" s="10"/>
      <c r="AU33" s="8">
        <f>SUM(AU30:AU32)</f>
        <v>641</v>
      </c>
      <c r="AW33" s="12">
        <v>30</v>
      </c>
      <c r="AX33" s="10" t="s">
        <v>97</v>
      </c>
      <c r="AY33">
        <v>228</v>
      </c>
      <c r="BA33" s="12">
        <v>30</v>
      </c>
      <c r="BB33" s="10" t="s">
        <v>100</v>
      </c>
      <c r="BC33">
        <v>192</v>
      </c>
      <c r="BE33" s="12">
        <v>30</v>
      </c>
      <c r="BF33" s="10" t="s">
        <v>98</v>
      </c>
      <c r="BG33">
        <v>196</v>
      </c>
      <c r="BI33" s="12">
        <v>30</v>
      </c>
      <c r="BJ33" s="10" t="s">
        <v>95</v>
      </c>
      <c r="BK33" s="8">
        <f>SUM(BK28:BK32)</f>
        <v>1023</v>
      </c>
      <c r="BM33" s="12">
        <v>30</v>
      </c>
      <c r="BN33" s="10" t="s">
        <v>100</v>
      </c>
      <c r="BO33" s="10">
        <v>218</v>
      </c>
      <c r="BQ33" s="12">
        <v>30</v>
      </c>
      <c r="BR33" s="10" t="s">
        <v>21</v>
      </c>
      <c r="BS33" s="10">
        <v>209</v>
      </c>
      <c r="BU33" s="12">
        <v>30</v>
      </c>
      <c r="BV33" s="10" t="s">
        <v>96</v>
      </c>
      <c r="BW33" s="10"/>
      <c r="BY33" s="12">
        <v>30</v>
      </c>
      <c r="BZ33" s="10" t="s">
        <v>99</v>
      </c>
      <c r="CA33" s="10">
        <v>213</v>
      </c>
      <c r="CC33" s="12">
        <v>30</v>
      </c>
      <c r="CD33" s="10" t="s">
        <v>97</v>
      </c>
      <c r="CE33" s="10">
        <v>225</v>
      </c>
      <c r="CG33" s="12">
        <v>30</v>
      </c>
      <c r="CH33" s="10" t="s">
        <v>96</v>
      </c>
      <c r="CI33" s="10"/>
      <c r="CK33" s="12">
        <v>30</v>
      </c>
      <c r="CL33" s="10" t="s">
        <v>98</v>
      </c>
      <c r="CM33" s="10">
        <v>214</v>
      </c>
      <c r="CO33" s="12"/>
      <c r="CP33" s="10"/>
      <c r="CQ33" s="10"/>
      <c r="CS33" s="12">
        <v>30</v>
      </c>
      <c r="CT33" s="10" t="s">
        <v>95</v>
      </c>
      <c r="CU33" s="8">
        <f>SUM(CU28:CU32)</f>
        <v>1076</v>
      </c>
      <c r="CW33" s="12">
        <v>30</v>
      </c>
      <c r="CX33" s="10" t="s">
        <v>99</v>
      </c>
      <c r="CY33" s="10">
        <v>211</v>
      </c>
      <c r="DA33" s="12">
        <v>30</v>
      </c>
      <c r="DB33" s="10" t="s">
        <v>21</v>
      </c>
      <c r="DC33" s="10">
        <v>203</v>
      </c>
      <c r="DE33" s="12">
        <v>30</v>
      </c>
      <c r="DF33" s="10" t="s">
        <v>96</v>
      </c>
      <c r="DG33" s="10"/>
      <c r="DI33" s="12">
        <v>30</v>
      </c>
      <c r="DJ33" s="10" t="s">
        <v>99</v>
      </c>
      <c r="DK33" s="10">
        <v>194</v>
      </c>
      <c r="DM33" s="12">
        <v>30</v>
      </c>
      <c r="DN33" s="10" t="s">
        <v>97</v>
      </c>
      <c r="DO33" s="10">
        <v>204</v>
      </c>
      <c r="DQ33" s="12">
        <v>30</v>
      </c>
      <c r="DR33" s="10" t="s">
        <v>100</v>
      </c>
      <c r="DS33" s="10">
        <v>211</v>
      </c>
      <c r="DU33" s="12">
        <v>30</v>
      </c>
      <c r="DV33" s="10" t="s">
        <v>98</v>
      </c>
      <c r="DW33" s="10">
        <v>205</v>
      </c>
      <c r="DY33" s="12">
        <v>30</v>
      </c>
      <c r="DZ33" s="10" t="s">
        <v>95</v>
      </c>
      <c r="EA33" s="8">
        <f>SUM(EA28:EA32)</f>
        <v>670</v>
      </c>
      <c r="EC33" s="12">
        <v>30</v>
      </c>
      <c r="ED33" s="10" t="s">
        <v>100</v>
      </c>
      <c r="EE33" s="10">
        <v>231</v>
      </c>
      <c r="EG33" s="12">
        <v>30</v>
      </c>
      <c r="EH33" s="10" t="s">
        <v>21</v>
      </c>
      <c r="EI33" s="10">
        <v>234</v>
      </c>
      <c r="EL33" s="12"/>
      <c r="EM33" s="10"/>
      <c r="EN33" s="10"/>
      <c r="EP33" s="12">
        <v>30</v>
      </c>
      <c r="EQ33" s="10" t="s">
        <v>96</v>
      </c>
      <c r="ER33" s="10"/>
      <c r="ET33" s="12">
        <v>30</v>
      </c>
      <c r="EU33" s="10" t="s">
        <v>98</v>
      </c>
      <c r="EV33" s="10">
        <v>238</v>
      </c>
      <c r="EX33" s="12">
        <v>30</v>
      </c>
      <c r="EY33" s="10" t="s">
        <v>97</v>
      </c>
      <c r="EZ33" s="10">
        <v>247</v>
      </c>
      <c r="FB33" s="12">
        <v>30</v>
      </c>
      <c r="FC33" s="10" t="s">
        <v>100</v>
      </c>
      <c r="FD33" s="10"/>
      <c r="FF33" s="12">
        <v>30</v>
      </c>
      <c r="FG33" s="10" t="s">
        <v>98</v>
      </c>
      <c r="FH33" s="10">
        <v>250</v>
      </c>
      <c r="FJ33" s="12">
        <v>30</v>
      </c>
      <c r="FK33" s="10" t="s">
        <v>95</v>
      </c>
      <c r="FL33" s="8">
        <f>SUM(FL28:FL32)</f>
        <v>1223</v>
      </c>
      <c r="FN33" s="12">
        <v>30</v>
      </c>
      <c r="FO33" s="10" t="s">
        <v>99</v>
      </c>
      <c r="FP33" s="10">
        <v>237</v>
      </c>
      <c r="FR33" s="12">
        <v>30</v>
      </c>
      <c r="FS33" s="10" t="s">
        <v>21</v>
      </c>
      <c r="FT33" s="10">
        <v>243</v>
      </c>
      <c r="FV33" s="12">
        <v>30</v>
      </c>
      <c r="FW33" s="10" t="s">
        <v>96</v>
      </c>
      <c r="FX33" s="10"/>
      <c r="FZ33" s="12">
        <v>30</v>
      </c>
      <c r="GA33" s="10" t="s">
        <v>99</v>
      </c>
      <c r="GB33" s="10">
        <v>253</v>
      </c>
    </row>
    <row r="34" spans="1:185" x14ac:dyDescent="0.2">
      <c r="A34" s="12">
        <v>31</v>
      </c>
      <c r="B34" t="s">
        <v>21</v>
      </c>
      <c r="C34">
        <v>201</v>
      </c>
      <c r="I34" s="12">
        <v>31</v>
      </c>
      <c r="J34" t="s">
        <v>99</v>
      </c>
      <c r="K34">
        <v>181</v>
      </c>
      <c r="O34" s="8">
        <f>SUM(O30:O33)</f>
        <v>702</v>
      </c>
      <c r="U34" s="12">
        <v>31</v>
      </c>
      <c r="V34" s="10" t="s">
        <v>98</v>
      </c>
      <c r="W34">
        <v>202</v>
      </c>
      <c r="Y34" s="12"/>
      <c r="Z34" s="10"/>
      <c r="AA34" s="8">
        <f>SUM(AA29:AA33)</f>
        <v>981</v>
      </c>
      <c r="AC34" s="12">
        <v>31</v>
      </c>
      <c r="AD34" s="10" t="s">
        <v>100</v>
      </c>
      <c r="AE34">
        <v>213</v>
      </c>
      <c r="AG34" s="12"/>
      <c r="AH34" s="10"/>
      <c r="AI34" s="8">
        <f>SUM(AI31:AI33)</f>
        <v>611</v>
      </c>
      <c r="AK34" s="12">
        <v>31</v>
      </c>
      <c r="AL34" s="10" t="s">
        <v>95</v>
      </c>
      <c r="AM34" s="8">
        <f>SUM(AM29:AM33)</f>
        <v>1028</v>
      </c>
      <c r="AO34" s="12">
        <v>31</v>
      </c>
      <c r="AP34" s="10" t="s">
        <v>99</v>
      </c>
      <c r="AQ34">
        <v>208</v>
      </c>
      <c r="AS34" s="12"/>
      <c r="AT34" s="10"/>
      <c r="AW34" s="12">
        <v>31</v>
      </c>
      <c r="AY34" s="8">
        <f>SUM(AY29:AY33)</f>
        <v>1074</v>
      </c>
      <c r="BA34" s="12">
        <v>31</v>
      </c>
      <c r="BB34" s="10"/>
      <c r="BC34" s="8">
        <f>SUM(BC33)</f>
        <v>192</v>
      </c>
      <c r="BE34" s="12">
        <v>31</v>
      </c>
      <c r="BF34" s="10" t="s">
        <v>21</v>
      </c>
      <c r="BG34">
        <v>187</v>
      </c>
      <c r="BI34" s="12">
        <v>31</v>
      </c>
      <c r="BJ34" s="10" t="s">
        <v>96</v>
      </c>
      <c r="BM34" s="12">
        <v>31</v>
      </c>
      <c r="BN34" s="10" t="s">
        <v>99</v>
      </c>
      <c r="BO34" s="10">
        <v>209</v>
      </c>
      <c r="BQ34" s="12">
        <v>31</v>
      </c>
      <c r="BR34" s="10" t="s">
        <v>97</v>
      </c>
      <c r="BS34" s="10">
        <v>236</v>
      </c>
      <c r="BU34" s="12"/>
      <c r="BV34" s="10"/>
      <c r="BW34" s="10"/>
      <c r="BY34" s="12">
        <v>31</v>
      </c>
      <c r="BZ34" s="10" t="s">
        <v>98</v>
      </c>
      <c r="CA34" s="10">
        <v>222</v>
      </c>
      <c r="CC34" s="12"/>
      <c r="CD34" s="10"/>
      <c r="CE34" s="8">
        <f>SUM(CE29:CE33)</f>
        <v>1120</v>
      </c>
      <c r="CG34" s="12">
        <v>31</v>
      </c>
      <c r="CH34" s="10" t="s">
        <v>100</v>
      </c>
      <c r="CI34" s="8">
        <v>229</v>
      </c>
      <c r="CK34" s="12">
        <v>31</v>
      </c>
      <c r="CL34" s="10" t="s">
        <v>21</v>
      </c>
      <c r="CM34" s="10">
        <v>220</v>
      </c>
      <c r="CO34" s="12"/>
      <c r="CP34" s="10"/>
      <c r="CQ34" s="10"/>
      <c r="CS34" s="12">
        <v>31</v>
      </c>
      <c r="CT34" s="10" t="s">
        <v>96</v>
      </c>
      <c r="CU34" s="10"/>
      <c r="CW34" s="12"/>
      <c r="CX34" s="10"/>
      <c r="CY34" s="8">
        <f>SUM(CY32:CY33)</f>
        <v>422</v>
      </c>
      <c r="DA34" s="12">
        <v>31</v>
      </c>
      <c r="DB34" s="10" t="s">
        <v>97</v>
      </c>
      <c r="DC34" s="8">
        <v>202</v>
      </c>
      <c r="DE34" s="12"/>
      <c r="DF34" s="10"/>
      <c r="DG34" s="10"/>
      <c r="DI34" s="12">
        <v>31</v>
      </c>
      <c r="DJ34" s="10" t="s">
        <v>98</v>
      </c>
      <c r="DK34" s="10">
        <v>200</v>
      </c>
      <c r="DM34" s="12"/>
      <c r="DN34" s="10"/>
      <c r="DO34" s="8">
        <f>SUM(DO29:DO33)</f>
        <v>1016</v>
      </c>
      <c r="DQ34" s="12"/>
      <c r="DR34" s="10"/>
      <c r="DS34" s="10"/>
      <c r="DU34" s="12">
        <v>31</v>
      </c>
      <c r="DV34" s="10" t="s">
        <v>21</v>
      </c>
      <c r="DW34" s="10">
        <v>205</v>
      </c>
      <c r="DY34" s="12"/>
      <c r="DZ34" s="10"/>
      <c r="EA34" s="10"/>
      <c r="EC34" s="12">
        <v>31</v>
      </c>
      <c r="ED34" s="10" t="s">
        <v>99</v>
      </c>
      <c r="EE34" s="10">
        <v>227</v>
      </c>
      <c r="EG34" s="12">
        <v>31</v>
      </c>
      <c r="EH34" s="10" t="s">
        <v>97</v>
      </c>
      <c r="EI34" s="10">
        <v>236</v>
      </c>
      <c r="EL34" s="12"/>
      <c r="EM34" s="10"/>
      <c r="EN34" s="10"/>
      <c r="EP34" s="12">
        <v>31</v>
      </c>
      <c r="EQ34" s="10" t="s">
        <v>100</v>
      </c>
      <c r="ER34" s="10">
        <v>256</v>
      </c>
      <c r="ET34" s="12"/>
      <c r="EU34" s="10"/>
      <c r="EV34" s="8">
        <f>SUM(EV31:EV33)</f>
        <v>717</v>
      </c>
      <c r="EX34" s="12"/>
      <c r="EY34" s="10"/>
      <c r="EZ34" s="8">
        <f>SUM(EZ29:EZ33)</f>
        <v>968</v>
      </c>
      <c r="FB34" s="12"/>
      <c r="FC34" s="10"/>
      <c r="FD34" s="8">
        <f>SUM(FD33)</f>
        <v>0</v>
      </c>
      <c r="FF34" s="12">
        <v>31</v>
      </c>
      <c r="FG34" s="10" t="s">
        <v>21</v>
      </c>
      <c r="FH34" s="10">
        <v>253</v>
      </c>
      <c r="FJ34" s="12">
        <v>31</v>
      </c>
      <c r="FK34" s="10" t="s">
        <v>96</v>
      </c>
      <c r="FL34" s="10"/>
      <c r="FN34" s="12"/>
      <c r="FO34" s="10"/>
      <c r="FP34" s="8">
        <f>SUM(FP32:FP33)</f>
        <v>482</v>
      </c>
      <c r="FR34" s="12">
        <v>31</v>
      </c>
      <c r="FS34" s="10" t="s">
        <v>97</v>
      </c>
      <c r="FT34" s="10">
        <v>245</v>
      </c>
      <c r="FV34" s="12"/>
      <c r="FW34" s="10"/>
      <c r="FX34" s="10"/>
      <c r="FZ34" s="12">
        <v>31</v>
      </c>
      <c r="GA34" s="10" t="s">
        <v>98</v>
      </c>
      <c r="GB34" s="10">
        <v>250</v>
      </c>
    </row>
    <row r="35" spans="1:185" x14ac:dyDescent="0.2">
      <c r="C35" s="8">
        <f>SUM(C31:C34)</f>
        <v>804</v>
      </c>
      <c r="F35" s="10"/>
      <c r="K35" s="8">
        <f>SUM(K33:K34)</f>
        <v>181</v>
      </c>
      <c r="W35" s="8">
        <f>SUM(W32:W34)</f>
        <v>585</v>
      </c>
      <c r="AE35" s="8">
        <f>AE34</f>
        <v>213</v>
      </c>
      <c r="AQ35" s="8">
        <f>SUM(AQ33:AQ34)</f>
        <v>430</v>
      </c>
      <c r="BE35" s="12"/>
      <c r="BF35" s="10"/>
      <c r="BG35" s="8">
        <f>SUM(BG32:BG34)</f>
        <v>586</v>
      </c>
      <c r="BI35" s="12"/>
      <c r="BM35" s="12"/>
      <c r="BO35" s="8">
        <f>SUM(BO33:BO34)</f>
        <v>427</v>
      </c>
      <c r="BQ35" s="12"/>
      <c r="BS35" s="8">
        <f>SUM(BS30:BS34)</f>
        <v>1105</v>
      </c>
      <c r="BU35" s="12"/>
      <c r="BW35" s="8"/>
      <c r="BY35" s="12"/>
      <c r="CA35" s="8">
        <f>SUM(CA32:CA34)</f>
        <v>656</v>
      </c>
      <c r="CC35" s="12"/>
      <c r="CE35" s="8"/>
      <c r="CG35" s="12"/>
      <c r="CI35" s="8"/>
      <c r="CK35" s="12"/>
      <c r="CM35" s="8">
        <f>SUM(CM31:CM34)</f>
        <v>866</v>
      </c>
      <c r="CO35" s="12"/>
      <c r="CQ35" s="8"/>
      <c r="CS35" s="12"/>
      <c r="CU35" s="8"/>
      <c r="CW35" s="12"/>
      <c r="CY35" s="8"/>
      <c r="DA35" s="12"/>
      <c r="DC35" s="8">
        <f>SUM(DC30:DC34)</f>
        <v>809</v>
      </c>
      <c r="DE35" s="12"/>
      <c r="DG35" s="8"/>
      <c r="DI35" s="12"/>
      <c r="DK35" s="8">
        <f>SUM(DK32:DK34)</f>
        <v>595</v>
      </c>
      <c r="DM35" s="12"/>
      <c r="DO35" s="8"/>
      <c r="DQ35" s="12"/>
      <c r="DR35" s="10"/>
      <c r="DS35" s="8">
        <f>SUM(DS33:DS34)</f>
        <v>211</v>
      </c>
      <c r="DU35" s="12"/>
      <c r="DV35" s="10"/>
      <c r="DW35" s="8">
        <f>SUM(DW31:DW34)</f>
        <v>820</v>
      </c>
      <c r="DY35" s="12"/>
      <c r="DZ35" s="10"/>
      <c r="EA35" s="8"/>
      <c r="EC35" s="12"/>
      <c r="ED35" s="10"/>
      <c r="EE35" s="8">
        <f>SUM(EE33:EE34)</f>
        <v>458</v>
      </c>
      <c r="EG35" s="12"/>
      <c r="EH35" s="10"/>
      <c r="EI35" s="8">
        <f>SUM(EI30:EI34)</f>
        <v>1168</v>
      </c>
      <c r="EL35" s="12"/>
      <c r="EM35" s="10"/>
      <c r="EN35" s="10"/>
      <c r="EP35" s="12"/>
      <c r="EQ35" s="10"/>
      <c r="ER35" s="8">
        <f>SUM(ER34)</f>
        <v>256</v>
      </c>
      <c r="ET35" s="12"/>
      <c r="EU35" s="10"/>
      <c r="EV35" s="10"/>
      <c r="EX35" s="12"/>
      <c r="EY35" s="10"/>
      <c r="EZ35" s="10"/>
      <c r="FB35" s="12"/>
      <c r="FC35" s="10"/>
      <c r="FD35" s="10"/>
      <c r="FF35" s="12"/>
      <c r="FG35" s="10"/>
      <c r="FH35" s="8">
        <f>SUM(FH31:FH34)</f>
        <v>1011</v>
      </c>
      <c r="FK35" s="10"/>
      <c r="FL35" s="8"/>
      <c r="FN35" s="12"/>
      <c r="FO35" s="10"/>
      <c r="FP35" s="8"/>
      <c r="FR35" s="12"/>
      <c r="FS35" s="10"/>
      <c r="FT35" s="8">
        <f>SUM(FT30:FT34)</f>
        <v>1246</v>
      </c>
      <c r="FV35" s="12"/>
      <c r="FW35" s="10"/>
      <c r="FX35" s="8"/>
      <c r="FZ35" s="12"/>
      <c r="GA35" s="10"/>
      <c r="GB35" s="8">
        <f>SUM(GB32:GB34)</f>
        <v>759</v>
      </c>
    </row>
    <row r="36" spans="1:185" x14ac:dyDescent="0.2">
      <c r="A36" s="10" t="s">
        <v>138</v>
      </c>
      <c r="E36" s="10" t="s">
        <v>137</v>
      </c>
      <c r="I36" s="10" t="s">
        <v>137</v>
      </c>
      <c r="M36" s="10" t="s">
        <v>136</v>
      </c>
      <c r="Q36" s="10" t="s">
        <v>135</v>
      </c>
      <c r="U36" s="10" t="s">
        <v>136</v>
      </c>
      <c r="Y36" s="10" t="s">
        <v>136</v>
      </c>
      <c r="AC36" s="10" t="s">
        <v>135</v>
      </c>
      <c r="AG36" s="10" t="s">
        <v>136</v>
      </c>
      <c r="AK36" s="10" t="s">
        <v>136</v>
      </c>
      <c r="AO36" s="10" t="s">
        <v>136</v>
      </c>
      <c r="AS36" s="10" t="s">
        <v>137</v>
      </c>
      <c r="AW36" s="10" t="s">
        <v>136</v>
      </c>
      <c r="BA36" s="10" t="s">
        <v>137</v>
      </c>
      <c r="DQ36" s="12"/>
      <c r="DS36" s="10"/>
      <c r="DU36" s="12"/>
      <c r="DW36" s="10"/>
    </row>
    <row r="37" spans="1:185" x14ac:dyDescent="0.2">
      <c r="BE37" s="12"/>
      <c r="BI37" s="10" t="s">
        <v>190</v>
      </c>
      <c r="BM37" s="10" t="s">
        <v>190</v>
      </c>
      <c r="BQ37" s="12"/>
      <c r="BS37" s="8"/>
      <c r="BU37" s="12"/>
      <c r="BW37" s="8"/>
      <c r="BY37" s="12"/>
      <c r="CA37" s="8"/>
      <c r="CC37" s="12"/>
      <c r="CE37" s="8"/>
      <c r="CG37" s="12"/>
      <c r="CI37" s="8"/>
      <c r="CK37" s="12"/>
      <c r="CM37" s="8"/>
      <c r="CO37" s="12"/>
      <c r="CQ37" s="8"/>
      <c r="CS37" s="12"/>
      <c r="CU37" s="8"/>
      <c r="CW37" s="12"/>
      <c r="CY37" s="8"/>
      <c r="DA37" s="12"/>
      <c r="DC37" s="8"/>
      <c r="DE37" s="12"/>
      <c r="DG37" s="8"/>
      <c r="DI37" s="12"/>
      <c r="DK37" s="8"/>
      <c r="DM37" s="12"/>
      <c r="DO37" s="8"/>
      <c r="DQ37" s="12"/>
      <c r="DS37" s="8"/>
      <c r="DU37" s="12"/>
      <c r="DW37" s="8"/>
      <c r="DY37" s="12"/>
      <c r="EA37" s="8"/>
      <c r="EC37" s="12"/>
      <c r="EE37" s="8"/>
      <c r="EG37" s="12"/>
      <c r="EI37" s="8"/>
      <c r="EL37" s="12"/>
      <c r="EN37" s="8"/>
      <c r="EP37" s="12"/>
      <c r="ER37" s="8"/>
      <c r="ET37" s="12"/>
      <c r="EV37" s="8"/>
      <c r="EX37" s="12"/>
      <c r="EZ37" s="8"/>
      <c r="FB37" s="12"/>
      <c r="FD37" s="8"/>
      <c r="FF37" s="12"/>
      <c r="FH37" s="10"/>
      <c r="FL37" s="8"/>
      <c r="FN37" s="12"/>
      <c r="FP37" s="8"/>
      <c r="FR37" s="12"/>
      <c r="FT37" s="8"/>
      <c r="FV37" s="12"/>
      <c r="FX37" s="8"/>
      <c r="FZ37" s="12"/>
      <c r="GB37" s="8"/>
    </row>
    <row r="38" spans="1:185" x14ac:dyDescent="0.2">
      <c r="A38" s="10" t="s">
        <v>109</v>
      </c>
      <c r="E38" s="10" t="s">
        <v>110</v>
      </c>
      <c r="J38" s="10" t="s">
        <v>112</v>
      </c>
      <c r="N38" s="10" t="s">
        <v>118</v>
      </c>
      <c r="R38" t="s">
        <v>121</v>
      </c>
      <c r="U38" t="s">
        <v>139</v>
      </c>
      <c r="Y38" t="s">
        <v>144</v>
      </c>
      <c r="AC38" s="10" t="s">
        <v>145</v>
      </c>
      <c r="AG38" s="10" t="s">
        <v>147</v>
      </c>
      <c r="AK38" s="10" t="s">
        <v>154</v>
      </c>
      <c r="AO38" s="10" t="s">
        <v>155</v>
      </c>
      <c r="AS38" s="10" t="s">
        <v>156</v>
      </c>
      <c r="AW38" t="s">
        <v>157</v>
      </c>
      <c r="BA38" s="10" t="s">
        <v>161</v>
      </c>
      <c r="BE38" s="10" t="s">
        <v>184</v>
      </c>
      <c r="BQ38" s="12"/>
      <c r="BS38" s="8"/>
      <c r="BU38" s="12"/>
      <c r="BW38" s="8"/>
      <c r="BY38" s="12"/>
      <c r="CA38" s="8"/>
      <c r="CC38" s="12"/>
      <c r="CE38" s="8"/>
      <c r="CG38" s="12"/>
      <c r="CI38" s="8"/>
      <c r="CK38" s="12"/>
      <c r="CM38" s="8"/>
      <c r="CO38" s="12"/>
      <c r="CQ38" s="8"/>
      <c r="CS38" s="12"/>
      <c r="CU38" s="8"/>
      <c r="CW38" s="12"/>
      <c r="CY38" s="8"/>
      <c r="DA38" s="12"/>
      <c r="DC38" s="8"/>
      <c r="DE38" s="12"/>
      <c r="DG38" s="8"/>
      <c r="DI38" s="12"/>
      <c r="DK38" s="8"/>
      <c r="DM38" s="12"/>
      <c r="DO38" s="8"/>
      <c r="DQ38" s="12"/>
      <c r="DS38" s="8"/>
      <c r="DU38" s="12"/>
      <c r="DW38" s="8"/>
      <c r="DY38" s="12"/>
      <c r="EA38" s="8"/>
      <c r="EC38" s="12"/>
      <c r="EE38" s="8"/>
      <c r="EG38" s="12"/>
      <c r="EI38" s="8"/>
      <c r="EL38" s="12"/>
      <c r="EN38" s="8"/>
      <c r="EP38" s="12"/>
      <c r="ER38" s="8"/>
      <c r="ET38" s="12"/>
      <c r="EV38" s="8"/>
      <c r="EX38" s="12"/>
      <c r="EZ38" s="8"/>
      <c r="FB38" s="12"/>
      <c r="FD38" s="8"/>
      <c r="FF38" s="12"/>
      <c r="FH38" s="8"/>
      <c r="FL38" s="8"/>
      <c r="FN38" s="12"/>
      <c r="FP38" s="8"/>
      <c r="FR38" s="12"/>
      <c r="FT38" s="8"/>
      <c r="FV38" s="12"/>
      <c r="FX38" s="8"/>
      <c r="GB38" s="8"/>
    </row>
    <row r="39" spans="1:185" x14ac:dyDescent="0.2">
      <c r="B39" s="8">
        <f>SUM(C8+C15+C22+C29+C35)</f>
        <v>4486</v>
      </c>
      <c r="F39" s="8">
        <f>SUM(G5+G12+G19+G26+G33)</f>
        <v>4205</v>
      </c>
      <c r="K39" s="8">
        <f>SUM(K35,K31,K24,K17,K10)</f>
        <v>3972</v>
      </c>
      <c r="L39" s="38"/>
      <c r="O39" s="8">
        <f>SUM(O34+O28+O21+O14+O7)</f>
        <v>4008</v>
      </c>
      <c r="S39" s="8">
        <f>SUM(S33+S26+S19+S12+S5)</f>
        <v>3565</v>
      </c>
      <c r="V39" s="8">
        <f>SUM(W35+W30+W23+W16+W9)</f>
        <v>4400</v>
      </c>
      <c r="Z39" s="8">
        <f>SUM(AA34+AA27+AA20+AA13+AA6)</f>
        <v>4079</v>
      </c>
      <c r="AE39" s="8">
        <f>SUM(AE35+AE32+AE25+AE18+AE11)</f>
        <v>4169</v>
      </c>
      <c r="AI39" s="8">
        <f>SUM(AI34+AI29+AI22++AI15+AI8)</f>
        <v>4083</v>
      </c>
      <c r="AM39" s="8">
        <f>SUM(AM34+AM27+AM20++AM13+AM6)</f>
        <v>4470</v>
      </c>
      <c r="AQ39" s="8">
        <f>SUM(AQ35+AQ31+AQ24+AQ17+AQ10)</f>
        <v>4383</v>
      </c>
      <c r="AU39" s="8">
        <f>SUM(AU7+AU14+AU21+AU28+AU33)</f>
        <v>4277</v>
      </c>
      <c r="AY39" s="8">
        <f>SUM(AY6+AY13+AY20+AY27+AY34)</f>
        <v>4698</v>
      </c>
      <c r="BC39" s="8">
        <f>SUM(BC10+BC17+BC24+BC31+BC34)</f>
        <v>4198</v>
      </c>
      <c r="BI39" s="10"/>
      <c r="BJ39" s="10" t="s">
        <v>186</v>
      </c>
      <c r="BM39" s="10"/>
      <c r="BN39" s="10" t="s">
        <v>192</v>
      </c>
      <c r="BQ39" s="10" t="s">
        <v>196</v>
      </c>
      <c r="BU39" s="10">
        <v>19</v>
      </c>
      <c r="BV39" t="s">
        <v>198</v>
      </c>
      <c r="BY39" s="10">
        <v>23</v>
      </c>
      <c r="BZ39" t="s">
        <v>198</v>
      </c>
      <c r="CC39" s="10">
        <v>22</v>
      </c>
      <c r="CD39" t="s">
        <v>198</v>
      </c>
      <c r="CG39" s="10">
        <v>20</v>
      </c>
      <c r="CH39" t="s">
        <v>198</v>
      </c>
      <c r="CK39" s="10">
        <v>22</v>
      </c>
      <c r="CL39" t="s">
        <v>198</v>
      </c>
      <c r="CO39" s="10">
        <v>19</v>
      </c>
      <c r="CP39" t="s">
        <v>198</v>
      </c>
      <c r="CS39" s="10">
        <v>21</v>
      </c>
      <c r="CT39" t="s">
        <v>198</v>
      </c>
      <c r="CW39" s="10">
        <v>22</v>
      </c>
      <c r="CX39" t="s">
        <v>198</v>
      </c>
      <c r="DA39" s="10">
        <v>22</v>
      </c>
      <c r="DB39" t="s">
        <v>198</v>
      </c>
      <c r="DE39" s="10">
        <v>20</v>
      </c>
      <c r="DF39" t="s">
        <v>198</v>
      </c>
      <c r="DI39" s="10">
        <v>20</v>
      </c>
      <c r="DJ39" t="s">
        <v>198</v>
      </c>
      <c r="DM39" s="10">
        <v>22</v>
      </c>
      <c r="DN39" t="s">
        <v>198</v>
      </c>
      <c r="DQ39" s="10">
        <v>20</v>
      </c>
      <c r="DR39" t="s">
        <v>198</v>
      </c>
      <c r="DU39" s="10">
        <v>21</v>
      </c>
      <c r="DV39" t="s">
        <v>198</v>
      </c>
      <c r="DY39" s="10">
        <v>19</v>
      </c>
      <c r="DZ39" t="s">
        <v>198</v>
      </c>
      <c r="EC39" s="10">
        <v>22</v>
      </c>
      <c r="ED39" t="s">
        <v>198</v>
      </c>
      <c r="EG39" s="10"/>
      <c r="EH39" t="s">
        <v>198</v>
      </c>
      <c r="EL39" s="10"/>
      <c r="EM39" t="s">
        <v>198</v>
      </c>
      <c r="EP39" s="10"/>
      <c r="EQ39" t="s">
        <v>198</v>
      </c>
      <c r="ET39" s="10"/>
      <c r="EU39" t="s">
        <v>198</v>
      </c>
      <c r="EX39" s="10">
        <v>21</v>
      </c>
      <c r="EY39" t="s">
        <v>198</v>
      </c>
      <c r="FB39" s="10">
        <v>21</v>
      </c>
      <c r="FC39" t="s">
        <v>198</v>
      </c>
      <c r="FF39" s="10">
        <v>21</v>
      </c>
      <c r="FG39" t="s">
        <v>198</v>
      </c>
      <c r="FJ39" s="30">
        <v>21</v>
      </c>
      <c r="FK39" t="s">
        <v>251</v>
      </c>
      <c r="FN39" s="10">
        <v>21</v>
      </c>
      <c r="FO39" t="s">
        <v>251</v>
      </c>
      <c r="FR39" s="10">
        <v>23</v>
      </c>
      <c r="FS39" t="s">
        <v>251</v>
      </c>
      <c r="FV39" s="10">
        <v>20</v>
      </c>
      <c r="FW39" s="10" t="s">
        <v>255</v>
      </c>
      <c r="FZ39" s="30">
        <v>23</v>
      </c>
      <c r="GA39" s="10" t="s">
        <v>251</v>
      </c>
    </row>
    <row r="40" spans="1:185" ht="13.5" thickBot="1" x14ac:dyDescent="0.25">
      <c r="A40" s="10" t="s">
        <v>119</v>
      </c>
      <c r="B40" s="46">
        <v>4484</v>
      </c>
      <c r="F40" s="46">
        <f>SUM('2011'!F4+'2011'!F9)</f>
        <v>4199</v>
      </c>
      <c r="K40" s="46">
        <f>SUM('2011'!G4+'2011'!G9)</f>
        <v>3972</v>
      </c>
      <c r="O40" s="46">
        <f>SUM('2011'!H4+'2011'!H9)</f>
        <v>3980</v>
      </c>
      <c r="S40" s="46">
        <f>SUM('2011'!J4+'2011'!J9)</f>
        <v>3564</v>
      </c>
      <c r="V40" s="46">
        <f>SUM('2011'!K4+'2011'!K9)</f>
        <v>4375</v>
      </c>
      <c r="Z40" s="46">
        <f>'2011'!L4+'2011'!L9</f>
        <v>4074</v>
      </c>
      <c r="AE40" s="46">
        <f>'2011'!N4+'2011'!N9</f>
        <v>4170</v>
      </c>
      <c r="AI40" s="46">
        <f>'2011'!O4+'2011'!O9</f>
        <v>4069</v>
      </c>
      <c r="AM40" s="46">
        <f>'2011'!P4+'2011'!P9</f>
        <v>4258</v>
      </c>
      <c r="AQ40" s="46">
        <f>SUM('2012'!B4+'2012'!B9)</f>
        <v>4359</v>
      </c>
      <c r="AU40" s="46">
        <f>SUM('2012'!C4+'2012'!C9)</f>
        <v>4282</v>
      </c>
      <c r="AY40">
        <f>SUM('2012'!D4+'2012'!D9)</f>
        <v>4666</v>
      </c>
      <c r="BC40">
        <f>SUM( '2012'!F4+'2012'!F9)</f>
        <v>4180</v>
      </c>
      <c r="BE40" s="10" t="s">
        <v>185</v>
      </c>
      <c r="BF40" s="10"/>
      <c r="BK40" s="8">
        <f>SUM(BK33+BK26+BK19+BK12+BK5)</f>
        <v>4181</v>
      </c>
      <c r="BO40" s="8">
        <f>SUM(BO10+BO17+BO24+BO31++BO35)</f>
        <v>4504</v>
      </c>
    </row>
    <row r="41" spans="1:185" ht="14.25" thickTop="1" thickBot="1" x14ac:dyDescent="0.25">
      <c r="A41" s="10" t="s">
        <v>120</v>
      </c>
      <c r="B41">
        <f>SUM(B39-B40)</f>
        <v>2</v>
      </c>
      <c r="F41">
        <f>SUM(F39-F40)</f>
        <v>6</v>
      </c>
      <c r="K41">
        <f>SUM(K39-K40)</f>
        <v>0</v>
      </c>
      <c r="O41">
        <f>SUM(O39-O40)</f>
        <v>28</v>
      </c>
      <c r="S41">
        <f>SUM(S39-S40)</f>
        <v>1</v>
      </c>
      <c r="V41">
        <f>SUM(V39-V40)</f>
        <v>25</v>
      </c>
      <c r="W41" s="10"/>
      <c r="Z41">
        <f>Z39-Z40</f>
        <v>5</v>
      </c>
      <c r="AE41">
        <f>SUM(AE39-AE40)</f>
        <v>-1</v>
      </c>
      <c r="AI41">
        <f>SUM(AI39-AI40)</f>
        <v>14</v>
      </c>
      <c r="AM41">
        <f>SUM(AM39-AM40)</f>
        <v>212</v>
      </c>
      <c r="AQ41">
        <f>SUM(AQ39-AQ40)</f>
        <v>24</v>
      </c>
      <c r="AU41">
        <f>SUM(AU39-AU40)</f>
        <v>-5</v>
      </c>
      <c r="AY41" s="80">
        <f>SUM(AY39-AY40)</f>
        <v>32</v>
      </c>
      <c r="BC41" s="80">
        <f>SUM(BC39-BC40)</f>
        <v>18</v>
      </c>
      <c r="BG41" s="8">
        <f>SUM(BG8+BG15+BG22+BG29+BG35)</f>
        <v>4337</v>
      </c>
      <c r="BK41">
        <f>SUM('2012'!H4+'2012'!H9)</f>
        <v>4124</v>
      </c>
      <c r="BO41">
        <f>SUM('2012'!J4+'2012'!J9)</f>
        <v>4467</v>
      </c>
      <c r="BQ41" s="10"/>
      <c r="BR41" s="10" t="s">
        <v>194</v>
      </c>
      <c r="BU41" s="10"/>
      <c r="BV41" s="10" t="s">
        <v>197</v>
      </c>
      <c r="BY41" s="10"/>
      <c r="BZ41" s="10" t="s">
        <v>205</v>
      </c>
      <c r="CC41" s="10"/>
      <c r="CD41" s="10" t="s">
        <v>206</v>
      </c>
      <c r="CG41" s="10"/>
      <c r="CH41" s="10" t="s">
        <v>207</v>
      </c>
      <c r="CK41" s="10"/>
      <c r="CL41" s="10" t="s">
        <v>209</v>
      </c>
      <c r="CO41" s="10"/>
      <c r="CP41" s="10" t="s">
        <v>224</v>
      </c>
      <c r="CS41" s="10"/>
      <c r="CT41" s="10" t="s">
        <v>157</v>
      </c>
      <c r="CW41" s="10"/>
      <c r="CX41" s="10" t="s">
        <v>161</v>
      </c>
      <c r="DA41" s="10"/>
      <c r="DB41" s="10" t="s">
        <v>185</v>
      </c>
      <c r="DE41" s="10"/>
      <c r="DF41" t="s">
        <v>230</v>
      </c>
      <c r="DI41" s="10"/>
      <c r="DJ41" t="s">
        <v>233</v>
      </c>
      <c r="DM41" s="10"/>
      <c r="DN41" s="10" t="s">
        <v>235</v>
      </c>
      <c r="DQ41" s="10"/>
      <c r="DR41" s="10" t="s">
        <v>236</v>
      </c>
      <c r="DU41" s="10"/>
      <c r="DV41" s="10" t="s">
        <v>237</v>
      </c>
      <c r="DY41" s="10"/>
      <c r="DZ41" s="10" t="s">
        <v>238</v>
      </c>
      <c r="EC41" s="10"/>
      <c r="ED41" s="10" t="s">
        <v>240</v>
      </c>
      <c r="EG41" s="10"/>
      <c r="EH41" s="10" t="s">
        <v>246</v>
      </c>
      <c r="EL41" s="10"/>
      <c r="EM41" s="10" t="s">
        <v>246</v>
      </c>
      <c r="EP41" s="10"/>
      <c r="EQ41" s="10" t="s">
        <v>246</v>
      </c>
      <c r="ET41" s="10"/>
      <c r="EU41" s="10" t="s">
        <v>246</v>
      </c>
      <c r="EX41" s="10"/>
      <c r="EY41" s="10" t="s">
        <v>246</v>
      </c>
      <c r="FB41" s="10"/>
      <c r="FC41" s="10" t="s">
        <v>246</v>
      </c>
      <c r="FF41" s="10"/>
      <c r="FG41" s="10" t="s">
        <v>246</v>
      </c>
      <c r="FK41" s="10" t="s">
        <v>124</v>
      </c>
      <c r="FN41" s="10"/>
      <c r="FO41" s="10" t="s">
        <v>124</v>
      </c>
      <c r="FR41" s="10"/>
      <c r="FS41" s="10" t="s">
        <v>124</v>
      </c>
      <c r="FV41" s="10"/>
      <c r="FW41" s="10"/>
      <c r="FZ41" s="10"/>
      <c r="GA41" s="10"/>
    </row>
    <row r="42" spans="1:185" ht="14.25" thickTop="1" thickBot="1" x14ac:dyDescent="0.25">
      <c r="BG42">
        <f>SUM('2012'!G4+'2012'!G9)</f>
        <v>4293</v>
      </c>
      <c r="BK42" s="80">
        <f>SUM(BK40-BK41)</f>
        <v>57</v>
      </c>
      <c r="BO42" s="80">
        <f>SUM(BO40-BO41)</f>
        <v>37</v>
      </c>
      <c r="BS42" s="8">
        <f>SUM(BS35+BS28+BS21+BS14+BS7)</f>
        <v>5000</v>
      </c>
      <c r="BW42" s="8">
        <f>SUM(BW32+BW25+BW18+BW11)</f>
        <v>4263</v>
      </c>
      <c r="CA42" s="8">
        <f>SUM(CA30+CA23+CA16+CA9+CA35)</f>
        <v>5077</v>
      </c>
      <c r="CE42" s="8">
        <f>SUM(CE27+CE20+CE13+CE6+CE34)</f>
        <v>4457</v>
      </c>
      <c r="CI42" s="8">
        <f>SUM(CI11)+CI18+CI25+CI32+CI34</f>
        <v>4424</v>
      </c>
      <c r="CM42" s="8">
        <f>SUM('2013'!CK4+'2013'!CK9)</f>
        <v>0</v>
      </c>
      <c r="CQ42" s="8">
        <f>SUM('2013'!CL4+'2013'!CL9)</f>
        <v>0</v>
      </c>
      <c r="CU42" s="8">
        <f>SUM('2013'!CM4+'2013'!CM9)</f>
        <v>0</v>
      </c>
      <c r="CY42" s="8">
        <f>SUM('2013'!CO4+'2013'!CO9)</f>
        <v>0</v>
      </c>
      <c r="DC42" s="8">
        <f>SUM('2013'!CP4+'2013'!CP9)</f>
        <v>0</v>
      </c>
      <c r="DG42" s="8">
        <f>SUM('2013'!CQ4+'2013'!CQ9)</f>
        <v>0</v>
      </c>
      <c r="DK42" s="3">
        <v>4361</v>
      </c>
      <c r="DO42" s="3">
        <v>4368</v>
      </c>
      <c r="DS42" s="3">
        <v>4078</v>
      </c>
      <c r="DW42" s="3"/>
      <c r="EA42" s="3">
        <v>4079</v>
      </c>
      <c r="EE42" s="3">
        <v>4778</v>
      </c>
      <c r="EI42" s="3">
        <v>5052</v>
      </c>
      <c r="EN42" s="3">
        <v>4578</v>
      </c>
      <c r="ER42" s="3">
        <v>5050</v>
      </c>
      <c r="EV42" s="3">
        <v>5278</v>
      </c>
      <c r="EZ42" s="3"/>
      <c r="FD42" s="3"/>
      <c r="FH42" s="3">
        <v>5570</v>
      </c>
      <c r="FL42" s="3"/>
      <c r="FP42" s="3"/>
      <c r="FT42" s="3"/>
      <c r="FX42" s="3"/>
      <c r="GB42" s="3"/>
    </row>
    <row r="43" spans="1:185" ht="14.25" thickTop="1" thickBot="1" x14ac:dyDescent="0.25">
      <c r="U43" s="10"/>
      <c r="BG43" s="80">
        <f>SUM(BG41-BG42)</f>
        <v>44</v>
      </c>
      <c r="BS43">
        <f>SUM('2012'!K4+'2012'!K9)</f>
        <v>4936</v>
      </c>
      <c r="BW43">
        <f>SUM('2012'!L4+'2012'!L9)</f>
        <v>4236</v>
      </c>
      <c r="CA43">
        <f>SUM('2012'!N4+'2012'!N9)</f>
        <v>5061</v>
      </c>
      <c r="CE43">
        <f>SUM('2012'!O4+'2012'!O9)</f>
        <v>4476</v>
      </c>
      <c r="CI43">
        <f>SUM('2012'!P4+'2012'!P9)</f>
        <v>4420</v>
      </c>
      <c r="CM43">
        <f>SUM(CM8+CM15+CM22+CM29+CM35)</f>
        <v>4877</v>
      </c>
      <c r="CQ43">
        <f>SUM(CQ5+CQ12+CQ19+CQ26+CQ32)</f>
        <v>4125</v>
      </c>
      <c r="CU43">
        <f>SUM(CU5+CU12+CU19+CU26+CU33)</f>
        <v>4526</v>
      </c>
      <c r="CY43">
        <f>SUM(CY9+CY16+CY23+CY30+CY34)</f>
        <v>4561</v>
      </c>
      <c r="DC43">
        <f>SUM(DC7+DC14+DC21+DC28+DC35)</f>
        <v>4487</v>
      </c>
      <c r="DG43">
        <f>SUM(DG11+DG18+DG25+DG32+DG35)</f>
        <v>3949</v>
      </c>
      <c r="DK43" s="46">
        <f>SUM(DK9+DK16+DK23+DK30+DK35)</f>
        <v>4347</v>
      </c>
      <c r="DO43" s="46">
        <f>SUM(DO6+DO13+DO20+DO27+DO34)</f>
        <v>4386</v>
      </c>
      <c r="DS43" s="46">
        <f>SUM(DS10+DS17+DS24+DS31+DS35)</f>
        <v>4084</v>
      </c>
      <c r="DW43" s="46">
        <f>SUM(DW15+DW22+DW29+DW35+DW8)</f>
        <v>4499</v>
      </c>
      <c r="EA43" s="46">
        <f>SUM(EA5+EA12+EA19+EA26+EA33)</f>
        <v>4081</v>
      </c>
      <c r="EE43" s="46">
        <f>SUM(EE10+EE17+EE24+EE31+EE35)</f>
        <v>4789</v>
      </c>
      <c r="EI43" s="46">
        <f>SUM(EI7+EI14+EI21+EI28+EI35)</f>
        <v>5056</v>
      </c>
      <c r="EN43" s="46">
        <f>SUM(EN11+EN18+EN25+EN32+EN35)</f>
        <v>4572</v>
      </c>
      <c r="ER43" s="46">
        <f>SUM(ER11+ER18+ER25+ER32+ER35)</f>
        <v>5058</v>
      </c>
      <c r="EV43" s="216">
        <f>SUM(EV8+EV15+EV22+EV29+EV34)</f>
        <v>5285</v>
      </c>
      <c r="EZ43" s="216">
        <f>SUM(EZ6+EZ13+EZ20+EZ27+EZ34)</f>
        <v>5039</v>
      </c>
      <c r="FD43" s="216">
        <f>SUM(FD10+FD17+FD24+FD31+FD34)</f>
        <v>4912</v>
      </c>
      <c r="FH43" s="216">
        <f>SUM(FH8+FH15+FH22+FH29+FH35)</f>
        <v>5563</v>
      </c>
      <c r="FL43" s="216">
        <f>SUM(FL5,FL12,FL19,FL26,FL33)</f>
        <v>5246</v>
      </c>
      <c r="FP43" s="216">
        <f>SUM(FP34,FP30,FP23,FP16,FP9)</f>
        <v>5116</v>
      </c>
      <c r="FT43" s="216">
        <f>SUM(FT7,FT14,FT21,FT28,FT35)</f>
        <v>5612</v>
      </c>
      <c r="FX43" s="216">
        <f>SUM(FX32,FX25,FX18,FX11)</f>
        <v>5025</v>
      </c>
      <c r="GB43" s="46"/>
    </row>
    <row r="44" spans="1:185" s="55" customFormat="1" ht="13.5" thickTop="1" x14ac:dyDescent="0.2">
      <c r="A44" s="55" t="s">
        <v>140</v>
      </c>
      <c r="B44" s="56">
        <f>AVERAGE(C34,C31:C34,C24:C28,C17:C21,C10:C14,C4:C7)</f>
        <v>195.29166666666666</v>
      </c>
      <c r="D44" s="57"/>
      <c r="E44" s="55" t="s">
        <v>140</v>
      </c>
      <c r="F44" s="56">
        <f>AVERAGE(G28:G32,G21:G25,G14:G18,G7:G11,G4)</f>
        <v>200.23809523809524</v>
      </c>
      <c r="H44" s="57"/>
      <c r="I44" s="55" t="s">
        <v>140</v>
      </c>
      <c r="J44" s="56">
        <f>AVERAGE(K34,K26:K30,K19:K23,K12:K16,K5:K9)</f>
        <v>189.14285714285714</v>
      </c>
      <c r="L44" s="57"/>
      <c r="M44" s="55" t="s">
        <v>140</v>
      </c>
      <c r="N44" s="56">
        <f>AVERAGE(O30:O33,O23:O27,O16:O20,O9:O13,O4:O6)</f>
        <v>182.18181818181819</v>
      </c>
      <c r="P44" s="57"/>
      <c r="Q44" s="55" t="s">
        <v>140</v>
      </c>
      <c r="R44" s="56">
        <f>AVERAGE(S28:S32,S21:S25,S14:S18,S8:S11,S4)</f>
        <v>178.25</v>
      </c>
      <c r="T44" s="57"/>
      <c r="U44" s="55" t="s">
        <v>140</v>
      </c>
      <c r="V44" s="56">
        <f>AVERAGE(W32:W34,W25:W29,W18:W22,W11:W15,W4:W8)</f>
        <v>191.30434782608697</v>
      </c>
      <c r="X44" s="57"/>
      <c r="Y44" s="55" t="s">
        <v>140</v>
      </c>
      <c r="Z44" s="60">
        <f>AVERAGE(AA4:AA5,AA9:AA12,AA15:AA19,AA22:AA26,AA29:AA33)</f>
        <v>194.23809523809524</v>
      </c>
      <c r="AB44" s="57"/>
      <c r="AC44" s="55" t="s">
        <v>140</v>
      </c>
      <c r="AE44" s="61">
        <f>AVERAGE(AE27:AE31,AE20:AE24,AE13:AE17,AE6:AE10)</f>
        <v>197.8</v>
      </c>
      <c r="AF44" s="57"/>
      <c r="AG44" s="55" t="s">
        <v>140</v>
      </c>
      <c r="AI44" s="60">
        <f>AVERAGE(AI30:AI33,AI24:AI27,AI17:AI21,AI10:AI14,AI4:AI7)</f>
        <v>204</v>
      </c>
      <c r="AJ44" s="57"/>
      <c r="AK44" s="55" t="s">
        <v>140</v>
      </c>
      <c r="AM44" s="60">
        <f>AVERAGE(AM29:AM33,AM22:AM26,AM15:AM19,AM8:AM12,AM4:AM5)</f>
        <v>203.18181818181819</v>
      </c>
      <c r="AN44" s="57"/>
      <c r="AO44" s="55" t="s">
        <v>140</v>
      </c>
      <c r="AQ44" s="60">
        <f>AVERAGE(AQ33:AQ34,AQ26:AQ30,AQ19:AQ23,AQ12:AQ16,AQ6:AQ9)</f>
        <v>208.71428571428572</v>
      </c>
      <c r="AR44" s="57"/>
      <c r="AS44" s="55" t="s">
        <v>140</v>
      </c>
      <c r="AU44" s="60">
        <f>AVERAGE(AU30:AU32,AU24:AU27,AU16:AU20,AU9:AU13,AU4:AU6)</f>
        <v>213.85</v>
      </c>
      <c r="AV44" s="57"/>
      <c r="AW44" s="55" t="s">
        <v>140</v>
      </c>
      <c r="AY44" s="60">
        <f>AVERAGE(AY4:AY5,AY8:AY12,AY15:AY19,AY22:AY26,AY29:AY33)</f>
        <v>213.54545454545453</v>
      </c>
      <c r="AZ44" s="57"/>
      <c r="BA44" s="55" t="s">
        <v>140</v>
      </c>
      <c r="BC44" s="60">
        <f>AVERAGE(BC5:BC9,BC12:BC16,BC19:BC23,BC26:BC30,BC33)</f>
        <v>199.9047619047619</v>
      </c>
      <c r="BD44" s="57"/>
      <c r="BE44"/>
      <c r="BF44"/>
      <c r="BG44"/>
      <c r="BH44" s="57"/>
      <c r="BI44"/>
      <c r="BJ44"/>
      <c r="BK44"/>
      <c r="BL44" s="57"/>
      <c r="BM44"/>
      <c r="BN44"/>
      <c r="BO44"/>
      <c r="BP44" s="57"/>
      <c r="BQ44"/>
      <c r="BR44"/>
      <c r="BS44" s="80">
        <f>SUM(BS42-BS43)</f>
        <v>64</v>
      </c>
      <c r="BT44" s="57"/>
      <c r="BU44"/>
      <c r="BV44"/>
      <c r="BW44" s="80">
        <f>SUM(BW42-BW43)</f>
        <v>27</v>
      </c>
      <c r="BX44" s="57"/>
      <c r="BY44"/>
      <c r="BZ44"/>
      <c r="CA44" s="80">
        <f>SUM(CA42-CA43)</f>
        <v>16</v>
      </c>
      <c r="CB44" s="57"/>
      <c r="CC44"/>
      <c r="CD44"/>
      <c r="CE44" s="80">
        <f>SUM(CE42-CE43)</f>
        <v>-19</v>
      </c>
      <c r="CF44" s="57"/>
      <c r="CG44"/>
      <c r="CH44"/>
      <c r="CI44" s="80">
        <f>SUM(CI42-CI43)</f>
        <v>4</v>
      </c>
      <c r="CJ44" s="57"/>
      <c r="CK44"/>
      <c r="CL44"/>
      <c r="CM44" s="80">
        <f>SUM(CM42-CM43)</f>
        <v>-4877</v>
      </c>
      <c r="CN44" s="57"/>
      <c r="CO44"/>
      <c r="CP44"/>
      <c r="CQ44" s="80">
        <f>SUM(CQ42-CQ43)</f>
        <v>-4125</v>
      </c>
      <c r="CR44" s="57"/>
      <c r="CS44"/>
      <c r="CT44"/>
      <c r="CU44" s="80">
        <f>SUM(CU42-CU43)</f>
        <v>-4526</v>
      </c>
      <c r="CV44" s="57"/>
      <c r="CW44"/>
      <c r="CX44"/>
      <c r="CY44" s="80">
        <f>SUM(CY42-CY43)</f>
        <v>-4561</v>
      </c>
      <c r="CZ44" s="57"/>
      <c r="DA44"/>
      <c r="DB44"/>
      <c r="DC44" s="80">
        <f>SUM(DC42-DC43)</f>
        <v>-4487</v>
      </c>
      <c r="DD44" s="57"/>
      <c r="DE44"/>
      <c r="DF44"/>
      <c r="DG44" s="80">
        <f>SUM(DG42-DG43)</f>
        <v>-3949</v>
      </c>
      <c r="DH44" s="57"/>
      <c r="DI44"/>
      <c r="DJ44"/>
      <c r="DK44" s="3">
        <f>SUM(DK42-DK43)</f>
        <v>14</v>
      </c>
      <c r="DL44" s="57"/>
      <c r="DM44"/>
      <c r="DN44"/>
      <c r="DO44" s="3">
        <f>SUM(DO42-DO43)</f>
        <v>-18</v>
      </c>
      <c r="DP44" s="57"/>
      <c r="DQ44"/>
      <c r="DR44"/>
      <c r="DS44" s="3">
        <f>SUM(DS42-DS43)</f>
        <v>-6</v>
      </c>
      <c r="DT44" s="57"/>
      <c r="DU44"/>
      <c r="DV44"/>
      <c r="DW44" s="3"/>
      <c r="DX44" s="57"/>
      <c r="DY44"/>
      <c r="DZ44"/>
      <c r="EA44" s="3">
        <f>SUM(EA42-EA43)</f>
        <v>-2</v>
      </c>
      <c r="EB44" s="57"/>
      <c r="EC44"/>
      <c r="ED44"/>
      <c r="EE44" s="3">
        <f>SUM(EE42-EE43)</f>
        <v>-11</v>
      </c>
      <c r="EF44" s="57"/>
      <c r="EG44"/>
      <c r="EH44"/>
      <c r="EI44" s="3">
        <f>SUM(EI42-EI43)</f>
        <v>-4</v>
      </c>
      <c r="EJ44" s="57"/>
      <c r="EK44" s="57"/>
      <c r="EL44"/>
      <c r="EM44"/>
      <c r="EN44" s="3">
        <f>SUM(EN42-EN43)</f>
        <v>6</v>
      </c>
      <c r="EO44" s="57"/>
      <c r="EP44"/>
      <c r="EQ44"/>
      <c r="ER44" s="3">
        <f>SUM(ER42-ER43)</f>
        <v>-8</v>
      </c>
      <c r="ES44" s="57"/>
      <c r="ET44"/>
      <c r="EU44"/>
      <c r="EV44" s="3">
        <f>SUM(EV42-EV43)</f>
        <v>-7</v>
      </c>
      <c r="EW44" s="57"/>
      <c r="EX44"/>
      <c r="EY44"/>
      <c r="EZ44" s="3">
        <f>SUM(EZ42-EZ43)</f>
        <v>-5039</v>
      </c>
      <c r="FA44" s="57"/>
      <c r="FB44"/>
      <c r="FC44"/>
      <c r="FD44" s="3">
        <f>SUM(FD42-FD43)</f>
        <v>-4912</v>
      </c>
      <c r="FE44" s="57"/>
      <c r="FF44"/>
      <c r="FG44"/>
      <c r="FH44" s="3">
        <f>SUM(FH42-FH43)</f>
        <v>7</v>
      </c>
      <c r="FI44" s="57"/>
      <c r="FJ44" s="12"/>
      <c r="FK44"/>
      <c r="FL44" s="3"/>
      <c r="FM44" s="57"/>
      <c r="FN44"/>
      <c r="FO44"/>
      <c r="FP44" s="3"/>
      <c r="FQ44" s="57"/>
      <c r="FR44"/>
      <c r="FS44"/>
      <c r="FT44" s="3"/>
      <c r="FU44" s="57"/>
      <c r="FV44"/>
      <c r="FW44"/>
      <c r="FX44" s="3"/>
      <c r="FY44" s="57"/>
      <c r="FZ44"/>
      <c r="GA44"/>
      <c r="GB44" s="3"/>
      <c r="GC44" s="57"/>
    </row>
    <row r="45" spans="1:185" x14ac:dyDescent="0.2">
      <c r="BI45" s="55" t="s">
        <v>140</v>
      </c>
      <c r="BJ45" s="55"/>
      <c r="BK45" s="60">
        <f>AVERAGE(BK4,BK7:BK11,BK14:BK18,BK21:BK25,BK28:BK32)</f>
        <v>199.0952380952381</v>
      </c>
      <c r="BM45" s="55" t="s">
        <v>140</v>
      </c>
      <c r="BN45" s="55"/>
      <c r="BO45" s="60">
        <f>AVERAGE(BO5:BO9,BO12:BO16,BO19:BO23,BO26:BO30,BO33:BO34)</f>
        <v>214.47619047619048</v>
      </c>
    </row>
    <row r="46" spans="1:185" x14ac:dyDescent="0.2">
      <c r="BE46" s="55" t="s">
        <v>140</v>
      </c>
      <c r="BF46" s="55"/>
      <c r="BG46" s="60">
        <f>AVERAGE(BG4:BG7,BG10:BG14,BG17:BG21,BG24:BG28,BG32:BG34)</f>
        <v>197.13636363636363</v>
      </c>
      <c r="BQ46" s="55" t="s">
        <v>140</v>
      </c>
      <c r="BR46" s="55"/>
      <c r="BS46" s="60">
        <f>AVERAGE(BS4:BS6,BS9:BS13,BS16:BS20,BS23:BS27,BS30:BS34)</f>
        <v>217.39130434782609</v>
      </c>
      <c r="BU46" s="55" t="s">
        <v>140</v>
      </c>
      <c r="BV46" s="55"/>
      <c r="BW46" s="60">
        <f>AVERAGE(BW7:BW10, BW13:BW17, BW20:BW24, BW27:BW31)</f>
        <v>224.36842105263159</v>
      </c>
      <c r="BY46" s="55" t="s">
        <v>140</v>
      </c>
      <c r="BZ46" s="55"/>
      <c r="CA46" s="60">
        <f>AVERAGE(CA4:CA8,CA11:CA15,CA18:CA22,CA25:CA29,CA32:CA34)</f>
        <v>220.7391304347826</v>
      </c>
      <c r="CC46" s="55" t="s">
        <v>140</v>
      </c>
      <c r="CD46" s="55"/>
      <c r="CE46" s="60">
        <f>AVERAGE(CE4:CE5,CE8:CE12,CE15:CE19,CE22:CE26,CE29:CE33)</f>
        <v>222.85</v>
      </c>
      <c r="CG46" s="55" t="s">
        <v>140</v>
      </c>
      <c r="CH46" s="55"/>
      <c r="CI46" s="60">
        <f>AVERAGE(CI6:CI10,CI13:CI17,CI20:CI24,CI27:CI31,CI34)</f>
        <v>221.2</v>
      </c>
      <c r="CK46" s="55" t="s">
        <v>140</v>
      </c>
      <c r="CL46" s="55"/>
      <c r="CM46" s="60">
        <f>AVERAGE(CM4:CM7,CM10:CM14,CM17:CM21,CM24:CM28,CM31:CM34)</f>
        <v>221.68181818181819</v>
      </c>
      <c r="CO46" s="55" t="s">
        <v>140</v>
      </c>
      <c r="CP46" s="55"/>
      <c r="CQ46" s="60">
        <f>AVERAGE(CQ4,CQ7:CQ11,CQ14:CQ18,CQ22:CQ25,CQ28:CQ31)</f>
        <v>217.10526315789474</v>
      </c>
      <c r="CS46" s="55" t="s">
        <v>140</v>
      </c>
      <c r="CT46" s="55"/>
      <c r="CU46" s="60">
        <f>AVERAGE(CU4,CU7:CU11,CU14:CU18,CU21:CU25,CU28:CU32)</f>
        <v>215.52380952380952</v>
      </c>
      <c r="CW46" s="55" t="s">
        <v>140</v>
      </c>
      <c r="CX46" s="55"/>
      <c r="CY46" s="60">
        <f>AVERAGE(CY4:CY8,CY11:CY15,CY17:CY22,CY25:CY29,CY32:CY33)</f>
        <v>207.31818181818181</v>
      </c>
      <c r="DA46" s="55" t="s">
        <v>140</v>
      </c>
      <c r="DB46" s="55"/>
      <c r="DC46" s="60">
        <f>AVERAGE(DC4:DC6,DC9:DC13,DC16:DC20,DC23:DC27,DC30:DC34)</f>
        <v>203.95454545454547</v>
      </c>
      <c r="DE46" s="55" t="s">
        <v>140</v>
      </c>
      <c r="DF46" s="55"/>
      <c r="DG46" s="60">
        <f>AVERAGE(DG6:DG10,DG13:DG17,DG20:DG24,DG27:DG31)</f>
        <v>197.45</v>
      </c>
      <c r="DI46" s="55" t="s">
        <v>140</v>
      </c>
      <c r="DJ46" s="55"/>
      <c r="DK46" s="60">
        <f>AVERAGE(DK4:DK8,DK11:DK15,DK18:DK22,DK25:DK29,DK32:DK34)</f>
        <v>197.59090909090909</v>
      </c>
      <c r="DM46" s="55" t="s">
        <v>140</v>
      </c>
      <c r="DN46" s="55"/>
      <c r="DO46" s="60">
        <f>(AVERAGE(DO4:DO5,DO8:DO12,DO15:DO19,DO22:DO26,DO29:DO33))</f>
        <v>199.36363636363637</v>
      </c>
      <c r="DQ46" s="55" t="s">
        <v>140</v>
      </c>
      <c r="DR46" s="55"/>
      <c r="DS46" s="60">
        <f>(AVERAGE(DS6:DS9,DS12:DS16,DS19:DS23,DS26:DS30,DS33:DS34))</f>
        <v>204.2</v>
      </c>
      <c r="DU46" s="55" t="s">
        <v>140</v>
      </c>
      <c r="DV46" s="55"/>
      <c r="DW46" s="60">
        <f>(AVERAGE(DW4:DW7,DW10:DW14,DW17:DW21,DW24:DW28,DW31:DW34))</f>
        <v>204.5</v>
      </c>
      <c r="DY46" s="55" t="s">
        <v>140</v>
      </c>
      <c r="DZ46" s="55"/>
      <c r="EA46" s="60">
        <f>(AVERAGE(EA4,EA7:EA11,EA14:EA18,EA21:EA25,EA28:EA32))</f>
        <v>214.78947368421052</v>
      </c>
      <c r="EC46" s="55" t="s">
        <v>140</v>
      </c>
      <c r="ED46" s="55"/>
      <c r="EE46" s="60">
        <f>(AVERAGE(EE5:EE9,EE12:EE16,EE19:EE23,EE26:EE30,EE33:EE34))</f>
        <v>228.04761904761904</v>
      </c>
      <c r="EG46" s="55" t="s">
        <v>140</v>
      </c>
      <c r="EH46" s="55"/>
      <c r="EI46" s="60">
        <f>(AVERAGE(EI5:EI6,EI9:EI13,EI16:EI20,EI23:EI27,EI30:EI34))</f>
        <v>229.81818181818181</v>
      </c>
      <c r="EL46" s="55" t="s">
        <v>140</v>
      </c>
      <c r="EM46" s="55"/>
      <c r="EN46" s="60">
        <f>(AVERAGE(EN6:EN10,EN13:EN17,EN20:EN24,EN27:EN31))</f>
        <v>240.63157894736841</v>
      </c>
      <c r="EP46" s="55" t="s">
        <v>140</v>
      </c>
      <c r="EQ46" s="55"/>
      <c r="ER46" s="60">
        <f>AVERAGE(ER6:ER10,ER13:ER17,ER20:ER24,ER27:ER31,ER34)</f>
        <v>240.85714285714286</v>
      </c>
      <c r="ET46" s="55" t="s">
        <v>140</v>
      </c>
      <c r="EU46" s="55"/>
      <c r="EV46" s="60">
        <f>AVERAGE(EV4:EV7,EV10:EV14,EV17:EV21,EV24:EV28,EV31:EV33,)</f>
        <v>229.78260869565219</v>
      </c>
      <c r="EX46" s="55" t="s">
        <v>140</v>
      </c>
      <c r="EY46" s="55"/>
      <c r="EZ46" s="60">
        <f>AVERAGE(EZ4:EZ5,EZ8:EZ12,EZ15:EZ19,EZ22:EZ26,EZ29:EZ33)</f>
        <v>239.95238095238096</v>
      </c>
      <c r="FB46" s="55" t="s">
        <v>140</v>
      </c>
      <c r="FC46" s="55"/>
      <c r="FD46" s="60">
        <f>AVERAGE(FD5:FD9,FD12:FD16,FD19:FD23,FD26:FD30,FD33)</f>
        <v>245.6</v>
      </c>
      <c r="FF46" s="55" t="s">
        <v>140</v>
      </c>
      <c r="FG46" s="55"/>
      <c r="FH46" s="60">
        <f>AVERAGE(FH4:FH7,FH10:FH14,FH17:FH21,FH24:FH28,FH31:FH34)</f>
        <v>241.86956521739131</v>
      </c>
      <c r="FI46" s="37" t="s">
        <v>250</v>
      </c>
      <c r="FJ46" s="12" t="s">
        <v>140</v>
      </c>
      <c r="FK46" s="55"/>
      <c r="FL46" s="60">
        <f>AVERAGE(FL4,FL7:FL11,FL14:FL18,FL21:FL25,FL28:FL32)</f>
        <v>249.8095238095238</v>
      </c>
      <c r="FN46" s="55" t="s">
        <v>140</v>
      </c>
      <c r="FO46" s="55"/>
      <c r="FP46" s="60">
        <f>AVERAGE(FP4:FP8,FP11:FP15,FP18:FP22,FP25:FP29,FP32:FP33)</f>
        <v>232.54545454545453</v>
      </c>
      <c r="FR46" s="55" t="s">
        <v>140</v>
      </c>
      <c r="FS46" s="55"/>
      <c r="FT46" s="60">
        <f>AVERAGE(FT9:FT13,FT4:FT6,FT16:FT20,FT23:FT27,FT30:FT34)</f>
        <v>244</v>
      </c>
      <c r="FV46" s="55" t="s">
        <v>140</v>
      </c>
      <c r="FW46" s="55"/>
      <c r="FX46" s="60">
        <f>AVERAGE(FX6:FX10,FX13:FX17,FX20:FX24,FX27:FX31)</f>
        <v>251.25</v>
      </c>
      <c r="FZ46" s="55" t="s">
        <v>140</v>
      </c>
      <c r="GA46" s="55"/>
      <c r="GB46" s="60">
        <f>AVERAGE(GB4:GB8,GB11:GB15,GB18:GB22,GB25:GB29,GB32:GB34)</f>
        <v>259.04347826086956</v>
      </c>
    </row>
    <row r="47" spans="1:185" x14ac:dyDescent="0.2">
      <c r="A47" s="10" t="s">
        <v>141</v>
      </c>
    </row>
  </sheetData>
  <pageMargins left="0" right="0" top="0" bottom="0" header="0" footer="0"/>
  <pageSetup scale="85" orientation="landscape" r:id="rId1"/>
  <ignoredErrors>
    <ignoredError sqref="AU44" evalError="1" formulaRange="1"/>
  </ignoredErrors>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T46"/>
  <sheetViews>
    <sheetView topLeftCell="GV1" zoomScaleNormal="100" workbookViewId="0">
      <pane ySplit="3" topLeftCell="A10" activePane="bottomLeft" state="frozen"/>
      <selection pane="bottomLeft" activeCell="IL34" sqref="IL34"/>
    </sheetView>
  </sheetViews>
  <sheetFormatPr defaultRowHeight="12.75" x14ac:dyDescent="0.2"/>
  <cols>
    <col min="1" max="1" width="2.5703125" style="37" customWidth="1"/>
    <col min="2" max="2" width="4.7109375" bestFit="1" customWidth="1"/>
    <col min="3" max="3" width="23.28515625" bestFit="1" customWidth="1"/>
    <col min="4" max="4" width="8.7109375" bestFit="1" customWidth="1"/>
    <col min="5" max="5" width="2.5703125" style="37" customWidth="1"/>
    <col min="6" max="6" width="4.7109375" bestFit="1" customWidth="1"/>
    <col min="7" max="7" width="23.28515625" bestFit="1" customWidth="1"/>
    <col min="8" max="8" width="8.7109375" bestFit="1" customWidth="1"/>
    <col min="9" max="9" width="2.5703125" style="37" customWidth="1"/>
    <col min="10" max="10" width="4.7109375" bestFit="1" customWidth="1"/>
    <col min="11" max="11" width="23.28515625" bestFit="1" customWidth="1"/>
    <col min="12" max="12" width="8.7109375" bestFit="1" customWidth="1"/>
    <col min="13" max="13" width="2.5703125" style="37" customWidth="1"/>
    <col min="14" max="14" width="4.7109375" bestFit="1" customWidth="1"/>
    <col min="15" max="15" width="23.28515625" bestFit="1" customWidth="1"/>
    <col min="16" max="16" width="8.7109375" bestFit="1" customWidth="1"/>
    <col min="17" max="17" width="2.5703125" style="37" customWidth="1"/>
    <col min="18" max="18" width="4.7109375" bestFit="1" customWidth="1"/>
    <col min="19" max="19" width="23.28515625" bestFit="1" customWidth="1"/>
    <col min="20" max="20" width="8.7109375" bestFit="1" customWidth="1"/>
    <col min="21" max="21" width="2.5703125" style="37" customWidth="1"/>
    <col min="22" max="22" width="5.42578125" bestFit="1" customWidth="1"/>
    <col min="23" max="23" width="23.28515625" bestFit="1" customWidth="1"/>
    <col min="24" max="24" width="8.7109375" bestFit="1" customWidth="1"/>
    <col min="25" max="25" width="2.5703125" style="37" customWidth="1"/>
    <col min="26" max="26" width="4.7109375" bestFit="1" customWidth="1"/>
    <col min="27" max="27" width="23.28515625" bestFit="1" customWidth="1"/>
    <col min="28" max="28" width="8.7109375" bestFit="1" customWidth="1"/>
    <col min="29" max="29" width="2.5703125" style="37" customWidth="1"/>
    <col min="30" max="30" width="4.7109375" bestFit="1" customWidth="1"/>
    <col min="31" max="31" width="23.28515625" bestFit="1" customWidth="1"/>
    <col min="32" max="32" width="8.7109375" bestFit="1" customWidth="1"/>
    <col min="33" max="33" width="2.5703125" style="37" customWidth="1"/>
    <col min="34" max="34" width="4.7109375" bestFit="1" customWidth="1"/>
    <col min="35" max="35" width="23.28515625" bestFit="1" customWidth="1"/>
    <col min="36" max="36" width="8.7109375" bestFit="1" customWidth="1"/>
    <col min="37" max="37" width="2.5703125" style="37" customWidth="1"/>
    <col min="38" max="38" width="4.7109375" bestFit="1" customWidth="1"/>
    <col min="39" max="39" width="23.85546875" customWidth="1"/>
    <col min="40" max="40" width="8.7109375" bestFit="1" customWidth="1"/>
    <col min="41" max="41" width="2.5703125" style="37" customWidth="1"/>
    <col min="42" max="42" width="4.7109375" bestFit="1" customWidth="1"/>
    <col min="43" max="43" width="23.28515625" bestFit="1" customWidth="1"/>
    <col min="44" max="44" width="8.7109375" bestFit="1" customWidth="1"/>
    <col min="45" max="45" width="2.5703125" style="37" customWidth="1"/>
    <col min="46" max="46" width="4.7109375" bestFit="1" customWidth="1"/>
    <col min="47" max="47" width="23.28515625" bestFit="1" customWidth="1"/>
    <col min="48" max="48" width="8.7109375" bestFit="1" customWidth="1"/>
    <col min="49" max="49" width="2.5703125" style="37" customWidth="1"/>
    <col min="50" max="50" width="4.7109375" bestFit="1" customWidth="1"/>
    <col min="51" max="51" width="23.28515625" bestFit="1" customWidth="1"/>
    <col min="52" max="52" width="8.7109375" bestFit="1" customWidth="1"/>
    <col min="53" max="53" width="2.5703125" style="37" customWidth="1"/>
    <col min="54" max="54" width="4.7109375" bestFit="1" customWidth="1"/>
    <col min="55" max="55" width="23.28515625" bestFit="1" customWidth="1"/>
    <col min="56" max="56" width="8.7109375" bestFit="1" customWidth="1"/>
    <col min="57" max="57" width="2.5703125" style="37" customWidth="1"/>
    <col min="58" max="58" width="4.7109375" bestFit="1" customWidth="1"/>
    <col min="59" max="59" width="23.28515625" bestFit="1" customWidth="1"/>
    <col min="60" max="60" width="8.7109375" bestFit="1" customWidth="1"/>
    <col min="61" max="61" width="2.5703125" style="37" customWidth="1"/>
    <col min="62" max="62" width="4.7109375" bestFit="1" customWidth="1"/>
    <col min="63" max="63" width="23.28515625" bestFit="1" customWidth="1"/>
    <col min="64" max="64" width="8.7109375" bestFit="1" customWidth="1"/>
    <col min="65" max="65" width="2.5703125" style="37" customWidth="1"/>
    <col min="66" max="66" width="4.7109375" bestFit="1" customWidth="1"/>
    <col min="67" max="67" width="23.28515625" bestFit="1" customWidth="1"/>
    <col min="68" max="68" width="8.7109375" bestFit="1" customWidth="1"/>
    <col min="69" max="69" width="2.5703125" style="37" customWidth="1"/>
    <col min="70" max="70" width="4.7109375" bestFit="1" customWidth="1"/>
    <col min="71" max="71" width="23.28515625" bestFit="1" customWidth="1"/>
    <col min="72" max="72" width="8.7109375" bestFit="1" customWidth="1"/>
    <col min="73" max="73" width="2.5703125" style="37" customWidth="1"/>
    <col min="74" max="74" width="4.7109375" bestFit="1" customWidth="1"/>
    <col min="75" max="75" width="23.28515625" bestFit="1" customWidth="1"/>
    <col min="76" max="76" width="8.7109375" bestFit="1" customWidth="1"/>
    <col min="77" max="77" width="2.5703125" style="37" customWidth="1"/>
    <col min="78" max="78" width="4.7109375" bestFit="1" customWidth="1"/>
    <col min="79" max="79" width="23.28515625" bestFit="1" customWidth="1"/>
    <col min="80" max="80" width="7.28515625" customWidth="1"/>
    <col min="81" max="81" width="2.5703125" style="37" customWidth="1"/>
    <col min="82" max="82" width="4.7109375" bestFit="1" customWidth="1"/>
    <col min="83" max="83" width="23.28515625" bestFit="1" customWidth="1"/>
    <col min="85" max="85" width="2.5703125" style="37" customWidth="1"/>
    <col min="86" max="86" width="4.7109375" bestFit="1" customWidth="1"/>
    <col min="87" max="87" width="25.28515625" customWidth="1"/>
    <col min="88" max="88" width="5" bestFit="1" customWidth="1"/>
    <col min="89" max="89" width="2.5703125" style="37" customWidth="1"/>
    <col min="90" max="90" width="4.7109375" bestFit="1" customWidth="1"/>
    <col min="91" max="91" width="23.28515625" bestFit="1" customWidth="1"/>
    <col min="93" max="93" width="2.5703125" style="37" customWidth="1"/>
    <col min="94" max="94" width="4.7109375" bestFit="1" customWidth="1"/>
    <col min="95" max="95" width="23.28515625" bestFit="1" customWidth="1"/>
    <col min="97" max="97" width="2.5703125" style="37" customWidth="1"/>
    <col min="98" max="98" width="4.7109375" bestFit="1" customWidth="1"/>
    <col min="99" max="99" width="21.42578125" customWidth="1"/>
    <col min="101" max="101" width="2.5703125" style="37" customWidth="1"/>
    <col min="102" max="102" width="4.7109375" bestFit="1" customWidth="1"/>
    <col min="103" max="103" width="21.28515625" customWidth="1"/>
    <col min="105" max="105" width="2.5703125" style="37" customWidth="1"/>
    <col min="106" max="106" width="4.7109375" bestFit="1" customWidth="1"/>
    <col min="107" max="107" width="20.42578125" customWidth="1"/>
    <col min="109" max="109" width="2.5703125" style="37" customWidth="1"/>
    <col min="110" max="110" width="4.7109375" bestFit="1" customWidth="1"/>
    <col min="111" max="111" width="17.42578125" customWidth="1"/>
    <col min="113" max="113" width="3.85546875" customWidth="1"/>
    <col min="114" max="114" width="5.42578125" customWidth="1"/>
    <col min="115" max="115" width="12.85546875" customWidth="1"/>
    <col min="119" max="119" width="10.5703125" customWidth="1"/>
    <col min="123" max="123" width="11" customWidth="1"/>
    <col min="124" max="124" width="9.85546875" customWidth="1"/>
    <col min="125" max="125" width="15.28515625" customWidth="1"/>
    <col min="221" max="221" width="11.42578125" customWidth="1"/>
    <col min="222" max="222" width="8" customWidth="1"/>
    <col min="223" max="223" width="7.28515625" customWidth="1"/>
    <col min="224" max="224" width="9.42578125" customWidth="1"/>
  </cols>
  <sheetData>
    <row r="3" spans="1:254" s="8" customFormat="1" x14ac:dyDescent="0.2">
      <c r="A3" s="38"/>
      <c r="C3" s="177" t="s">
        <v>241</v>
      </c>
      <c r="D3" s="8">
        <v>2015</v>
      </c>
      <c r="E3" s="38"/>
      <c r="G3" s="177" t="s">
        <v>1</v>
      </c>
      <c r="H3" s="8">
        <v>2015</v>
      </c>
      <c r="I3" s="38"/>
      <c r="K3" s="177" t="s">
        <v>2</v>
      </c>
      <c r="L3" s="8">
        <v>2015</v>
      </c>
      <c r="M3" s="38"/>
      <c r="O3" s="177" t="s">
        <v>3</v>
      </c>
      <c r="P3" s="8">
        <v>2015</v>
      </c>
      <c r="Q3" s="38"/>
      <c r="S3" s="177" t="s">
        <v>111</v>
      </c>
      <c r="T3" s="8">
        <v>2015</v>
      </c>
      <c r="U3" s="38"/>
      <c r="W3" s="177" t="s">
        <v>113</v>
      </c>
      <c r="X3" s="8">
        <v>2015</v>
      </c>
      <c r="Y3" s="38"/>
      <c r="AA3" s="177" t="s">
        <v>6</v>
      </c>
      <c r="AB3" s="8">
        <v>2015</v>
      </c>
      <c r="AC3" s="38"/>
      <c r="AE3" s="177" t="s">
        <v>7</v>
      </c>
      <c r="AF3" s="8">
        <v>2015</v>
      </c>
      <c r="AG3" s="38"/>
      <c r="AI3" s="177" t="s">
        <v>8</v>
      </c>
      <c r="AJ3" s="8">
        <v>2015</v>
      </c>
      <c r="AK3" s="38"/>
      <c r="AM3" s="177" t="s">
        <v>9</v>
      </c>
      <c r="AN3" s="8">
        <v>2015</v>
      </c>
      <c r="AO3" s="38"/>
      <c r="AQ3" s="177" t="s">
        <v>10</v>
      </c>
      <c r="AR3" s="8">
        <v>2015</v>
      </c>
      <c r="AS3" s="38"/>
      <c r="AU3" s="177" t="s">
        <v>11</v>
      </c>
      <c r="AV3" s="8">
        <v>2015</v>
      </c>
      <c r="AW3" s="38"/>
      <c r="AY3" s="177" t="s">
        <v>0</v>
      </c>
      <c r="AZ3" s="8">
        <v>2016</v>
      </c>
      <c r="BA3" s="38"/>
      <c r="BC3" s="177" t="s">
        <v>1</v>
      </c>
      <c r="BD3" s="8">
        <v>2016</v>
      </c>
      <c r="BE3" s="38"/>
      <c r="BG3" s="177" t="s">
        <v>2</v>
      </c>
      <c r="BH3" s="8">
        <v>2016</v>
      </c>
      <c r="BI3" s="38"/>
      <c r="BK3" s="177" t="s">
        <v>3</v>
      </c>
      <c r="BL3" s="8">
        <v>2016</v>
      </c>
      <c r="BM3" s="38"/>
      <c r="BO3" s="177" t="s">
        <v>111</v>
      </c>
      <c r="BP3" s="8">
        <v>2016</v>
      </c>
      <c r="BQ3" s="38"/>
      <c r="BS3" s="177" t="s">
        <v>113</v>
      </c>
      <c r="BT3" s="8">
        <v>2016</v>
      </c>
      <c r="BU3" s="38"/>
      <c r="BW3" s="177" t="s">
        <v>6</v>
      </c>
      <c r="BX3" s="8">
        <v>2016</v>
      </c>
      <c r="BY3" s="38"/>
      <c r="CA3" s="8" t="s">
        <v>7</v>
      </c>
      <c r="CB3" s="8">
        <v>2016</v>
      </c>
      <c r="CC3" s="38"/>
      <c r="CE3" s="8" t="s">
        <v>8</v>
      </c>
      <c r="CF3" s="8">
        <v>2016</v>
      </c>
      <c r="CG3" s="38"/>
      <c r="CI3" s="8" t="s">
        <v>9</v>
      </c>
      <c r="CJ3" s="8">
        <v>2016</v>
      </c>
      <c r="CK3" s="38"/>
      <c r="CM3" s="8" t="s">
        <v>10</v>
      </c>
      <c r="CN3" s="8">
        <v>2016</v>
      </c>
      <c r="CO3" s="38"/>
      <c r="CQ3" s="8" t="s">
        <v>11</v>
      </c>
      <c r="CR3" s="8">
        <v>2016</v>
      </c>
      <c r="CS3" s="38"/>
      <c r="CU3" s="8" t="s">
        <v>0</v>
      </c>
      <c r="CV3" s="8">
        <v>2017</v>
      </c>
      <c r="CW3" s="38"/>
      <c r="CY3" s="177">
        <v>42767</v>
      </c>
      <c r="DA3" s="38"/>
      <c r="DC3" s="8" t="s">
        <v>2</v>
      </c>
      <c r="DD3" s="8">
        <v>2017</v>
      </c>
      <c r="DE3" s="38"/>
      <c r="DG3" s="8" t="s">
        <v>3</v>
      </c>
      <c r="DH3" s="8">
        <v>2017</v>
      </c>
      <c r="DK3" s="8" t="s">
        <v>111</v>
      </c>
      <c r="DL3" s="119">
        <v>2017</v>
      </c>
      <c r="DO3" s="8" t="s">
        <v>113</v>
      </c>
      <c r="DP3" s="8">
        <v>2017</v>
      </c>
      <c r="DS3" s="8" t="s">
        <v>189</v>
      </c>
      <c r="DT3" s="8">
        <v>2017</v>
      </c>
      <c r="DW3" s="8" t="s">
        <v>193</v>
      </c>
      <c r="DX3" s="8">
        <v>2017</v>
      </c>
      <c r="EA3" s="8" t="s">
        <v>129</v>
      </c>
      <c r="EB3" s="8">
        <v>2017</v>
      </c>
      <c r="EE3" s="8" t="s">
        <v>9</v>
      </c>
      <c r="EF3" s="8">
        <v>2017</v>
      </c>
      <c r="EJ3" s="8" t="s">
        <v>10</v>
      </c>
      <c r="EK3" s="8">
        <v>2017</v>
      </c>
      <c r="EO3" s="177">
        <v>43070</v>
      </c>
      <c r="ES3" s="8" t="s">
        <v>241</v>
      </c>
      <c r="ET3" s="8">
        <v>2018</v>
      </c>
      <c r="EV3" s="177">
        <v>43132</v>
      </c>
      <c r="EZ3" s="177">
        <v>43160</v>
      </c>
      <c r="FD3" s="177">
        <v>43191</v>
      </c>
      <c r="FH3" s="177">
        <v>43221</v>
      </c>
      <c r="FL3" s="177">
        <v>43252</v>
      </c>
      <c r="FP3" s="177">
        <v>43282</v>
      </c>
      <c r="FT3" s="177">
        <v>43313</v>
      </c>
      <c r="FX3" s="177">
        <v>43344</v>
      </c>
      <c r="GB3" s="177">
        <v>43374</v>
      </c>
      <c r="GF3" s="177">
        <v>43405</v>
      </c>
      <c r="GJ3" s="177">
        <v>43435</v>
      </c>
      <c r="GN3" s="177">
        <v>43466</v>
      </c>
      <c r="GR3" s="177">
        <v>43497</v>
      </c>
      <c r="GV3" s="177">
        <v>43525</v>
      </c>
      <c r="GZ3" s="177">
        <v>43556</v>
      </c>
      <c r="HD3" s="177">
        <v>43586</v>
      </c>
      <c r="HH3" s="177">
        <v>43617</v>
      </c>
      <c r="HL3" s="177">
        <v>43647</v>
      </c>
      <c r="HN3" s="8" t="s">
        <v>363</v>
      </c>
      <c r="HP3" s="8" t="s">
        <v>362</v>
      </c>
      <c r="HR3" s="177">
        <v>43678</v>
      </c>
      <c r="HT3" s="8" t="s">
        <v>363</v>
      </c>
      <c r="HV3" s="8" t="s">
        <v>364</v>
      </c>
      <c r="HX3" s="177">
        <v>43709</v>
      </c>
      <c r="HZ3" s="8" t="s">
        <v>363</v>
      </c>
      <c r="IB3" s="8" t="s">
        <v>364</v>
      </c>
      <c r="ID3" s="177">
        <v>43739</v>
      </c>
      <c r="IF3" s="8" t="s">
        <v>363</v>
      </c>
      <c r="IH3" s="8" t="s">
        <v>364</v>
      </c>
      <c r="IJ3" s="177">
        <v>43770</v>
      </c>
      <c r="IL3" s="8" t="s">
        <v>363</v>
      </c>
      <c r="IN3" s="8" t="s">
        <v>364</v>
      </c>
      <c r="IP3" s="177">
        <v>43800</v>
      </c>
      <c r="IR3" s="8" t="s">
        <v>363</v>
      </c>
      <c r="IT3" s="8" t="s">
        <v>364</v>
      </c>
    </row>
    <row r="4" spans="1:254" x14ac:dyDescent="0.2">
      <c r="B4" s="8"/>
      <c r="C4" s="177"/>
      <c r="D4" s="8"/>
      <c r="F4" s="8"/>
      <c r="G4" s="177"/>
      <c r="H4" s="8"/>
      <c r="J4" s="8"/>
      <c r="K4" s="177"/>
      <c r="L4" s="8"/>
      <c r="N4" s="8"/>
      <c r="O4" s="177"/>
      <c r="P4" s="8"/>
      <c r="R4" s="8"/>
      <c r="S4" s="177"/>
      <c r="T4" s="8"/>
      <c r="V4" s="8"/>
      <c r="W4" s="177"/>
      <c r="X4" s="8"/>
      <c r="Z4" s="8"/>
      <c r="AA4" s="177"/>
      <c r="AB4" s="8"/>
      <c r="AD4" s="8"/>
      <c r="AE4" s="177"/>
      <c r="AF4" s="8"/>
      <c r="AH4" s="8"/>
      <c r="AI4" s="177"/>
      <c r="AJ4" s="8"/>
      <c r="AL4" s="8"/>
      <c r="AM4" s="177"/>
      <c r="AN4" s="8"/>
      <c r="AP4" s="8"/>
      <c r="AQ4" s="177"/>
      <c r="AR4" s="8"/>
      <c r="AT4" s="8"/>
      <c r="AU4" s="177"/>
      <c r="AV4" s="8"/>
      <c r="AX4" s="8"/>
      <c r="AY4" s="177"/>
      <c r="AZ4" s="8"/>
      <c r="BB4" s="8"/>
      <c r="BC4" s="177"/>
      <c r="BD4" s="8"/>
      <c r="BF4" s="8"/>
      <c r="BG4" s="177"/>
      <c r="BH4" s="8"/>
      <c r="BJ4" s="8"/>
      <c r="BK4" s="177"/>
      <c r="BL4" s="8"/>
      <c r="BN4" s="8"/>
      <c r="BO4" s="177"/>
      <c r="BP4" s="8"/>
      <c r="BR4" s="8"/>
      <c r="BS4" s="177"/>
      <c r="BT4" s="8"/>
      <c r="BV4" s="8"/>
      <c r="BW4" s="177"/>
      <c r="BX4" s="8"/>
      <c r="BZ4" s="8"/>
      <c r="CD4" s="8"/>
      <c r="CH4" s="8"/>
      <c r="CL4" s="8"/>
      <c r="CP4" s="8"/>
      <c r="CT4" s="8"/>
      <c r="CX4" s="8"/>
      <c r="DB4" s="8"/>
      <c r="DC4" s="8"/>
      <c r="DF4" s="8"/>
      <c r="DV4" s="8"/>
      <c r="EA4" s="8"/>
      <c r="EB4" s="10"/>
      <c r="GB4" s="8"/>
      <c r="GJ4" s="8"/>
      <c r="GZ4" s="8"/>
      <c r="HO4" s="8"/>
    </row>
    <row r="5" spans="1:254" ht="15" x14ac:dyDescent="0.25">
      <c r="B5" s="12">
        <v>1</v>
      </c>
      <c r="C5" s="10" t="s">
        <v>21</v>
      </c>
      <c r="D5" s="10"/>
      <c r="F5" s="12">
        <v>1</v>
      </c>
      <c r="G5" s="10"/>
      <c r="H5" s="10"/>
      <c r="J5" s="12">
        <v>1</v>
      </c>
      <c r="K5" s="10"/>
      <c r="L5" s="10"/>
      <c r="N5" s="12">
        <v>1</v>
      </c>
      <c r="O5" s="10" t="s">
        <v>98</v>
      </c>
      <c r="P5" s="10">
        <v>256</v>
      </c>
      <c r="R5" s="12">
        <v>1</v>
      </c>
      <c r="S5" s="10" t="s">
        <v>97</v>
      </c>
      <c r="T5" s="10">
        <v>244</v>
      </c>
      <c r="V5" s="12">
        <v>1</v>
      </c>
      <c r="W5" s="10" t="s">
        <v>100</v>
      </c>
      <c r="X5" s="10">
        <v>235</v>
      </c>
      <c r="Z5" s="12">
        <v>1</v>
      </c>
      <c r="AA5" s="10" t="s">
        <v>98</v>
      </c>
      <c r="AB5" s="10">
        <v>252</v>
      </c>
      <c r="AD5" s="12">
        <v>1</v>
      </c>
      <c r="AE5" s="10"/>
      <c r="AF5" s="10"/>
      <c r="AH5" s="12">
        <v>1</v>
      </c>
      <c r="AI5" s="10" t="s">
        <v>99</v>
      </c>
      <c r="AJ5" s="10">
        <v>231</v>
      </c>
      <c r="AL5" s="12">
        <v>1</v>
      </c>
      <c r="AM5" s="10" t="s">
        <v>21</v>
      </c>
      <c r="AN5" s="10">
        <v>229</v>
      </c>
      <c r="AP5" s="12">
        <v>1</v>
      </c>
      <c r="AQ5" s="10"/>
      <c r="AR5" s="10"/>
      <c r="AT5" s="12">
        <v>1</v>
      </c>
      <c r="AU5" s="10" t="s">
        <v>99</v>
      </c>
      <c r="AV5" s="10">
        <v>250</v>
      </c>
      <c r="AX5" s="12">
        <v>1</v>
      </c>
      <c r="AY5" s="10" t="s">
        <v>269</v>
      </c>
      <c r="AZ5" s="10"/>
      <c r="BB5" s="12">
        <v>1</v>
      </c>
      <c r="BC5" s="10" t="s">
        <v>100</v>
      </c>
      <c r="BD5" s="10">
        <v>258</v>
      </c>
      <c r="BF5" s="12">
        <v>1</v>
      </c>
      <c r="BG5" s="10" t="s">
        <v>99</v>
      </c>
      <c r="BH5" s="10">
        <v>261</v>
      </c>
      <c r="BJ5" s="12">
        <v>1</v>
      </c>
      <c r="BK5" s="10" t="s">
        <v>97</v>
      </c>
      <c r="BL5" s="10">
        <v>243</v>
      </c>
      <c r="BN5" s="12">
        <v>1</v>
      </c>
      <c r="BO5" s="10"/>
      <c r="BP5" s="10"/>
      <c r="BR5" s="12">
        <v>1</v>
      </c>
      <c r="BS5" s="10" t="s">
        <v>98</v>
      </c>
      <c r="BT5" s="10">
        <v>249</v>
      </c>
      <c r="BV5" s="12">
        <v>1</v>
      </c>
      <c r="BW5" s="10" t="s">
        <v>97</v>
      </c>
      <c r="BX5" s="10"/>
      <c r="BZ5" s="12">
        <v>1</v>
      </c>
      <c r="CA5" s="10" t="s">
        <v>100</v>
      </c>
      <c r="CB5">
        <v>254</v>
      </c>
      <c r="CD5" s="12">
        <v>1</v>
      </c>
      <c r="CE5" s="10" t="s">
        <v>21</v>
      </c>
      <c r="CF5">
        <v>251</v>
      </c>
      <c r="CH5" s="12">
        <v>1</v>
      </c>
      <c r="CL5" s="12">
        <v>1</v>
      </c>
      <c r="CM5" t="s">
        <v>99</v>
      </c>
      <c r="CN5">
        <v>248</v>
      </c>
      <c r="CP5" s="12">
        <v>1</v>
      </c>
      <c r="CQ5" s="10" t="s">
        <v>21</v>
      </c>
      <c r="CR5">
        <v>259</v>
      </c>
      <c r="CT5" s="12">
        <v>1</v>
      </c>
      <c r="CX5" s="12">
        <v>1</v>
      </c>
      <c r="CY5" t="s">
        <v>98</v>
      </c>
      <c r="CZ5">
        <v>274</v>
      </c>
      <c r="DB5" s="12">
        <v>1</v>
      </c>
      <c r="DC5" s="84" t="s">
        <v>98</v>
      </c>
      <c r="DD5">
        <v>276</v>
      </c>
      <c r="DF5" s="12">
        <v>1</v>
      </c>
      <c r="DJ5" s="12">
        <v>1</v>
      </c>
      <c r="DK5" s="10" t="s">
        <v>100</v>
      </c>
      <c r="DL5">
        <v>279</v>
      </c>
      <c r="DN5" s="8">
        <v>1</v>
      </c>
      <c r="DO5" s="10" t="s">
        <v>203</v>
      </c>
      <c r="DP5">
        <v>231</v>
      </c>
      <c r="DR5" s="8">
        <v>1</v>
      </c>
      <c r="DU5" s="12"/>
      <c r="DV5" s="8"/>
      <c r="DW5" s="8">
        <v>1</v>
      </c>
      <c r="DX5" s="10" t="s">
        <v>99</v>
      </c>
      <c r="DY5">
        <v>251</v>
      </c>
      <c r="EA5" s="8">
        <v>1</v>
      </c>
      <c r="EB5" s="8" t="s">
        <v>97</v>
      </c>
      <c r="EC5" s="10">
        <v>244</v>
      </c>
      <c r="EE5" s="268">
        <v>1</v>
      </c>
      <c r="EI5" s="8">
        <v>1</v>
      </c>
      <c r="EJ5" s="10" t="s">
        <v>98</v>
      </c>
      <c r="EK5">
        <v>261</v>
      </c>
      <c r="EM5" s="8">
        <v>1</v>
      </c>
      <c r="EN5" s="10" t="s">
        <v>97</v>
      </c>
      <c r="EO5">
        <v>274</v>
      </c>
      <c r="EQ5" s="8">
        <v>1</v>
      </c>
      <c r="ER5" s="10" t="s">
        <v>100</v>
      </c>
      <c r="ES5" s="8" t="s">
        <v>191</v>
      </c>
      <c r="EU5" s="8">
        <v>1</v>
      </c>
      <c r="EV5" s="10" t="s">
        <v>21</v>
      </c>
      <c r="EW5">
        <v>286</v>
      </c>
      <c r="EY5" s="8">
        <v>1</v>
      </c>
      <c r="EZ5" s="10" t="s">
        <v>21</v>
      </c>
      <c r="FA5">
        <v>294</v>
      </c>
      <c r="FC5" s="8">
        <v>1</v>
      </c>
      <c r="FH5" s="8">
        <v>1</v>
      </c>
      <c r="FI5" s="10" t="s">
        <v>99</v>
      </c>
      <c r="FJ5">
        <v>275</v>
      </c>
      <c r="FL5" s="8">
        <v>1</v>
      </c>
      <c r="FM5" s="10" t="s">
        <v>97</v>
      </c>
      <c r="FN5">
        <v>285</v>
      </c>
      <c r="FP5" s="8">
        <v>1</v>
      </c>
      <c r="FT5" s="8">
        <v>1</v>
      </c>
      <c r="FU5" s="10" t="s">
        <v>98</v>
      </c>
      <c r="FV5">
        <v>292</v>
      </c>
      <c r="FX5" s="8">
        <v>1</v>
      </c>
      <c r="GB5" s="8">
        <v>1</v>
      </c>
      <c r="GC5" s="10" t="s">
        <v>100</v>
      </c>
      <c r="GD5">
        <v>318</v>
      </c>
      <c r="GF5" s="8">
        <v>1</v>
      </c>
      <c r="GG5" s="10" t="s">
        <v>21</v>
      </c>
      <c r="GH5">
        <v>330</v>
      </c>
      <c r="GJ5" s="257">
        <v>1</v>
      </c>
      <c r="GN5" s="8">
        <v>1</v>
      </c>
      <c r="GO5" s="10" t="s">
        <v>99</v>
      </c>
      <c r="GP5" s="10" t="s">
        <v>347</v>
      </c>
      <c r="GR5" s="8">
        <v>1</v>
      </c>
      <c r="GS5" s="10" t="s">
        <v>97</v>
      </c>
      <c r="GT5">
        <v>362</v>
      </c>
      <c r="GV5" s="8">
        <v>1</v>
      </c>
      <c r="GW5" s="10" t="s">
        <v>97</v>
      </c>
      <c r="GX5">
        <v>377</v>
      </c>
      <c r="GZ5" s="8">
        <v>1</v>
      </c>
      <c r="HA5" s="10" t="s">
        <v>100</v>
      </c>
      <c r="HB5">
        <v>392</v>
      </c>
      <c r="HD5" s="8">
        <v>1</v>
      </c>
      <c r="HE5" s="10" t="s">
        <v>98</v>
      </c>
      <c r="HF5">
        <v>370</v>
      </c>
      <c r="HH5" s="8">
        <v>1</v>
      </c>
      <c r="HL5" s="8">
        <v>1</v>
      </c>
      <c r="HM5" s="10" t="s">
        <v>100</v>
      </c>
      <c r="HN5">
        <v>350</v>
      </c>
      <c r="HO5" s="8"/>
      <c r="HP5" s="8"/>
      <c r="HQ5" s="10"/>
      <c r="HR5" s="8">
        <v>1</v>
      </c>
      <c r="HS5" s="10" t="s">
        <v>21</v>
      </c>
      <c r="HT5">
        <v>332</v>
      </c>
      <c r="HV5">
        <v>5</v>
      </c>
      <c r="HX5" s="8">
        <v>1</v>
      </c>
      <c r="HY5" s="8"/>
      <c r="ID5" s="8">
        <v>1</v>
      </c>
      <c r="IE5" s="10" t="s">
        <v>99</v>
      </c>
      <c r="IF5">
        <v>332</v>
      </c>
      <c r="IH5">
        <v>10</v>
      </c>
      <c r="IJ5" s="8">
        <v>1</v>
      </c>
      <c r="IK5" s="10" t="s">
        <v>97</v>
      </c>
      <c r="IL5" s="8">
        <v>339</v>
      </c>
      <c r="IN5" s="8">
        <v>56</v>
      </c>
      <c r="IP5" s="8">
        <v>1</v>
      </c>
    </row>
    <row r="6" spans="1:254" ht="15.75" x14ac:dyDescent="0.25">
      <c r="B6" s="12">
        <v>2</v>
      </c>
      <c r="C6" s="10" t="s">
        <v>97</v>
      </c>
      <c r="D6" s="10">
        <v>259</v>
      </c>
      <c r="F6" s="12">
        <v>2</v>
      </c>
      <c r="G6" s="10" t="s">
        <v>100</v>
      </c>
      <c r="H6" s="10">
        <v>259</v>
      </c>
      <c r="J6" s="12">
        <v>2</v>
      </c>
      <c r="K6" s="10" t="s">
        <v>100</v>
      </c>
      <c r="L6" s="10">
        <v>248</v>
      </c>
      <c r="N6" s="12">
        <v>2</v>
      </c>
      <c r="O6" s="10" t="s">
        <v>21</v>
      </c>
      <c r="P6" s="10">
        <v>249</v>
      </c>
      <c r="R6" s="12">
        <v>2</v>
      </c>
      <c r="S6" s="10"/>
      <c r="T6" s="8">
        <f>SUM(T5)</f>
        <v>244</v>
      </c>
      <c r="V6" s="12">
        <v>2</v>
      </c>
      <c r="W6" s="10" t="s">
        <v>99</v>
      </c>
      <c r="X6" s="10">
        <v>231</v>
      </c>
      <c r="Z6" s="12">
        <v>2</v>
      </c>
      <c r="AA6" s="10" t="s">
        <v>21</v>
      </c>
      <c r="AB6" s="10">
        <v>246</v>
      </c>
      <c r="AD6" s="12">
        <v>2</v>
      </c>
      <c r="AE6" s="10"/>
      <c r="AF6" s="10"/>
      <c r="AH6" s="12">
        <v>2</v>
      </c>
      <c r="AI6" s="10" t="s">
        <v>98</v>
      </c>
      <c r="AJ6" s="10">
        <v>232</v>
      </c>
      <c r="AL6" s="12">
        <v>2</v>
      </c>
      <c r="AM6" s="10" t="s">
        <v>97</v>
      </c>
      <c r="AN6" s="10">
        <v>229</v>
      </c>
      <c r="AP6" s="12">
        <v>2</v>
      </c>
      <c r="AQ6" s="10" t="s">
        <v>100</v>
      </c>
      <c r="AR6" s="10">
        <v>250</v>
      </c>
      <c r="AT6" s="12">
        <v>2</v>
      </c>
      <c r="AU6" s="10" t="s">
        <v>98</v>
      </c>
      <c r="AV6" s="10">
        <v>254</v>
      </c>
      <c r="AX6" s="12">
        <v>2</v>
      </c>
      <c r="AY6" s="10"/>
      <c r="AZ6" s="10"/>
      <c r="BB6" s="12">
        <v>2</v>
      </c>
      <c r="BC6" s="10" t="s">
        <v>99</v>
      </c>
      <c r="BD6" s="10">
        <v>258</v>
      </c>
      <c r="BF6" s="12">
        <v>2</v>
      </c>
      <c r="BG6" s="10" t="s">
        <v>98</v>
      </c>
      <c r="BH6" s="10">
        <v>270</v>
      </c>
      <c r="BJ6" s="12">
        <v>2</v>
      </c>
      <c r="BK6" s="10"/>
      <c r="BL6" s="10"/>
      <c r="BN6" s="12">
        <v>2</v>
      </c>
      <c r="BO6" s="10" t="s">
        <v>100</v>
      </c>
      <c r="BP6" s="10"/>
      <c r="BR6" s="12">
        <v>2</v>
      </c>
      <c r="BS6" s="10" t="s">
        <v>21</v>
      </c>
      <c r="BT6" s="10">
        <v>248</v>
      </c>
      <c r="BV6" s="12">
        <v>2</v>
      </c>
      <c r="BW6" s="10"/>
      <c r="BX6" s="10"/>
      <c r="BZ6" s="12">
        <v>2</v>
      </c>
      <c r="CA6" s="10" t="s">
        <v>99</v>
      </c>
      <c r="CB6">
        <v>245</v>
      </c>
      <c r="CD6" s="12">
        <v>2</v>
      </c>
      <c r="CE6" s="10" t="s">
        <v>97</v>
      </c>
      <c r="CF6">
        <v>242</v>
      </c>
      <c r="CH6" s="12">
        <v>2</v>
      </c>
      <c r="CL6" s="12">
        <v>2</v>
      </c>
      <c r="CM6" t="s">
        <v>98</v>
      </c>
      <c r="CN6">
        <v>250</v>
      </c>
      <c r="CP6" s="12">
        <v>2</v>
      </c>
      <c r="CQ6" s="10" t="s">
        <v>97</v>
      </c>
      <c r="CR6">
        <v>254</v>
      </c>
      <c r="CT6" s="12">
        <v>2</v>
      </c>
      <c r="CU6" s="10" t="s">
        <v>280</v>
      </c>
      <c r="CV6">
        <v>275</v>
      </c>
      <c r="CX6" s="12">
        <v>2</v>
      </c>
      <c r="CY6" t="s">
        <v>21</v>
      </c>
      <c r="CZ6">
        <v>264</v>
      </c>
      <c r="DB6" s="12">
        <v>2</v>
      </c>
      <c r="DC6" s="261" t="s">
        <v>21</v>
      </c>
      <c r="DD6">
        <v>266</v>
      </c>
      <c r="DF6" s="12">
        <v>2</v>
      </c>
      <c r="DJ6" s="12">
        <v>2</v>
      </c>
      <c r="DK6" s="10" t="s">
        <v>99</v>
      </c>
      <c r="DL6">
        <v>260</v>
      </c>
      <c r="DN6" s="8">
        <v>2</v>
      </c>
      <c r="DO6" s="10" t="s">
        <v>97</v>
      </c>
      <c r="DP6">
        <v>248</v>
      </c>
      <c r="DR6" s="8">
        <v>2</v>
      </c>
      <c r="DU6" s="12"/>
      <c r="DV6" s="8"/>
      <c r="DW6" s="8">
        <v>2</v>
      </c>
      <c r="DX6" s="10" t="s">
        <v>98</v>
      </c>
      <c r="DY6">
        <v>260</v>
      </c>
      <c r="EA6" s="8">
        <v>2</v>
      </c>
      <c r="EE6" s="8">
        <v>2</v>
      </c>
      <c r="EF6" s="10" t="s">
        <v>100</v>
      </c>
      <c r="EG6">
        <v>259</v>
      </c>
      <c r="EI6" s="8">
        <v>2</v>
      </c>
      <c r="EJ6" s="10" t="s">
        <v>21</v>
      </c>
      <c r="EK6">
        <v>265</v>
      </c>
      <c r="EM6" s="8">
        <v>2</v>
      </c>
      <c r="EN6" s="10"/>
      <c r="EO6" s="271">
        <f>SUM(EO5)</f>
        <v>274</v>
      </c>
      <c r="EQ6" s="8">
        <v>2</v>
      </c>
      <c r="ER6" s="10" t="s">
        <v>99</v>
      </c>
      <c r="ES6">
        <v>280</v>
      </c>
      <c r="EU6" s="8">
        <v>2</v>
      </c>
      <c r="EV6" s="10" t="s">
        <v>97</v>
      </c>
      <c r="EW6">
        <v>290</v>
      </c>
      <c r="EY6" s="8">
        <v>2</v>
      </c>
      <c r="EZ6" s="10" t="s">
        <v>97</v>
      </c>
      <c r="FA6">
        <v>286</v>
      </c>
      <c r="FC6" s="8">
        <v>2</v>
      </c>
      <c r="FD6" s="10" t="s">
        <v>100</v>
      </c>
      <c r="FE6">
        <v>285</v>
      </c>
      <c r="FH6" s="8">
        <v>2</v>
      </c>
      <c r="FI6" s="10" t="s">
        <v>98</v>
      </c>
      <c r="FJ6">
        <v>278</v>
      </c>
      <c r="FL6" s="8">
        <v>2</v>
      </c>
      <c r="FN6" s="257">
        <v>285</v>
      </c>
      <c r="FP6" s="8">
        <v>2</v>
      </c>
      <c r="FQ6" s="10" t="s">
        <v>100</v>
      </c>
      <c r="FR6">
        <v>297</v>
      </c>
      <c r="FT6" s="8">
        <v>2</v>
      </c>
      <c r="FU6" s="10" t="s">
        <v>21</v>
      </c>
      <c r="FV6">
        <v>290</v>
      </c>
      <c r="FX6" s="8">
        <v>2</v>
      </c>
      <c r="GB6" s="8">
        <v>2</v>
      </c>
      <c r="GC6" s="10" t="s">
        <v>99</v>
      </c>
      <c r="GD6">
        <v>314</v>
      </c>
      <c r="GF6" s="8">
        <v>2</v>
      </c>
      <c r="GG6" s="10" t="s">
        <v>97</v>
      </c>
      <c r="GH6">
        <v>335</v>
      </c>
      <c r="GJ6" s="257">
        <v>2</v>
      </c>
      <c r="GN6" s="8">
        <v>2</v>
      </c>
      <c r="GO6" s="10" t="s">
        <v>98</v>
      </c>
      <c r="GP6">
        <v>358</v>
      </c>
      <c r="GR6" s="8">
        <v>2</v>
      </c>
      <c r="GT6" s="257">
        <v>362</v>
      </c>
      <c r="GV6" s="8">
        <v>2</v>
      </c>
      <c r="GX6" s="257">
        <v>377</v>
      </c>
      <c r="GZ6" s="8">
        <v>2</v>
      </c>
      <c r="HA6" s="10" t="s">
        <v>99</v>
      </c>
      <c r="HB6">
        <v>386</v>
      </c>
      <c r="HD6" s="8">
        <v>2</v>
      </c>
      <c r="HE6" s="10" t="s">
        <v>21</v>
      </c>
      <c r="HF6">
        <v>359</v>
      </c>
      <c r="HH6" s="8">
        <v>2</v>
      </c>
      <c r="HL6" s="8">
        <v>2</v>
      </c>
      <c r="HM6" s="10" t="s">
        <v>99</v>
      </c>
      <c r="HN6">
        <v>350</v>
      </c>
      <c r="HO6" s="8"/>
      <c r="HP6" s="8"/>
      <c r="HQ6" s="10"/>
      <c r="HR6" s="8">
        <v>2</v>
      </c>
      <c r="HS6" s="10" t="s">
        <v>97</v>
      </c>
      <c r="HT6">
        <v>352</v>
      </c>
      <c r="HV6">
        <v>72</v>
      </c>
      <c r="HX6" s="8">
        <v>2</v>
      </c>
      <c r="HY6" s="10" t="s">
        <v>100</v>
      </c>
      <c r="HZ6" s="10" t="s">
        <v>191</v>
      </c>
      <c r="IB6" s="10" t="s">
        <v>191</v>
      </c>
      <c r="ID6" s="8">
        <v>2</v>
      </c>
      <c r="IE6" s="10" t="s">
        <v>98</v>
      </c>
      <c r="IF6">
        <v>338</v>
      </c>
      <c r="IH6">
        <v>291</v>
      </c>
      <c r="IJ6" s="8">
        <v>2</v>
      </c>
      <c r="IP6" s="8">
        <v>2</v>
      </c>
      <c r="IQ6" s="10" t="s">
        <v>100</v>
      </c>
      <c r="IR6">
        <v>355</v>
      </c>
      <c r="IT6">
        <v>12</v>
      </c>
    </row>
    <row r="7" spans="1:254" ht="15" x14ac:dyDescent="0.25">
      <c r="B7" s="12">
        <v>3</v>
      </c>
      <c r="C7" s="10"/>
      <c r="D7" s="8">
        <f>SUM(D6)</f>
        <v>259</v>
      </c>
      <c r="F7" s="12">
        <v>3</v>
      </c>
      <c r="G7" s="10" t="s">
        <v>99</v>
      </c>
      <c r="H7" s="10">
        <v>250</v>
      </c>
      <c r="J7" s="12">
        <v>3</v>
      </c>
      <c r="K7" s="10" t="s">
        <v>99</v>
      </c>
      <c r="L7" s="10">
        <v>247</v>
      </c>
      <c r="N7" s="12">
        <v>3</v>
      </c>
      <c r="O7" s="10" t="s">
        <v>97</v>
      </c>
      <c r="P7" s="10">
        <v>247</v>
      </c>
      <c r="R7" s="12">
        <v>3</v>
      </c>
      <c r="S7" s="10"/>
      <c r="T7" s="10"/>
      <c r="V7" s="12">
        <v>3</v>
      </c>
      <c r="W7" s="10" t="s">
        <v>98</v>
      </c>
      <c r="X7" s="10">
        <v>235</v>
      </c>
      <c r="Z7" s="12">
        <v>3</v>
      </c>
      <c r="AA7" s="10" t="s">
        <v>97</v>
      </c>
      <c r="AB7" s="10">
        <v>242</v>
      </c>
      <c r="AD7" s="12">
        <v>3</v>
      </c>
      <c r="AE7" s="10" t="s">
        <v>100</v>
      </c>
      <c r="AF7" s="10">
        <v>237</v>
      </c>
      <c r="AH7" s="12">
        <v>3</v>
      </c>
      <c r="AI7" s="10" t="s">
        <v>21</v>
      </c>
      <c r="AJ7" s="10">
        <v>233</v>
      </c>
      <c r="AL7" s="12">
        <v>3</v>
      </c>
      <c r="AM7" s="10"/>
      <c r="AN7" s="8">
        <f>SUM(AN5:AN6)</f>
        <v>458</v>
      </c>
      <c r="AP7" s="12">
        <v>3</v>
      </c>
      <c r="AQ7" s="10" t="s">
        <v>99</v>
      </c>
      <c r="AR7" s="10">
        <v>251</v>
      </c>
      <c r="AT7" s="12">
        <v>3</v>
      </c>
      <c r="AU7" s="10" t="s">
        <v>21</v>
      </c>
      <c r="AV7" s="10">
        <v>253</v>
      </c>
      <c r="AX7" s="12">
        <v>3</v>
      </c>
      <c r="AY7" s="10"/>
      <c r="AZ7" s="10"/>
      <c r="BB7" s="12">
        <v>3</v>
      </c>
      <c r="BC7" s="10" t="s">
        <v>98</v>
      </c>
      <c r="BD7" s="10">
        <v>258</v>
      </c>
      <c r="BF7" s="12">
        <v>3</v>
      </c>
      <c r="BG7" s="10" t="s">
        <v>21</v>
      </c>
      <c r="BH7" s="10">
        <v>268</v>
      </c>
      <c r="BJ7" s="12">
        <v>3</v>
      </c>
      <c r="BK7" s="10"/>
      <c r="BL7" s="10"/>
      <c r="BN7" s="12">
        <v>3</v>
      </c>
      <c r="BO7" s="10" t="s">
        <v>99</v>
      </c>
      <c r="BP7" s="10"/>
      <c r="BR7" s="12">
        <v>3</v>
      </c>
      <c r="BS7" s="10" t="s">
        <v>97</v>
      </c>
      <c r="BT7" s="10">
        <v>250</v>
      </c>
      <c r="BV7" s="12">
        <v>3</v>
      </c>
      <c r="BW7" s="10"/>
      <c r="BX7" s="10"/>
      <c r="BZ7" s="12">
        <v>3</v>
      </c>
      <c r="CA7" s="10" t="s">
        <v>98</v>
      </c>
      <c r="CB7">
        <v>247</v>
      </c>
      <c r="CD7" s="12">
        <v>3</v>
      </c>
      <c r="CF7" s="8">
        <f>SUM(CF5:CF6)</f>
        <v>493</v>
      </c>
      <c r="CH7" s="12">
        <v>3</v>
      </c>
      <c r="CI7" t="s">
        <v>100</v>
      </c>
      <c r="CJ7">
        <v>252</v>
      </c>
      <c r="CL7" s="12">
        <v>3</v>
      </c>
      <c r="CM7" t="s">
        <v>21</v>
      </c>
      <c r="CN7">
        <v>246</v>
      </c>
      <c r="CP7" s="12">
        <v>3</v>
      </c>
      <c r="CR7" s="8">
        <f>SUM(CR5:CR6)</f>
        <v>513</v>
      </c>
      <c r="CT7" s="12">
        <v>3</v>
      </c>
      <c r="CU7" s="10" t="s">
        <v>99</v>
      </c>
      <c r="CV7">
        <v>274</v>
      </c>
      <c r="CX7" s="12">
        <v>3</v>
      </c>
      <c r="CY7" t="s">
        <v>97</v>
      </c>
      <c r="CZ7">
        <v>267</v>
      </c>
      <c r="DB7" s="12">
        <v>3</v>
      </c>
      <c r="DC7" s="84" t="s">
        <v>97</v>
      </c>
      <c r="DD7">
        <v>269</v>
      </c>
      <c r="DF7" s="12">
        <v>3</v>
      </c>
      <c r="DG7" t="s">
        <v>100</v>
      </c>
      <c r="DH7">
        <v>286</v>
      </c>
      <c r="DJ7" s="12">
        <v>3</v>
      </c>
      <c r="DK7" s="10" t="s">
        <v>98</v>
      </c>
      <c r="DL7">
        <v>271</v>
      </c>
      <c r="DN7" s="8">
        <v>3</v>
      </c>
      <c r="DP7" s="8">
        <f>SUM(DP5:DP6)</f>
        <v>479</v>
      </c>
      <c r="DR7" s="8">
        <v>3</v>
      </c>
      <c r="DS7" s="10" t="s">
        <v>100</v>
      </c>
      <c r="DT7">
        <v>264</v>
      </c>
      <c r="DU7" s="12"/>
      <c r="DV7" s="8"/>
      <c r="DW7" s="8">
        <v>3</v>
      </c>
      <c r="DX7" s="10" t="s">
        <v>21</v>
      </c>
      <c r="DY7">
        <v>249</v>
      </c>
      <c r="EA7" s="8">
        <v>3</v>
      </c>
      <c r="EE7" s="8">
        <v>3</v>
      </c>
      <c r="EF7" s="10" t="s">
        <v>99</v>
      </c>
      <c r="EG7">
        <v>246</v>
      </c>
      <c r="EI7" s="8">
        <v>3</v>
      </c>
      <c r="EJ7" s="10" t="s">
        <v>97</v>
      </c>
      <c r="EK7">
        <v>264</v>
      </c>
      <c r="EM7" s="8">
        <v>3</v>
      </c>
      <c r="EN7" s="10"/>
      <c r="EQ7" s="8">
        <v>3</v>
      </c>
      <c r="ER7" s="10" t="s">
        <v>98</v>
      </c>
      <c r="ES7">
        <v>292</v>
      </c>
      <c r="EU7" s="8">
        <v>3</v>
      </c>
      <c r="EW7" s="257">
        <f>SUM(EW5:EW6)</f>
        <v>576</v>
      </c>
      <c r="EY7" s="8">
        <v>3</v>
      </c>
      <c r="FA7" s="257">
        <f>SUM(FA5:FA6)</f>
        <v>580</v>
      </c>
      <c r="FC7" s="8">
        <v>3</v>
      </c>
      <c r="FD7" s="10" t="s">
        <v>99</v>
      </c>
      <c r="FE7">
        <v>278</v>
      </c>
      <c r="FH7" s="8">
        <v>3</v>
      </c>
      <c r="FI7" s="10" t="s">
        <v>21</v>
      </c>
      <c r="FJ7">
        <v>278</v>
      </c>
      <c r="FL7" s="8">
        <v>3</v>
      </c>
      <c r="FM7" s="10"/>
      <c r="FP7" s="8">
        <v>3</v>
      </c>
      <c r="FQ7" s="10" t="s">
        <v>99</v>
      </c>
      <c r="FR7">
        <v>282</v>
      </c>
      <c r="FT7" s="8">
        <v>3</v>
      </c>
      <c r="FU7" s="10" t="s">
        <v>97</v>
      </c>
      <c r="FV7">
        <v>293</v>
      </c>
      <c r="FX7" s="8">
        <v>3</v>
      </c>
      <c r="FY7" t="s">
        <v>100</v>
      </c>
      <c r="FZ7" s="10" t="s">
        <v>191</v>
      </c>
      <c r="GB7" s="8">
        <v>3</v>
      </c>
      <c r="GC7" s="10" t="s">
        <v>98</v>
      </c>
      <c r="GD7">
        <v>318</v>
      </c>
      <c r="GF7" s="8">
        <v>3</v>
      </c>
      <c r="GH7" s="257">
        <f>SUM(GH5:GH6)</f>
        <v>665</v>
      </c>
      <c r="GJ7" s="257">
        <v>3</v>
      </c>
      <c r="GK7" s="10" t="s">
        <v>100</v>
      </c>
      <c r="GL7">
        <v>350</v>
      </c>
      <c r="GN7" s="8">
        <v>3</v>
      </c>
      <c r="GO7" s="10" t="s">
        <v>21</v>
      </c>
      <c r="GP7">
        <v>347</v>
      </c>
      <c r="GR7" s="8">
        <v>3</v>
      </c>
      <c r="GV7" s="8">
        <v>3</v>
      </c>
      <c r="GZ7" s="8">
        <v>3</v>
      </c>
      <c r="HA7" s="10" t="s">
        <v>98</v>
      </c>
      <c r="HB7">
        <v>390</v>
      </c>
      <c r="HD7" s="8">
        <v>3</v>
      </c>
      <c r="HE7" s="10" t="s">
        <v>97</v>
      </c>
      <c r="HF7">
        <v>364</v>
      </c>
      <c r="HH7" s="8">
        <v>3</v>
      </c>
      <c r="HI7" s="10" t="s">
        <v>100</v>
      </c>
      <c r="HJ7" s="10">
        <v>356</v>
      </c>
      <c r="HL7" s="8">
        <v>3</v>
      </c>
      <c r="HM7" s="10" t="s">
        <v>98</v>
      </c>
      <c r="HN7">
        <v>352</v>
      </c>
      <c r="HO7" s="8"/>
      <c r="HP7" s="8"/>
      <c r="HR7" s="8">
        <v>3</v>
      </c>
      <c r="HT7" s="257">
        <f>SUM(HT5:HT6)</f>
        <v>684</v>
      </c>
      <c r="HV7" s="257">
        <f>SUM(HV5:HV6)</f>
        <v>77</v>
      </c>
      <c r="HX7" s="8">
        <v>3</v>
      </c>
      <c r="HY7" s="10" t="s">
        <v>99</v>
      </c>
      <c r="HZ7">
        <v>331</v>
      </c>
      <c r="IB7">
        <v>312</v>
      </c>
      <c r="ID7" s="8">
        <v>3</v>
      </c>
      <c r="IE7" s="10" t="s">
        <v>21</v>
      </c>
      <c r="IF7">
        <v>330</v>
      </c>
      <c r="IH7">
        <v>7</v>
      </c>
      <c r="IJ7" s="8">
        <v>3</v>
      </c>
      <c r="IP7" s="8">
        <v>3</v>
      </c>
      <c r="IQ7" s="10" t="s">
        <v>99</v>
      </c>
      <c r="IR7">
        <v>349</v>
      </c>
      <c r="IT7">
        <v>8</v>
      </c>
    </row>
    <row r="8" spans="1:254" ht="15" x14ac:dyDescent="0.25">
      <c r="B8" s="12">
        <v>4</v>
      </c>
      <c r="C8" s="10"/>
      <c r="D8" s="8"/>
      <c r="F8" s="12">
        <v>4</v>
      </c>
      <c r="G8" s="10" t="s">
        <v>98</v>
      </c>
      <c r="H8" s="10">
        <v>251</v>
      </c>
      <c r="J8" s="12">
        <v>4</v>
      </c>
      <c r="K8" s="10" t="s">
        <v>98</v>
      </c>
      <c r="L8" s="10">
        <v>243</v>
      </c>
      <c r="N8" s="12">
        <v>4</v>
      </c>
      <c r="O8" s="10"/>
      <c r="P8" s="8">
        <f>SUM(P5:P7)</f>
        <v>752</v>
      </c>
      <c r="R8" s="12">
        <v>4</v>
      </c>
      <c r="S8" s="10" t="s">
        <v>100</v>
      </c>
      <c r="T8" s="10">
        <v>242</v>
      </c>
      <c r="V8" s="12">
        <v>4</v>
      </c>
      <c r="W8" s="10" t="s">
        <v>21</v>
      </c>
      <c r="X8" s="10">
        <v>233</v>
      </c>
      <c r="Z8" s="12">
        <v>4</v>
      </c>
      <c r="AA8" s="10"/>
      <c r="AB8" s="8">
        <f>SUM(AB5:AB7)</f>
        <v>740</v>
      </c>
      <c r="AD8" s="12">
        <v>4</v>
      </c>
      <c r="AE8" s="10" t="s">
        <v>99</v>
      </c>
      <c r="AF8" s="10">
        <v>236</v>
      </c>
      <c r="AH8" s="12">
        <v>4</v>
      </c>
      <c r="AI8" s="10" t="s">
        <v>97</v>
      </c>
      <c r="AJ8" s="10">
        <v>230</v>
      </c>
      <c r="AL8" s="12">
        <v>4</v>
      </c>
      <c r="AM8" s="10"/>
      <c r="AN8" s="8"/>
      <c r="AP8" s="12">
        <v>4</v>
      </c>
      <c r="AQ8" s="10" t="s">
        <v>98</v>
      </c>
      <c r="AR8" s="10">
        <v>254</v>
      </c>
      <c r="AT8" s="12">
        <v>4</v>
      </c>
      <c r="AU8" s="10" t="s">
        <v>97</v>
      </c>
      <c r="AV8" s="10">
        <v>252</v>
      </c>
      <c r="AX8" s="12">
        <v>4</v>
      </c>
      <c r="AY8" s="10" t="s">
        <v>100</v>
      </c>
      <c r="AZ8" s="10">
        <v>252</v>
      </c>
      <c r="BB8" s="12">
        <v>4</v>
      </c>
      <c r="BC8" s="10" t="s">
        <v>21</v>
      </c>
      <c r="BD8" s="10">
        <v>259</v>
      </c>
      <c r="BF8" s="12">
        <v>4</v>
      </c>
      <c r="BG8" s="10" t="s">
        <v>97</v>
      </c>
      <c r="BH8" s="10">
        <v>268</v>
      </c>
      <c r="BJ8" s="12">
        <v>4</v>
      </c>
      <c r="BK8" s="10" t="s">
        <v>100</v>
      </c>
      <c r="BL8" s="10">
        <v>250</v>
      </c>
      <c r="BN8" s="12">
        <v>4</v>
      </c>
      <c r="BO8" s="10" t="s">
        <v>98</v>
      </c>
      <c r="BP8" s="10"/>
      <c r="BR8" s="12">
        <v>4</v>
      </c>
      <c r="BS8" s="10"/>
      <c r="BT8" s="8">
        <f>SUM(BT5:BT7)</f>
        <v>747</v>
      </c>
      <c r="BV8" s="12">
        <v>4</v>
      </c>
      <c r="BW8" s="10" t="s">
        <v>282</v>
      </c>
      <c r="BX8" s="10">
        <v>251</v>
      </c>
      <c r="BZ8" s="12">
        <v>4</v>
      </c>
      <c r="CA8" s="10" t="s">
        <v>21</v>
      </c>
      <c r="CB8">
        <v>243</v>
      </c>
      <c r="CD8" s="12">
        <v>4</v>
      </c>
      <c r="CH8" s="12">
        <v>4</v>
      </c>
      <c r="CI8" t="s">
        <v>99</v>
      </c>
      <c r="CJ8">
        <v>245</v>
      </c>
      <c r="CL8" s="12">
        <v>4</v>
      </c>
      <c r="CM8" t="s">
        <v>97</v>
      </c>
      <c r="CN8">
        <v>246</v>
      </c>
      <c r="CP8" s="12">
        <v>4</v>
      </c>
      <c r="CT8" s="12">
        <v>4</v>
      </c>
      <c r="CU8" s="10" t="s">
        <v>98</v>
      </c>
      <c r="CV8">
        <v>266</v>
      </c>
      <c r="CX8" s="12">
        <v>4</v>
      </c>
      <c r="CZ8" s="8">
        <v>267</v>
      </c>
      <c r="DB8" s="12">
        <v>4</v>
      </c>
      <c r="DC8" s="12"/>
      <c r="DD8" s="8">
        <f>SUM(DD5:DD7)</f>
        <v>811</v>
      </c>
      <c r="DF8" s="12">
        <v>4</v>
      </c>
      <c r="DG8" t="s">
        <v>99</v>
      </c>
      <c r="DH8">
        <v>269</v>
      </c>
      <c r="DJ8" s="12">
        <v>4</v>
      </c>
      <c r="DK8" s="10" t="s">
        <v>203</v>
      </c>
      <c r="DL8">
        <v>261</v>
      </c>
      <c r="DN8" s="8">
        <v>4</v>
      </c>
      <c r="DR8" s="8">
        <v>4</v>
      </c>
      <c r="DS8" s="10" t="s">
        <v>99</v>
      </c>
      <c r="DT8">
        <v>240</v>
      </c>
      <c r="DU8" s="12" t="s">
        <v>323</v>
      </c>
      <c r="DV8" s="8"/>
      <c r="DW8" s="8">
        <v>4</v>
      </c>
      <c r="DX8" s="10" t="s">
        <v>97</v>
      </c>
      <c r="DY8">
        <v>254</v>
      </c>
      <c r="EA8" s="8">
        <v>4</v>
      </c>
      <c r="EB8" s="8" t="s">
        <v>133</v>
      </c>
      <c r="EC8">
        <v>242</v>
      </c>
      <c r="EE8" s="8">
        <v>4</v>
      </c>
      <c r="EF8" s="10" t="s">
        <v>98</v>
      </c>
      <c r="EG8">
        <v>254</v>
      </c>
      <c r="EI8" s="8">
        <v>4</v>
      </c>
      <c r="EK8" s="8">
        <f>SUM(EK5:EK7)</f>
        <v>790</v>
      </c>
      <c r="EM8" s="8">
        <v>4</v>
      </c>
      <c r="EN8" s="10" t="s">
        <v>100</v>
      </c>
      <c r="EO8">
        <v>280</v>
      </c>
      <c r="EQ8" s="8">
        <v>4</v>
      </c>
      <c r="ER8" s="10" t="s">
        <v>21</v>
      </c>
      <c r="ES8">
        <v>300</v>
      </c>
      <c r="EU8" s="8">
        <v>4</v>
      </c>
      <c r="EY8" s="8">
        <v>4</v>
      </c>
      <c r="EZ8" s="10"/>
      <c r="FC8" s="8">
        <v>4</v>
      </c>
      <c r="FD8" s="10" t="s">
        <v>98</v>
      </c>
      <c r="FE8">
        <v>285</v>
      </c>
      <c r="FH8" s="8">
        <v>4</v>
      </c>
      <c r="FI8" s="10" t="s">
        <v>97</v>
      </c>
      <c r="FJ8">
        <v>271</v>
      </c>
      <c r="FL8" s="8">
        <v>4</v>
      </c>
      <c r="FM8" s="10" t="s">
        <v>100</v>
      </c>
      <c r="FN8">
        <v>289</v>
      </c>
      <c r="FP8" s="8">
        <v>4</v>
      </c>
      <c r="FQ8" s="10" t="s">
        <v>98</v>
      </c>
      <c r="FR8" s="8" t="s">
        <v>347</v>
      </c>
      <c r="FT8" s="8">
        <v>4</v>
      </c>
      <c r="FU8" s="10"/>
      <c r="FV8" s="257">
        <f>SUM(FV5:FV7)</f>
        <v>875</v>
      </c>
      <c r="FX8" s="8">
        <v>4</v>
      </c>
      <c r="FY8" t="s">
        <v>99</v>
      </c>
      <c r="FZ8">
        <v>309</v>
      </c>
      <c r="GB8" s="8">
        <v>4</v>
      </c>
      <c r="GC8" s="10" t="s">
        <v>21</v>
      </c>
      <c r="GD8">
        <v>314</v>
      </c>
      <c r="GF8" s="8">
        <v>4</v>
      </c>
      <c r="GJ8" s="257">
        <v>4</v>
      </c>
      <c r="GK8" s="10" t="s">
        <v>99</v>
      </c>
      <c r="GL8">
        <v>340</v>
      </c>
      <c r="GN8" s="8">
        <v>4</v>
      </c>
      <c r="GO8" s="10" t="s">
        <v>97</v>
      </c>
      <c r="GP8">
        <v>350</v>
      </c>
      <c r="GR8" s="8">
        <v>4</v>
      </c>
      <c r="GS8" s="10" t="s">
        <v>100</v>
      </c>
      <c r="GT8">
        <v>370</v>
      </c>
      <c r="GV8" s="8">
        <v>4</v>
      </c>
      <c r="GW8" s="10" t="s">
        <v>100</v>
      </c>
      <c r="GX8">
        <v>387</v>
      </c>
      <c r="GZ8" s="8">
        <v>4</v>
      </c>
      <c r="HA8" s="10" t="s">
        <v>21</v>
      </c>
      <c r="HB8">
        <v>379</v>
      </c>
      <c r="HD8" s="8">
        <v>4</v>
      </c>
      <c r="HF8" s="257">
        <f>SUM(HF5:HF7)</f>
        <v>1093</v>
      </c>
      <c r="HH8" s="8">
        <v>4</v>
      </c>
      <c r="HI8" s="10" t="s">
        <v>99</v>
      </c>
      <c r="HJ8" s="10">
        <v>351</v>
      </c>
      <c r="HL8" s="8">
        <v>4</v>
      </c>
      <c r="HM8" s="10" t="s">
        <v>21</v>
      </c>
      <c r="HN8" s="257" t="s">
        <v>191</v>
      </c>
      <c r="HO8" s="8"/>
      <c r="HP8" s="8"/>
      <c r="HR8" s="8">
        <v>4</v>
      </c>
      <c r="HX8" s="8">
        <v>4</v>
      </c>
      <c r="HY8" s="10" t="s">
        <v>98</v>
      </c>
      <c r="HZ8">
        <v>333</v>
      </c>
      <c r="IB8">
        <v>200</v>
      </c>
      <c r="ID8" s="8">
        <v>4</v>
      </c>
      <c r="IE8" s="10" t="s">
        <v>97</v>
      </c>
      <c r="IF8">
        <v>335</v>
      </c>
      <c r="IH8">
        <v>61</v>
      </c>
      <c r="IJ8" s="8">
        <v>4</v>
      </c>
      <c r="IK8" s="10" t="s">
        <v>100</v>
      </c>
      <c r="IL8">
        <v>343</v>
      </c>
      <c r="IN8">
        <v>2</v>
      </c>
      <c r="IP8" s="8">
        <v>4</v>
      </c>
      <c r="IQ8" s="10" t="s">
        <v>98</v>
      </c>
      <c r="IR8">
        <v>354</v>
      </c>
      <c r="IT8">
        <v>327</v>
      </c>
    </row>
    <row r="9" spans="1:254" ht="15" x14ac:dyDescent="0.25">
      <c r="B9" s="12">
        <v>5</v>
      </c>
      <c r="C9" s="10" t="s">
        <v>100</v>
      </c>
      <c r="D9" s="10">
        <v>262</v>
      </c>
      <c r="F9" s="12">
        <v>5</v>
      </c>
      <c r="G9" s="10" t="s">
        <v>21</v>
      </c>
      <c r="H9" s="10">
        <v>251</v>
      </c>
      <c r="J9" s="12">
        <v>5</v>
      </c>
      <c r="K9" s="10" t="s">
        <v>21</v>
      </c>
      <c r="L9" s="10">
        <v>242</v>
      </c>
      <c r="N9" s="12">
        <v>5</v>
      </c>
      <c r="O9" s="10"/>
      <c r="P9" s="10"/>
      <c r="R9" s="12">
        <v>5</v>
      </c>
      <c r="S9" s="10" t="s">
        <v>99</v>
      </c>
      <c r="T9" s="10">
        <v>235</v>
      </c>
      <c r="V9" s="12">
        <v>5</v>
      </c>
      <c r="W9" s="10" t="s">
        <v>97</v>
      </c>
      <c r="X9" s="10">
        <v>237</v>
      </c>
      <c r="Z9" s="12">
        <v>5</v>
      </c>
      <c r="AA9" s="10"/>
      <c r="AB9" s="10"/>
      <c r="AD9" s="12">
        <v>5</v>
      </c>
      <c r="AE9" s="10" t="s">
        <v>98</v>
      </c>
      <c r="AF9" s="10">
        <v>236</v>
      </c>
      <c r="AH9" s="12">
        <v>5</v>
      </c>
      <c r="AI9" s="10"/>
      <c r="AJ9" s="8">
        <f>SUM(AJ5:AJ8)</f>
        <v>926</v>
      </c>
      <c r="AL9" s="12">
        <v>5</v>
      </c>
      <c r="AM9" s="10" t="s">
        <v>100</v>
      </c>
      <c r="AN9" s="10">
        <v>232</v>
      </c>
      <c r="AP9" s="12">
        <v>5</v>
      </c>
      <c r="AQ9" s="10" t="s">
        <v>21</v>
      </c>
      <c r="AR9" s="10">
        <v>255</v>
      </c>
      <c r="AT9" s="12">
        <v>5</v>
      </c>
      <c r="AU9" s="10"/>
      <c r="AV9" s="8">
        <f>SUM(AV5:AV8)</f>
        <v>1009</v>
      </c>
      <c r="AX9" s="12">
        <v>5</v>
      </c>
      <c r="AY9" s="10" t="s">
        <v>99</v>
      </c>
      <c r="AZ9" s="10">
        <v>253</v>
      </c>
      <c r="BB9" s="12">
        <v>5</v>
      </c>
      <c r="BC9" s="10" t="s">
        <v>97</v>
      </c>
      <c r="BD9" s="10">
        <v>261</v>
      </c>
      <c r="BF9" s="12">
        <v>5</v>
      </c>
      <c r="BG9" s="10"/>
      <c r="BH9" s="8">
        <f>SUM(BH5:BH8)</f>
        <v>1067</v>
      </c>
      <c r="BJ9" s="12">
        <v>5</v>
      </c>
      <c r="BK9" s="10" t="s">
        <v>99</v>
      </c>
      <c r="BL9" s="10">
        <v>245</v>
      </c>
      <c r="BN9" s="12">
        <v>5</v>
      </c>
      <c r="BO9" s="10" t="s">
        <v>21</v>
      </c>
      <c r="BP9" s="8"/>
      <c r="BR9" s="12">
        <v>5</v>
      </c>
      <c r="BS9" s="10"/>
      <c r="BT9" s="8"/>
      <c r="BV9" s="12">
        <v>5</v>
      </c>
      <c r="BW9" s="10" t="s">
        <v>99</v>
      </c>
      <c r="BX9" s="10">
        <v>255</v>
      </c>
      <c r="BZ9" s="12">
        <v>5</v>
      </c>
      <c r="CA9" s="10" t="s">
        <v>97</v>
      </c>
      <c r="CB9">
        <v>242</v>
      </c>
      <c r="CD9" s="12">
        <v>5</v>
      </c>
      <c r="CE9" s="10" t="s">
        <v>282</v>
      </c>
      <c r="CH9" s="12">
        <v>5</v>
      </c>
      <c r="CI9" t="s">
        <v>98</v>
      </c>
      <c r="CJ9">
        <v>245</v>
      </c>
      <c r="CL9" s="12">
        <v>5</v>
      </c>
      <c r="CN9" s="8">
        <f>SUM(CN5:CN8)</f>
        <v>990</v>
      </c>
      <c r="CP9" s="12">
        <v>5</v>
      </c>
      <c r="CQ9" s="10" t="s">
        <v>100</v>
      </c>
      <c r="CR9">
        <v>260</v>
      </c>
      <c r="CT9" s="12">
        <v>5</v>
      </c>
      <c r="CU9" s="10" t="s">
        <v>21</v>
      </c>
      <c r="CV9">
        <v>272</v>
      </c>
      <c r="CX9" s="12">
        <v>5</v>
      </c>
      <c r="DB9" s="12">
        <v>5</v>
      </c>
      <c r="DC9" s="12"/>
      <c r="DF9" s="12">
        <v>5</v>
      </c>
      <c r="DG9" t="s">
        <v>98</v>
      </c>
      <c r="DH9">
        <v>279</v>
      </c>
      <c r="DJ9" s="12">
        <v>5</v>
      </c>
      <c r="DK9" s="10" t="s">
        <v>97</v>
      </c>
      <c r="DL9">
        <v>270</v>
      </c>
      <c r="DN9" s="8">
        <v>5</v>
      </c>
      <c r="DO9" s="10" t="s">
        <v>100</v>
      </c>
      <c r="DP9">
        <v>250</v>
      </c>
      <c r="DR9" s="8">
        <v>5</v>
      </c>
      <c r="DS9" s="10" t="s">
        <v>98</v>
      </c>
      <c r="DT9">
        <v>257</v>
      </c>
      <c r="DU9" s="12"/>
      <c r="DV9" s="8"/>
      <c r="DW9" s="8">
        <v>5</v>
      </c>
      <c r="DX9" s="10"/>
      <c r="DY9" s="8">
        <f>SUM(DY5:DY8)</f>
        <v>1014</v>
      </c>
      <c r="EA9" s="8">
        <v>5</v>
      </c>
      <c r="EB9" s="10" t="s">
        <v>99</v>
      </c>
      <c r="EC9">
        <v>245</v>
      </c>
      <c r="EE9" s="8">
        <v>5</v>
      </c>
      <c r="EF9" s="10" t="s">
        <v>21</v>
      </c>
      <c r="EG9">
        <v>249</v>
      </c>
      <c r="EI9" s="8">
        <v>5</v>
      </c>
      <c r="EM9" s="8">
        <v>5</v>
      </c>
      <c r="EN9" s="10" t="s">
        <v>99</v>
      </c>
      <c r="EO9">
        <v>271</v>
      </c>
      <c r="EQ9" s="8">
        <v>5</v>
      </c>
      <c r="ER9" s="10" t="s">
        <v>97</v>
      </c>
      <c r="ES9">
        <v>299</v>
      </c>
      <c r="EU9" s="8">
        <v>5</v>
      </c>
      <c r="EV9" s="10" t="s">
        <v>100</v>
      </c>
      <c r="EW9">
        <v>297</v>
      </c>
      <c r="EY9" s="8">
        <v>5</v>
      </c>
      <c r="EZ9" s="10" t="s">
        <v>100</v>
      </c>
      <c r="FA9">
        <v>299</v>
      </c>
      <c r="FC9" s="8">
        <v>5</v>
      </c>
      <c r="FD9" s="10" t="s">
        <v>21</v>
      </c>
      <c r="FE9">
        <v>283</v>
      </c>
      <c r="FH9" s="8">
        <v>5</v>
      </c>
      <c r="FJ9" s="257">
        <f>SUM(FJ5:FJ8)</f>
        <v>1102</v>
      </c>
      <c r="FL9" s="8">
        <v>5</v>
      </c>
      <c r="FM9" s="10" t="s">
        <v>99</v>
      </c>
      <c r="FN9">
        <v>283</v>
      </c>
      <c r="FP9" s="8">
        <v>5</v>
      </c>
      <c r="FQ9" s="10" t="s">
        <v>21</v>
      </c>
      <c r="FR9">
        <v>284</v>
      </c>
      <c r="FT9" s="8">
        <v>5</v>
      </c>
      <c r="FX9" s="8">
        <v>5</v>
      </c>
      <c r="FY9" t="s">
        <v>98</v>
      </c>
      <c r="FZ9">
        <v>314</v>
      </c>
      <c r="GB9" s="8">
        <v>5</v>
      </c>
      <c r="GC9" s="10" t="s">
        <v>97</v>
      </c>
      <c r="GD9">
        <v>317</v>
      </c>
      <c r="GF9" s="8">
        <v>5</v>
      </c>
      <c r="GG9" s="10" t="s">
        <v>100</v>
      </c>
      <c r="GH9">
        <v>342</v>
      </c>
      <c r="GJ9" s="257">
        <v>5</v>
      </c>
      <c r="GK9" s="10" t="s">
        <v>98</v>
      </c>
      <c r="GL9">
        <v>348</v>
      </c>
      <c r="GN9" s="8">
        <v>5</v>
      </c>
      <c r="GP9" s="257">
        <f>SUM(GP6:GP8)</f>
        <v>1055</v>
      </c>
      <c r="GR9" s="8">
        <v>5</v>
      </c>
      <c r="GS9" s="10" t="s">
        <v>99</v>
      </c>
      <c r="GT9">
        <v>365</v>
      </c>
      <c r="GV9" s="8">
        <v>5</v>
      </c>
      <c r="GW9" s="10" t="s">
        <v>99</v>
      </c>
      <c r="GX9">
        <v>385</v>
      </c>
      <c r="GZ9" s="8">
        <v>5</v>
      </c>
      <c r="HA9" s="10" t="s">
        <v>97</v>
      </c>
      <c r="HB9">
        <v>376</v>
      </c>
      <c r="HD9" s="8">
        <v>5</v>
      </c>
      <c r="HH9" s="8">
        <v>5</v>
      </c>
      <c r="HI9" s="10" t="s">
        <v>98</v>
      </c>
      <c r="HJ9" s="10">
        <v>350</v>
      </c>
      <c r="HL9" s="8">
        <v>5</v>
      </c>
      <c r="HM9" s="10" t="s">
        <v>97</v>
      </c>
      <c r="HN9">
        <v>348</v>
      </c>
      <c r="HO9" s="8"/>
      <c r="HP9" s="8"/>
      <c r="HQ9" s="10"/>
      <c r="HR9" s="8">
        <v>5</v>
      </c>
      <c r="HS9" s="10" t="s">
        <v>100</v>
      </c>
      <c r="HT9">
        <v>350</v>
      </c>
      <c r="HV9">
        <v>4</v>
      </c>
      <c r="HX9" s="8">
        <v>5</v>
      </c>
      <c r="HY9" s="10" t="s">
        <v>21</v>
      </c>
      <c r="HZ9">
        <v>319</v>
      </c>
      <c r="IB9">
        <v>7</v>
      </c>
      <c r="ID9" s="8">
        <v>5</v>
      </c>
      <c r="IF9" s="8">
        <f>SUM(IF5:IF8)</f>
        <v>1335</v>
      </c>
      <c r="IH9" s="8">
        <f>SUM(IH5:IH8)</f>
        <v>369</v>
      </c>
      <c r="IJ9" s="8">
        <v>5</v>
      </c>
      <c r="IK9" s="10" t="s">
        <v>99</v>
      </c>
      <c r="IL9">
        <v>345</v>
      </c>
      <c r="IN9">
        <v>3</v>
      </c>
      <c r="IP9" s="8">
        <v>5</v>
      </c>
      <c r="IQ9" s="10" t="s">
        <v>21</v>
      </c>
      <c r="IR9">
        <v>348</v>
      </c>
      <c r="IT9">
        <v>39</v>
      </c>
    </row>
    <row r="10" spans="1:254" ht="15" x14ac:dyDescent="0.25">
      <c r="B10" s="12">
        <v>6</v>
      </c>
      <c r="C10" s="10" t="s">
        <v>99</v>
      </c>
      <c r="D10" s="10">
        <v>258</v>
      </c>
      <c r="F10" s="12">
        <v>6</v>
      </c>
      <c r="G10" s="10" t="s">
        <v>97</v>
      </c>
      <c r="H10" s="10">
        <v>253</v>
      </c>
      <c r="J10" s="12">
        <v>6</v>
      </c>
      <c r="K10" s="10" t="s">
        <v>97</v>
      </c>
      <c r="L10" s="10">
        <v>245</v>
      </c>
      <c r="N10" s="12">
        <v>6</v>
      </c>
      <c r="O10" s="10" t="s">
        <v>100</v>
      </c>
      <c r="P10" s="10">
        <v>247</v>
      </c>
      <c r="R10" s="12">
        <v>6</v>
      </c>
      <c r="S10" s="10" t="s">
        <v>98</v>
      </c>
      <c r="T10" s="10">
        <v>238</v>
      </c>
      <c r="V10" s="12">
        <v>6</v>
      </c>
      <c r="W10" s="10"/>
      <c r="X10" s="8">
        <f>SUM(X5:X9)</f>
        <v>1171</v>
      </c>
      <c r="Z10" s="12">
        <v>6</v>
      </c>
      <c r="AA10" s="10" t="s">
        <v>100</v>
      </c>
      <c r="AB10" s="10">
        <v>242</v>
      </c>
      <c r="AD10" s="12">
        <v>6</v>
      </c>
      <c r="AE10" s="10" t="s">
        <v>21</v>
      </c>
      <c r="AF10" s="10">
        <v>234</v>
      </c>
      <c r="AH10" s="12">
        <v>6</v>
      </c>
      <c r="AI10" s="10"/>
      <c r="AJ10" s="10"/>
      <c r="AL10" s="12">
        <v>6</v>
      </c>
      <c r="AM10" s="10" t="s">
        <v>99</v>
      </c>
      <c r="AN10" s="10">
        <v>229</v>
      </c>
      <c r="AP10" s="12">
        <v>6</v>
      </c>
      <c r="AQ10" s="10" t="s">
        <v>97</v>
      </c>
      <c r="AR10" s="10">
        <v>252</v>
      </c>
      <c r="AT10" s="12">
        <v>6</v>
      </c>
      <c r="AU10" s="10"/>
      <c r="AV10" s="10"/>
      <c r="AX10" s="12">
        <v>6</v>
      </c>
      <c r="AY10" s="10" t="s">
        <v>98</v>
      </c>
      <c r="AZ10" s="10">
        <v>258</v>
      </c>
      <c r="BB10" s="12">
        <v>6</v>
      </c>
      <c r="BC10" s="10"/>
      <c r="BD10" s="8">
        <f>SUM(BD5:BD9)</f>
        <v>1294</v>
      </c>
      <c r="BF10" s="12">
        <v>6</v>
      </c>
      <c r="BG10" s="10"/>
      <c r="BH10" s="10"/>
      <c r="BJ10" s="12">
        <v>6</v>
      </c>
      <c r="BK10" s="10" t="s">
        <v>98</v>
      </c>
      <c r="BL10" s="10">
        <v>243</v>
      </c>
      <c r="BN10" s="12">
        <v>6</v>
      </c>
      <c r="BO10" s="10" t="s">
        <v>97</v>
      </c>
      <c r="BP10" s="10"/>
      <c r="BR10" s="12">
        <v>6</v>
      </c>
      <c r="BS10" s="10" t="s">
        <v>100</v>
      </c>
      <c r="BT10" s="10">
        <v>258</v>
      </c>
      <c r="BV10" s="12">
        <v>6</v>
      </c>
      <c r="BW10" s="10" t="s">
        <v>98</v>
      </c>
      <c r="BX10" s="10">
        <v>252</v>
      </c>
      <c r="BZ10" s="12">
        <v>6</v>
      </c>
      <c r="CB10" s="8">
        <f>SUM(CB5:CB9)</f>
        <v>1231</v>
      </c>
      <c r="CD10" s="12">
        <v>6</v>
      </c>
      <c r="CE10" s="10" t="s">
        <v>99</v>
      </c>
      <c r="CF10">
        <v>253</v>
      </c>
      <c r="CH10" s="12">
        <v>6</v>
      </c>
      <c r="CI10" t="s">
        <v>21</v>
      </c>
      <c r="CJ10">
        <v>245</v>
      </c>
      <c r="CL10" s="12">
        <v>6</v>
      </c>
      <c r="CP10" s="12">
        <v>6</v>
      </c>
      <c r="CQ10" s="10" t="s">
        <v>99</v>
      </c>
      <c r="CR10">
        <v>256</v>
      </c>
      <c r="CT10" s="12">
        <v>6</v>
      </c>
      <c r="CU10" s="10" t="s">
        <v>97</v>
      </c>
      <c r="CV10">
        <v>270</v>
      </c>
      <c r="CX10" s="12">
        <v>6</v>
      </c>
      <c r="CY10" t="s">
        <v>100</v>
      </c>
      <c r="CZ10">
        <v>276</v>
      </c>
      <c r="DB10" s="12">
        <v>6</v>
      </c>
      <c r="DC10" s="84" t="s">
        <v>100</v>
      </c>
      <c r="DD10">
        <v>273</v>
      </c>
      <c r="DF10" s="12">
        <v>6</v>
      </c>
      <c r="DG10" t="s">
        <v>21</v>
      </c>
      <c r="DH10">
        <v>266</v>
      </c>
      <c r="DJ10" s="12">
        <v>6</v>
      </c>
      <c r="DL10" s="8">
        <f>SUM(DL5:DL9)</f>
        <v>1341</v>
      </c>
      <c r="DN10" s="8">
        <v>6</v>
      </c>
      <c r="DO10" s="10" t="s">
        <v>99</v>
      </c>
      <c r="DP10">
        <v>243</v>
      </c>
      <c r="DR10" s="8">
        <v>6</v>
      </c>
      <c r="DS10" s="10" t="s">
        <v>203</v>
      </c>
      <c r="DT10">
        <v>240</v>
      </c>
      <c r="DU10" s="12"/>
      <c r="DV10" s="8"/>
      <c r="DW10" s="8">
        <v>6</v>
      </c>
      <c r="DX10" s="10"/>
      <c r="EA10" s="8">
        <v>6</v>
      </c>
      <c r="EB10" s="10" t="s">
        <v>98</v>
      </c>
      <c r="EC10">
        <v>248</v>
      </c>
      <c r="EE10" s="8">
        <v>6</v>
      </c>
      <c r="EF10" s="10" t="s">
        <v>97</v>
      </c>
      <c r="EG10">
        <v>252</v>
      </c>
      <c r="EI10" s="8">
        <v>6</v>
      </c>
      <c r="EJ10" s="10" t="s">
        <v>100</v>
      </c>
      <c r="EK10">
        <v>274</v>
      </c>
      <c r="EM10" s="8">
        <v>6</v>
      </c>
      <c r="EN10" s="10" t="s">
        <v>98</v>
      </c>
      <c r="EO10">
        <v>278</v>
      </c>
      <c r="EQ10" s="8">
        <v>6</v>
      </c>
      <c r="ES10" s="257">
        <f>SUM(ES6:ES9)</f>
        <v>1171</v>
      </c>
      <c r="EU10" s="8">
        <v>6</v>
      </c>
      <c r="EV10" s="10" t="s">
        <v>99</v>
      </c>
      <c r="EW10">
        <v>286</v>
      </c>
      <c r="EY10" s="8">
        <v>6</v>
      </c>
      <c r="EZ10" s="10" t="s">
        <v>99</v>
      </c>
      <c r="FA10">
        <v>294</v>
      </c>
      <c r="FC10" s="8">
        <v>6</v>
      </c>
      <c r="FD10" s="10" t="s">
        <v>97</v>
      </c>
      <c r="FE10">
        <v>280</v>
      </c>
      <c r="FH10" s="8">
        <v>6</v>
      </c>
      <c r="FL10" s="8">
        <v>6</v>
      </c>
      <c r="FM10" s="10" t="s">
        <v>98</v>
      </c>
      <c r="FN10">
        <v>290</v>
      </c>
      <c r="FP10" s="8">
        <v>6</v>
      </c>
      <c r="FQ10" s="10" t="s">
        <v>97</v>
      </c>
      <c r="FR10">
        <v>291</v>
      </c>
      <c r="FT10" s="8">
        <v>6</v>
      </c>
      <c r="FU10" s="10" t="s">
        <v>100</v>
      </c>
      <c r="FV10">
        <v>296</v>
      </c>
      <c r="FX10" s="8">
        <v>6</v>
      </c>
      <c r="FY10" s="10" t="s">
        <v>21</v>
      </c>
      <c r="FZ10">
        <v>309</v>
      </c>
      <c r="GB10" s="8">
        <v>6</v>
      </c>
      <c r="GD10" s="257">
        <f>SUM(GD5:GD9)</f>
        <v>1581</v>
      </c>
      <c r="GF10" s="8">
        <v>6</v>
      </c>
      <c r="GG10" s="10" t="s">
        <v>99</v>
      </c>
      <c r="GH10">
        <v>335</v>
      </c>
      <c r="GJ10" s="257">
        <v>6</v>
      </c>
      <c r="GK10" s="10" t="s">
        <v>21</v>
      </c>
      <c r="GL10">
        <v>337</v>
      </c>
      <c r="GN10" s="8">
        <v>6</v>
      </c>
      <c r="GR10" s="8">
        <v>6</v>
      </c>
      <c r="GS10" s="10" t="s">
        <v>98</v>
      </c>
      <c r="GT10">
        <v>374</v>
      </c>
      <c r="GV10" s="8">
        <v>6</v>
      </c>
      <c r="GW10" s="10" t="s">
        <v>98</v>
      </c>
      <c r="GX10">
        <v>384</v>
      </c>
      <c r="GZ10" s="8">
        <v>6</v>
      </c>
      <c r="HB10" s="257">
        <f>SUM(HB5:HB9)</f>
        <v>1923</v>
      </c>
      <c r="HD10" s="8">
        <v>6</v>
      </c>
      <c r="HE10" s="10" t="s">
        <v>100</v>
      </c>
      <c r="HF10">
        <v>366</v>
      </c>
      <c r="HH10" s="8">
        <v>6</v>
      </c>
      <c r="HI10" s="10" t="s">
        <v>21</v>
      </c>
      <c r="HJ10" s="10">
        <v>337</v>
      </c>
      <c r="HL10" s="8">
        <v>6</v>
      </c>
      <c r="HN10" s="257">
        <f>SUM(HN5:HN9)</f>
        <v>1400</v>
      </c>
      <c r="HO10" s="177"/>
      <c r="HP10" s="8"/>
      <c r="HQ10" s="10"/>
      <c r="HR10" s="8">
        <v>6</v>
      </c>
      <c r="HS10" s="10" t="s">
        <v>99</v>
      </c>
      <c r="HT10">
        <v>340</v>
      </c>
      <c r="HV10">
        <v>20</v>
      </c>
      <c r="HX10" s="8">
        <v>6</v>
      </c>
      <c r="HY10" s="10" t="s">
        <v>97</v>
      </c>
      <c r="HZ10">
        <v>326</v>
      </c>
      <c r="IB10">
        <v>57</v>
      </c>
      <c r="ID10" s="8">
        <v>6</v>
      </c>
      <c r="IJ10" s="8">
        <v>6</v>
      </c>
      <c r="IK10" s="10" t="s">
        <v>98</v>
      </c>
      <c r="IL10">
        <v>354</v>
      </c>
      <c r="IN10">
        <v>80</v>
      </c>
      <c r="IP10" s="8">
        <v>6</v>
      </c>
      <c r="IQ10" s="10" t="s">
        <v>97</v>
      </c>
      <c r="IR10">
        <v>349</v>
      </c>
      <c r="IT10">
        <v>68</v>
      </c>
    </row>
    <row r="11" spans="1:254" ht="15" x14ac:dyDescent="0.25">
      <c r="B11" s="12">
        <v>7</v>
      </c>
      <c r="C11" s="10" t="s">
        <v>98</v>
      </c>
      <c r="D11" s="10">
        <v>256</v>
      </c>
      <c r="F11" s="12">
        <v>7</v>
      </c>
      <c r="G11" s="10"/>
      <c r="H11" s="8">
        <f>SUM(H6:H10)</f>
        <v>1264</v>
      </c>
      <c r="J11" s="12">
        <v>7</v>
      </c>
      <c r="K11" s="10"/>
      <c r="L11" s="8">
        <f>SUM(L6:L10)</f>
        <v>1225</v>
      </c>
      <c r="N11" s="12">
        <v>7</v>
      </c>
      <c r="O11" s="10" t="s">
        <v>99</v>
      </c>
      <c r="P11" s="10">
        <v>243</v>
      </c>
      <c r="R11" s="12">
        <v>7</v>
      </c>
      <c r="S11" s="10" t="s">
        <v>21</v>
      </c>
      <c r="T11" s="10">
        <v>240</v>
      </c>
      <c r="V11" s="12">
        <v>7</v>
      </c>
      <c r="W11" s="10"/>
      <c r="X11" s="10"/>
      <c r="Z11" s="12">
        <v>7</v>
      </c>
      <c r="AA11" s="10" t="s">
        <v>99</v>
      </c>
      <c r="AB11" s="10">
        <v>238</v>
      </c>
      <c r="AD11" s="12">
        <v>7</v>
      </c>
      <c r="AE11" s="10" t="s">
        <v>97</v>
      </c>
      <c r="AF11" s="10">
        <v>237</v>
      </c>
      <c r="AH11" s="12">
        <v>7</v>
      </c>
      <c r="AI11" s="10" t="s">
        <v>100</v>
      </c>
      <c r="AJ11" s="10">
        <v>232</v>
      </c>
      <c r="AL11" s="12">
        <v>7</v>
      </c>
      <c r="AM11" s="10" t="s">
        <v>98</v>
      </c>
      <c r="AN11" s="10">
        <v>225</v>
      </c>
      <c r="AP11" s="12">
        <v>7</v>
      </c>
      <c r="AQ11" s="10"/>
      <c r="AR11" s="8">
        <f>SUM(AR6:AR10)</f>
        <v>1262</v>
      </c>
      <c r="AT11" s="12">
        <v>7</v>
      </c>
      <c r="AU11" s="10" t="s">
        <v>100</v>
      </c>
      <c r="AV11" s="10">
        <v>253</v>
      </c>
      <c r="AX11" s="12">
        <v>7</v>
      </c>
      <c r="AY11" s="10" t="s">
        <v>21</v>
      </c>
      <c r="AZ11" s="10">
        <v>258</v>
      </c>
      <c r="BB11" s="12">
        <v>7</v>
      </c>
      <c r="BC11" s="10"/>
      <c r="BD11" s="10"/>
      <c r="BF11" s="12">
        <v>7</v>
      </c>
      <c r="BG11" s="10" t="s">
        <v>100</v>
      </c>
      <c r="BH11" s="10">
        <v>265</v>
      </c>
      <c r="BJ11" s="12">
        <v>7</v>
      </c>
      <c r="BK11" s="10" t="s">
        <v>21</v>
      </c>
      <c r="BL11" s="10">
        <v>244</v>
      </c>
      <c r="BN11" s="12">
        <v>7</v>
      </c>
      <c r="BO11" s="10"/>
      <c r="BP11" s="10"/>
      <c r="BR11" s="12">
        <v>7</v>
      </c>
      <c r="BS11" s="10" t="s">
        <v>99</v>
      </c>
      <c r="BT11" s="10">
        <v>253</v>
      </c>
      <c r="BV11" s="12">
        <v>7</v>
      </c>
      <c r="BW11" s="10" t="s">
        <v>21</v>
      </c>
      <c r="BX11" s="10">
        <v>255</v>
      </c>
      <c r="BZ11" s="12">
        <v>7</v>
      </c>
      <c r="CD11" s="12">
        <v>7</v>
      </c>
      <c r="CE11" s="10" t="s">
        <v>98</v>
      </c>
      <c r="CF11">
        <v>250</v>
      </c>
      <c r="CH11" s="12">
        <v>7</v>
      </c>
      <c r="CI11" t="s">
        <v>97</v>
      </c>
      <c r="CJ11">
        <v>246</v>
      </c>
      <c r="CL11" s="12">
        <v>7</v>
      </c>
      <c r="CM11" t="s">
        <v>100</v>
      </c>
      <c r="CN11">
        <v>251</v>
      </c>
      <c r="CP11" s="12">
        <v>7</v>
      </c>
      <c r="CQ11" s="10" t="s">
        <v>98</v>
      </c>
      <c r="CR11">
        <v>258</v>
      </c>
      <c r="CT11" s="12">
        <v>7</v>
      </c>
      <c r="CV11" s="8">
        <f>SUM(CV6:CV10)</f>
        <v>1357</v>
      </c>
      <c r="CX11" s="12">
        <v>7</v>
      </c>
      <c r="CY11" t="s">
        <v>99</v>
      </c>
      <c r="CZ11">
        <v>263</v>
      </c>
      <c r="DB11" s="12">
        <v>7</v>
      </c>
      <c r="DC11" s="84" t="s">
        <v>99</v>
      </c>
      <c r="DD11">
        <v>263</v>
      </c>
      <c r="DF11" s="12">
        <v>7</v>
      </c>
      <c r="DG11" t="s">
        <v>97</v>
      </c>
      <c r="DH11">
        <v>272</v>
      </c>
      <c r="DJ11" s="12">
        <v>7</v>
      </c>
      <c r="DN11" s="8">
        <v>7</v>
      </c>
      <c r="DO11" s="10" t="s">
        <v>98</v>
      </c>
      <c r="DP11">
        <v>249</v>
      </c>
      <c r="DR11" s="8">
        <v>7</v>
      </c>
      <c r="DS11" s="10" t="s">
        <v>97</v>
      </c>
      <c r="DT11">
        <v>256</v>
      </c>
      <c r="DU11" s="12"/>
      <c r="DV11" s="8"/>
      <c r="DW11" s="8">
        <v>7</v>
      </c>
      <c r="DX11" s="10" t="s">
        <v>100</v>
      </c>
      <c r="DY11">
        <v>264</v>
      </c>
      <c r="EA11" s="8">
        <v>7</v>
      </c>
      <c r="EB11" s="10" t="s">
        <v>21</v>
      </c>
      <c r="EC11">
        <v>245</v>
      </c>
      <c r="EE11" s="8">
        <v>7</v>
      </c>
      <c r="EG11" s="8">
        <f>SUM(EG6:EG10)</f>
        <v>1260</v>
      </c>
      <c r="EI11" s="8">
        <v>7</v>
      </c>
      <c r="EJ11" s="10" t="s">
        <v>99</v>
      </c>
      <c r="EK11">
        <v>261</v>
      </c>
      <c r="EM11" s="8">
        <v>7</v>
      </c>
      <c r="EN11" s="10" t="s">
        <v>21</v>
      </c>
      <c r="EO11">
        <v>275</v>
      </c>
      <c r="EQ11" s="8">
        <v>7</v>
      </c>
      <c r="EU11" s="8">
        <v>7</v>
      </c>
      <c r="EV11" s="10" t="s">
        <v>98</v>
      </c>
      <c r="EW11">
        <v>295</v>
      </c>
      <c r="EY11" s="8">
        <v>7</v>
      </c>
      <c r="EZ11" s="10" t="s">
        <v>98</v>
      </c>
      <c r="FA11">
        <v>295</v>
      </c>
      <c r="FC11" s="8">
        <v>7</v>
      </c>
      <c r="FE11" s="257">
        <f>SUM(FE6:FE10)</f>
        <v>1411</v>
      </c>
      <c r="FH11" s="8">
        <v>7</v>
      </c>
      <c r="FI11" s="10" t="s">
        <v>100</v>
      </c>
      <c r="FJ11">
        <v>281</v>
      </c>
      <c r="FL11" s="8">
        <v>7</v>
      </c>
      <c r="FM11" s="10" t="s">
        <v>21</v>
      </c>
      <c r="FN11">
        <v>284</v>
      </c>
      <c r="FP11" s="8">
        <v>7</v>
      </c>
      <c r="FR11" s="257">
        <f>SUM(FR6:FR10)</f>
        <v>1154</v>
      </c>
      <c r="FT11" s="8">
        <v>7</v>
      </c>
      <c r="FU11" s="10" t="s">
        <v>99</v>
      </c>
      <c r="FV11">
        <v>289</v>
      </c>
      <c r="FX11" s="8">
        <v>7</v>
      </c>
      <c r="FY11" t="s">
        <v>97</v>
      </c>
      <c r="FZ11">
        <v>312</v>
      </c>
      <c r="GB11" s="8">
        <v>7</v>
      </c>
      <c r="GF11" s="8">
        <v>7</v>
      </c>
      <c r="GG11" s="10" t="s">
        <v>98</v>
      </c>
      <c r="GH11">
        <v>338</v>
      </c>
      <c r="GJ11" s="257">
        <v>7</v>
      </c>
      <c r="GK11" s="10" t="s">
        <v>97</v>
      </c>
      <c r="GL11">
        <v>342</v>
      </c>
      <c r="GN11" s="8">
        <v>7</v>
      </c>
      <c r="GO11" s="10" t="s">
        <v>100</v>
      </c>
      <c r="GP11">
        <v>357</v>
      </c>
      <c r="GR11" s="8">
        <v>7</v>
      </c>
      <c r="GS11" s="10" t="s">
        <v>21</v>
      </c>
      <c r="GT11">
        <v>362</v>
      </c>
      <c r="GV11" s="8">
        <v>7</v>
      </c>
      <c r="GW11" s="10" t="s">
        <v>21</v>
      </c>
      <c r="GX11">
        <v>379</v>
      </c>
      <c r="GZ11" s="8">
        <v>7</v>
      </c>
      <c r="HD11" s="8">
        <v>7</v>
      </c>
      <c r="HE11" s="10" t="s">
        <v>99</v>
      </c>
      <c r="HF11">
        <v>360</v>
      </c>
      <c r="HH11" s="8">
        <v>7</v>
      </c>
      <c r="HI11" s="10" t="s">
        <v>97</v>
      </c>
      <c r="HJ11" s="10">
        <v>348</v>
      </c>
      <c r="HL11" s="8">
        <v>7</v>
      </c>
      <c r="HO11" s="8"/>
      <c r="HP11" s="8"/>
      <c r="HQ11" s="10"/>
      <c r="HR11" s="8">
        <v>7</v>
      </c>
      <c r="HS11" s="10" t="s">
        <v>98</v>
      </c>
      <c r="HT11">
        <v>349</v>
      </c>
      <c r="HV11">
        <v>265</v>
      </c>
      <c r="HX11" s="8">
        <v>7</v>
      </c>
      <c r="HY11" s="10"/>
      <c r="HZ11" s="257">
        <f>SUM(HZ6:HZ10)</f>
        <v>1309</v>
      </c>
      <c r="IB11" s="257">
        <f>SUM(IB6:IB10)</f>
        <v>576</v>
      </c>
      <c r="ID11" s="8">
        <v>7</v>
      </c>
      <c r="IE11" s="10" t="s">
        <v>100</v>
      </c>
      <c r="IF11">
        <v>335</v>
      </c>
      <c r="IH11">
        <v>2</v>
      </c>
      <c r="IJ11" s="8">
        <v>7</v>
      </c>
      <c r="IK11" s="10" t="s">
        <v>21</v>
      </c>
      <c r="IL11">
        <v>349</v>
      </c>
      <c r="IN11">
        <v>7</v>
      </c>
      <c r="IP11" s="8">
        <v>7</v>
      </c>
      <c r="IR11" s="257">
        <f>SUM(IR6:IR10)</f>
        <v>1755</v>
      </c>
      <c r="IT11" s="257">
        <f>SUM(IT6:IT10)</f>
        <v>454</v>
      </c>
    </row>
    <row r="12" spans="1:254" ht="15" x14ac:dyDescent="0.25">
      <c r="B12" s="12">
        <v>8</v>
      </c>
      <c r="C12" s="10" t="s">
        <v>21</v>
      </c>
      <c r="D12" s="10">
        <v>264</v>
      </c>
      <c r="F12" s="12">
        <v>8</v>
      </c>
      <c r="G12" s="10"/>
      <c r="H12" s="10"/>
      <c r="J12" s="12">
        <v>8</v>
      </c>
      <c r="K12" s="10"/>
      <c r="L12" s="10"/>
      <c r="N12" s="12">
        <v>8</v>
      </c>
      <c r="O12" s="10" t="s">
        <v>98</v>
      </c>
      <c r="P12" s="10">
        <v>245</v>
      </c>
      <c r="R12" s="12">
        <v>8</v>
      </c>
      <c r="S12" s="10" t="s">
        <v>97</v>
      </c>
      <c r="T12" s="10">
        <v>241</v>
      </c>
      <c r="V12" s="12">
        <v>8</v>
      </c>
      <c r="W12" s="10" t="s">
        <v>100</v>
      </c>
      <c r="X12" s="10">
        <v>237</v>
      </c>
      <c r="Z12" s="12">
        <v>8</v>
      </c>
      <c r="AA12" s="10" t="s">
        <v>98</v>
      </c>
      <c r="AB12" s="10">
        <v>244</v>
      </c>
      <c r="AD12" s="12">
        <v>8</v>
      </c>
      <c r="AE12" s="10"/>
      <c r="AF12" s="8">
        <f>SUM(AF7:AF11)</f>
        <v>1180</v>
      </c>
      <c r="AH12" s="12">
        <v>8</v>
      </c>
      <c r="AI12" s="10" t="s">
        <v>99</v>
      </c>
      <c r="AJ12" s="10">
        <v>240</v>
      </c>
      <c r="AL12" s="12">
        <v>8</v>
      </c>
      <c r="AM12" s="10" t="s">
        <v>21</v>
      </c>
      <c r="AN12" s="10">
        <v>230</v>
      </c>
      <c r="AP12" s="12">
        <v>8</v>
      </c>
      <c r="AQ12" s="10"/>
      <c r="AR12" s="10"/>
      <c r="AT12" s="12">
        <v>8</v>
      </c>
      <c r="AU12" s="10" t="s">
        <v>99</v>
      </c>
      <c r="AV12" s="10">
        <v>252</v>
      </c>
      <c r="AX12" s="12">
        <v>8</v>
      </c>
      <c r="AY12" s="10" t="s">
        <v>97</v>
      </c>
      <c r="AZ12" s="10">
        <v>257</v>
      </c>
      <c r="BB12" s="12">
        <v>8</v>
      </c>
      <c r="BC12" s="10" t="s">
        <v>100</v>
      </c>
      <c r="BD12" s="10">
        <v>263</v>
      </c>
      <c r="BF12" s="12">
        <v>8</v>
      </c>
      <c r="BG12" s="10" t="s">
        <v>99</v>
      </c>
      <c r="BH12" s="10">
        <v>270</v>
      </c>
      <c r="BJ12" s="12">
        <v>8</v>
      </c>
      <c r="BK12" s="10" t="s">
        <v>97</v>
      </c>
      <c r="BL12" s="10">
        <v>243</v>
      </c>
      <c r="BN12" s="12">
        <v>8</v>
      </c>
      <c r="BO12" s="10"/>
      <c r="BP12" s="10"/>
      <c r="BR12" s="12">
        <v>8</v>
      </c>
      <c r="BS12" s="10" t="s">
        <v>98</v>
      </c>
      <c r="BT12" s="10">
        <v>253</v>
      </c>
      <c r="BV12" s="12">
        <v>8</v>
      </c>
      <c r="BW12" s="10" t="s">
        <v>97</v>
      </c>
      <c r="BX12" s="10">
        <v>249</v>
      </c>
      <c r="BZ12" s="12">
        <v>8</v>
      </c>
      <c r="CA12" s="10" t="s">
        <v>100</v>
      </c>
      <c r="CB12">
        <v>248</v>
      </c>
      <c r="CD12" s="12">
        <v>8</v>
      </c>
      <c r="CE12" s="10" t="s">
        <v>21</v>
      </c>
      <c r="CF12">
        <v>252</v>
      </c>
      <c r="CH12" s="12">
        <v>8</v>
      </c>
      <c r="CJ12" s="8">
        <f>SUM(CJ7:CJ11)</f>
        <v>1233</v>
      </c>
      <c r="CL12" s="12">
        <v>8</v>
      </c>
      <c r="CM12" t="s">
        <v>99</v>
      </c>
      <c r="CN12">
        <v>247</v>
      </c>
      <c r="CP12" s="12">
        <v>8</v>
      </c>
      <c r="CQ12" s="10" t="s">
        <v>21</v>
      </c>
      <c r="CR12">
        <v>258</v>
      </c>
      <c r="CT12" s="12">
        <v>8</v>
      </c>
      <c r="CX12" s="12">
        <v>8</v>
      </c>
      <c r="CY12" t="s">
        <v>98</v>
      </c>
      <c r="CZ12">
        <v>269</v>
      </c>
      <c r="DB12" s="12">
        <v>8</v>
      </c>
      <c r="DC12" s="84" t="s">
        <v>98</v>
      </c>
      <c r="DD12">
        <v>268</v>
      </c>
      <c r="DF12" s="12">
        <v>8</v>
      </c>
      <c r="DH12" s="8">
        <f>SUM(DH7:DH11)</f>
        <v>1372</v>
      </c>
      <c r="DJ12" s="12">
        <v>8</v>
      </c>
      <c r="DK12" s="10" t="s">
        <v>100</v>
      </c>
      <c r="DL12">
        <v>277</v>
      </c>
      <c r="DN12" s="8">
        <v>8</v>
      </c>
      <c r="DO12" s="10" t="s">
        <v>203</v>
      </c>
      <c r="DP12">
        <v>248</v>
      </c>
      <c r="DR12" s="8">
        <v>8</v>
      </c>
      <c r="DT12" s="8">
        <f>SUM(DT7:DT11)</f>
        <v>1257</v>
      </c>
      <c r="DU12" s="12"/>
      <c r="DV12" s="8"/>
      <c r="DW12" s="8">
        <v>8</v>
      </c>
      <c r="DX12" s="10" t="s">
        <v>99</v>
      </c>
      <c r="DY12">
        <v>246</v>
      </c>
      <c r="EA12" s="8">
        <v>8</v>
      </c>
      <c r="EB12" s="10" t="s">
        <v>97</v>
      </c>
      <c r="EC12">
        <v>253</v>
      </c>
      <c r="EE12" s="8">
        <v>8</v>
      </c>
      <c r="EI12" s="8">
        <v>8</v>
      </c>
      <c r="EJ12" s="10" t="s">
        <v>98</v>
      </c>
      <c r="EK12">
        <v>269</v>
      </c>
      <c r="EM12" s="8">
        <v>8</v>
      </c>
      <c r="EN12" s="10" t="s">
        <v>97</v>
      </c>
      <c r="EO12">
        <v>270</v>
      </c>
      <c r="EQ12" s="8">
        <v>8</v>
      </c>
      <c r="ER12" s="10" t="s">
        <v>100</v>
      </c>
      <c r="ES12">
        <v>306</v>
      </c>
      <c r="EU12" s="8">
        <v>8</v>
      </c>
      <c r="EV12" s="10" t="s">
        <v>21</v>
      </c>
      <c r="EW12">
        <v>291</v>
      </c>
      <c r="EY12" s="8">
        <v>8</v>
      </c>
      <c r="EZ12" s="10" t="s">
        <v>21</v>
      </c>
      <c r="FA12">
        <v>295</v>
      </c>
      <c r="FC12" s="8">
        <v>8</v>
      </c>
      <c r="FH12" s="8">
        <v>8</v>
      </c>
      <c r="FI12" s="10" t="s">
        <v>99</v>
      </c>
      <c r="FJ12">
        <v>269</v>
      </c>
      <c r="FL12" s="8">
        <v>8</v>
      </c>
      <c r="FM12" s="10" t="s">
        <v>97</v>
      </c>
      <c r="FN12">
        <v>287</v>
      </c>
      <c r="FP12" s="8">
        <v>8</v>
      </c>
      <c r="FT12" s="8">
        <v>8</v>
      </c>
      <c r="FU12" s="10" t="s">
        <v>98</v>
      </c>
      <c r="FV12">
        <v>293</v>
      </c>
      <c r="FX12" s="8">
        <v>8</v>
      </c>
      <c r="FZ12" s="257">
        <f>SUM(FZ8:FZ11)</f>
        <v>1244</v>
      </c>
      <c r="GB12" s="8">
        <v>8</v>
      </c>
      <c r="GC12" s="10" t="s">
        <v>100</v>
      </c>
      <c r="GD12">
        <v>317</v>
      </c>
      <c r="GF12" s="8">
        <v>8</v>
      </c>
      <c r="GG12" s="10" t="s">
        <v>21</v>
      </c>
      <c r="GH12">
        <v>336</v>
      </c>
      <c r="GJ12" s="257">
        <v>8</v>
      </c>
      <c r="GL12" s="257">
        <f>SUM(GL7:GL11)</f>
        <v>1717</v>
      </c>
      <c r="GN12" s="8">
        <v>8</v>
      </c>
      <c r="GO12" s="10" t="s">
        <v>99</v>
      </c>
      <c r="GP12">
        <v>347</v>
      </c>
      <c r="GR12" s="8">
        <v>8</v>
      </c>
      <c r="GS12" s="10" t="s">
        <v>97</v>
      </c>
      <c r="GT12">
        <v>365</v>
      </c>
      <c r="GV12" s="8">
        <v>8</v>
      </c>
      <c r="GW12" s="10" t="s">
        <v>97</v>
      </c>
      <c r="GX12">
        <v>376</v>
      </c>
      <c r="GZ12" s="8">
        <v>8</v>
      </c>
      <c r="HA12" s="10" t="s">
        <v>100</v>
      </c>
      <c r="HB12">
        <v>384</v>
      </c>
      <c r="HD12" s="8">
        <v>8</v>
      </c>
      <c r="HE12" s="10" t="s">
        <v>98</v>
      </c>
      <c r="HF12">
        <v>365</v>
      </c>
      <c r="HH12" s="8">
        <v>8</v>
      </c>
      <c r="HJ12" s="257">
        <f>SUM(HJ7:HJ11)</f>
        <v>1742</v>
      </c>
      <c r="HL12" s="8">
        <v>8</v>
      </c>
      <c r="HM12" s="10" t="s">
        <v>100</v>
      </c>
      <c r="HN12">
        <v>345</v>
      </c>
      <c r="HO12" s="8"/>
      <c r="HP12" s="8"/>
      <c r="HQ12" s="10"/>
      <c r="HR12" s="8">
        <v>8</v>
      </c>
      <c r="HS12" s="10" t="s">
        <v>21</v>
      </c>
      <c r="HT12">
        <v>350</v>
      </c>
      <c r="HV12">
        <v>9</v>
      </c>
      <c r="HX12" s="8">
        <v>8</v>
      </c>
      <c r="HY12" s="10"/>
      <c r="ID12" s="8">
        <v>8</v>
      </c>
      <c r="IE12" s="10" t="s">
        <v>99</v>
      </c>
      <c r="IF12">
        <v>332</v>
      </c>
      <c r="IH12">
        <v>10</v>
      </c>
      <c r="IJ12" s="8">
        <v>8</v>
      </c>
      <c r="IK12" s="10" t="s">
        <v>97</v>
      </c>
      <c r="IL12">
        <v>352</v>
      </c>
      <c r="IN12">
        <v>58</v>
      </c>
      <c r="IP12" s="8">
        <v>8</v>
      </c>
      <c r="IQ12" s="10"/>
    </row>
    <row r="13" spans="1:254" ht="15.75" x14ac:dyDescent="0.25">
      <c r="B13" s="12">
        <v>9</v>
      </c>
      <c r="C13" s="10" t="s">
        <v>97</v>
      </c>
      <c r="D13" s="10">
        <v>264</v>
      </c>
      <c r="F13" s="12">
        <v>9</v>
      </c>
      <c r="G13" s="10" t="s">
        <v>100</v>
      </c>
      <c r="H13" s="10">
        <v>243</v>
      </c>
      <c r="J13" s="12">
        <v>9</v>
      </c>
      <c r="K13" s="10" t="s">
        <v>100</v>
      </c>
      <c r="L13" s="10">
        <v>245</v>
      </c>
      <c r="N13" s="12">
        <v>9</v>
      </c>
      <c r="O13" s="10" t="s">
        <v>21</v>
      </c>
      <c r="P13" s="10">
        <v>245</v>
      </c>
      <c r="R13" s="12">
        <v>9</v>
      </c>
      <c r="S13" s="10"/>
      <c r="T13" s="8">
        <f>SUM(T8:T12)</f>
        <v>1196</v>
      </c>
      <c r="V13" s="12">
        <v>9</v>
      </c>
      <c r="W13" s="10" t="s">
        <v>99</v>
      </c>
      <c r="X13" s="10">
        <v>225</v>
      </c>
      <c r="Z13" s="12">
        <v>9</v>
      </c>
      <c r="AA13" s="10" t="s">
        <v>21</v>
      </c>
      <c r="AB13" s="10">
        <v>245</v>
      </c>
      <c r="AD13" s="12">
        <v>9</v>
      </c>
      <c r="AE13" s="10"/>
      <c r="AF13" s="10"/>
      <c r="AH13" s="12">
        <v>9</v>
      </c>
      <c r="AI13" s="10" t="s">
        <v>98</v>
      </c>
      <c r="AJ13" s="10">
        <v>237</v>
      </c>
      <c r="AL13" s="12">
        <v>9</v>
      </c>
      <c r="AM13" s="10" t="s">
        <v>97</v>
      </c>
      <c r="AN13" s="10">
        <v>235</v>
      </c>
      <c r="AP13" s="12">
        <v>9</v>
      </c>
      <c r="AQ13" s="10" t="s">
        <v>100</v>
      </c>
      <c r="AR13" s="10">
        <v>249</v>
      </c>
      <c r="AT13" s="12">
        <v>9</v>
      </c>
      <c r="AU13" s="10" t="s">
        <v>98</v>
      </c>
      <c r="AV13" s="10">
        <v>256</v>
      </c>
      <c r="AX13" s="12">
        <v>9</v>
      </c>
      <c r="AY13" s="10"/>
      <c r="AZ13" s="8">
        <f>SUM(AZ8:AZ12)</f>
        <v>1278</v>
      </c>
      <c r="BB13" s="12">
        <v>9</v>
      </c>
      <c r="BC13" s="10" t="s">
        <v>99</v>
      </c>
      <c r="BD13" s="10">
        <v>250</v>
      </c>
      <c r="BF13" s="12">
        <v>9</v>
      </c>
      <c r="BG13" s="10" t="s">
        <v>98</v>
      </c>
      <c r="BH13" s="10">
        <v>261</v>
      </c>
      <c r="BJ13" s="12">
        <v>9</v>
      </c>
      <c r="BK13" s="10"/>
      <c r="BL13" s="8">
        <f>SUM(BL8:BL12)</f>
        <v>1225</v>
      </c>
      <c r="BN13" s="12">
        <v>9</v>
      </c>
      <c r="BO13" s="10" t="s">
        <v>100</v>
      </c>
      <c r="BP13" s="10"/>
      <c r="BR13" s="12">
        <v>9</v>
      </c>
      <c r="BS13" s="10" t="s">
        <v>21</v>
      </c>
      <c r="BT13" s="10">
        <v>250</v>
      </c>
      <c r="BV13" s="12">
        <v>9</v>
      </c>
      <c r="BW13" s="10"/>
      <c r="BX13" s="8">
        <f>SUM(BX8:BX12)</f>
        <v>1262</v>
      </c>
      <c r="BZ13" s="12">
        <v>9</v>
      </c>
      <c r="CA13" s="10" t="s">
        <v>99</v>
      </c>
      <c r="CB13">
        <v>243</v>
      </c>
      <c r="CD13" s="12">
        <v>9</v>
      </c>
      <c r="CE13" s="10" t="s">
        <v>97</v>
      </c>
      <c r="CF13">
        <v>245</v>
      </c>
      <c r="CH13" s="12">
        <v>9</v>
      </c>
      <c r="CL13" s="12">
        <v>9</v>
      </c>
      <c r="CM13" t="s">
        <v>98</v>
      </c>
      <c r="CN13">
        <v>247</v>
      </c>
      <c r="CP13" s="12">
        <v>9</v>
      </c>
      <c r="CQ13" s="10" t="s">
        <v>97</v>
      </c>
      <c r="CR13">
        <v>257</v>
      </c>
      <c r="CT13" s="12">
        <v>9</v>
      </c>
      <c r="CU13" s="10" t="s">
        <v>100</v>
      </c>
      <c r="CV13">
        <v>279</v>
      </c>
      <c r="CX13" s="12">
        <v>9</v>
      </c>
      <c r="CY13" t="s">
        <v>21</v>
      </c>
      <c r="CZ13">
        <v>263</v>
      </c>
      <c r="DB13" s="12">
        <v>9</v>
      </c>
      <c r="DC13" s="84" t="s">
        <v>21</v>
      </c>
      <c r="DD13">
        <v>260</v>
      </c>
      <c r="DF13" s="12">
        <v>9</v>
      </c>
      <c r="DJ13" s="12">
        <v>9</v>
      </c>
      <c r="DK13" s="10" t="s">
        <v>99</v>
      </c>
      <c r="DL13">
        <v>259</v>
      </c>
      <c r="DN13" s="8">
        <v>9</v>
      </c>
      <c r="DO13" s="10" t="s">
        <v>97</v>
      </c>
      <c r="DP13">
        <v>262</v>
      </c>
      <c r="DR13" s="8">
        <v>9</v>
      </c>
      <c r="DU13" s="12"/>
      <c r="DV13" s="8"/>
      <c r="DW13" s="8">
        <v>9</v>
      </c>
      <c r="DX13" s="10" t="s">
        <v>98</v>
      </c>
      <c r="DY13">
        <v>250</v>
      </c>
      <c r="EA13" s="8">
        <v>9</v>
      </c>
      <c r="EC13" s="257">
        <f>SUM(EC8:EC12)</f>
        <v>1233</v>
      </c>
      <c r="EE13" s="8">
        <v>9</v>
      </c>
      <c r="EF13" s="8" t="s">
        <v>100</v>
      </c>
      <c r="EG13">
        <v>262</v>
      </c>
      <c r="EI13" s="8">
        <v>9</v>
      </c>
      <c r="EJ13" s="10" t="s">
        <v>21</v>
      </c>
      <c r="EK13">
        <v>262</v>
      </c>
      <c r="EM13" s="8">
        <v>9</v>
      </c>
      <c r="EO13" s="271">
        <f>SUM(EO8:EO12)</f>
        <v>1374</v>
      </c>
      <c r="EQ13" s="8">
        <v>9</v>
      </c>
      <c r="ER13" s="10" t="s">
        <v>99</v>
      </c>
      <c r="ES13">
        <v>295</v>
      </c>
      <c r="EU13" s="8">
        <v>9</v>
      </c>
      <c r="EV13" s="10" t="s">
        <v>97</v>
      </c>
      <c r="EW13">
        <v>296</v>
      </c>
      <c r="EY13" s="8">
        <v>9</v>
      </c>
      <c r="EZ13" s="10" t="s">
        <v>97</v>
      </c>
      <c r="FA13">
        <v>289</v>
      </c>
      <c r="FC13" s="8">
        <v>9</v>
      </c>
      <c r="FD13" s="10" t="s">
        <v>100</v>
      </c>
      <c r="FE13">
        <v>287</v>
      </c>
      <c r="FH13" s="8">
        <v>9</v>
      </c>
      <c r="FI13" s="10" t="s">
        <v>98</v>
      </c>
      <c r="FJ13">
        <v>270</v>
      </c>
      <c r="FL13" s="8">
        <v>9</v>
      </c>
      <c r="FN13" s="257">
        <f>SUM(FN8:FN12)</f>
        <v>1433</v>
      </c>
      <c r="FP13" s="8">
        <v>9</v>
      </c>
      <c r="FQ13" s="10" t="s">
        <v>100</v>
      </c>
      <c r="FR13">
        <v>283</v>
      </c>
      <c r="FT13" s="8">
        <v>9</v>
      </c>
      <c r="FU13" s="10" t="s">
        <v>21</v>
      </c>
      <c r="FV13">
        <v>291</v>
      </c>
      <c r="FX13" s="8">
        <v>9</v>
      </c>
      <c r="GB13" s="8">
        <v>9</v>
      </c>
      <c r="GC13" s="10" t="s">
        <v>99</v>
      </c>
      <c r="GD13">
        <v>313</v>
      </c>
      <c r="GF13" s="8">
        <v>9</v>
      </c>
      <c r="GG13" s="10" t="s">
        <v>97</v>
      </c>
      <c r="GH13">
        <v>335</v>
      </c>
      <c r="GJ13" s="257">
        <v>9</v>
      </c>
      <c r="GN13" s="8">
        <v>9</v>
      </c>
      <c r="GO13" s="10" t="s">
        <v>98</v>
      </c>
      <c r="GP13">
        <v>357</v>
      </c>
      <c r="GR13" s="8">
        <v>9</v>
      </c>
      <c r="GT13" s="257">
        <f>SUM(GT8:GT12)</f>
        <v>1836</v>
      </c>
      <c r="GV13" s="8">
        <v>9</v>
      </c>
      <c r="GX13" s="257">
        <f>SUM(GX8:GX12)</f>
        <v>1911</v>
      </c>
      <c r="GZ13" s="8">
        <v>9</v>
      </c>
      <c r="HA13" s="10" t="s">
        <v>99</v>
      </c>
      <c r="HB13">
        <v>374</v>
      </c>
      <c r="HD13" s="8">
        <v>9</v>
      </c>
      <c r="HE13" s="10" t="s">
        <v>21</v>
      </c>
      <c r="HF13">
        <v>351</v>
      </c>
      <c r="HH13" s="8">
        <v>9</v>
      </c>
      <c r="HL13" s="8">
        <v>9</v>
      </c>
      <c r="HM13" s="10" t="s">
        <v>99</v>
      </c>
      <c r="HN13">
        <v>336</v>
      </c>
      <c r="HP13" s="8"/>
      <c r="HQ13" s="10"/>
      <c r="HR13" s="8">
        <v>9</v>
      </c>
      <c r="HS13" s="10" t="s">
        <v>97</v>
      </c>
      <c r="HT13">
        <v>347</v>
      </c>
      <c r="HV13">
        <v>72</v>
      </c>
      <c r="HX13" s="8">
        <v>9</v>
      </c>
      <c r="HY13" s="10" t="s">
        <v>100</v>
      </c>
      <c r="HZ13">
        <v>333</v>
      </c>
      <c r="IB13">
        <v>2</v>
      </c>
      <c r="ID13" s="8">
        <v>9</v>
      </c>
      <c r="IE13" s="10" t="s">
        <v>98</v>
      </c>
      <c r="IF13">
        <v>339</v>
      </c>
      <c r="IH13">
        <v>291</v>
      </c>
      <c r="IJ13" s="8">
        <v>9</v>
      </c>
      <c r="IL13" s="8">
        <f>SUM(IL8:IL12)</f>
        <v>1743</v>
      </c>
      <c r="IN13" s="8">
        <f>SUM(IN8:IN12)</f>
        <v>150</v>
      </c>
      <c r="IP13" s="8">
        <v>9</v>
      </c>
      <c r="IQ13" s="10" t="s">
        <v>100</v>
      </c>
      <c r="IR13">
        <v>359</v>
      </c>
      <c r="IT13">
        <v>28</v>
      </c>
    </row>
    <row r="14" spans="1:254" ht="15" x14ac:dyDescent="0.25">
      <c r="B14" s="12">
        <v>10</v>
      </c>
      <c r="C14" s="10"/>
      <c r="D14" s="8">
        <f>SUM(D9:D13)</f>
        <v>1304</v>
      </c>
      <c r="F14" s="12">
        <v>10</v>
      </c>
      <c r="G14" s="10" t="s">
        <v>99</v>
      </c>
      <c r="H14" s="10">
        <v>246</v>
      </c>
      <c r="J14" s="12">
        <v>10</v>
      </c>
      <c r="K14" s="10" t="s">
        <v>99</v>
      </c>
      <c r="L14" s="10">
        <v>244</v>
      </c>
      <c r="N14" s="12">
        <v>10</v>
      </c>
      <c r="O14" s="10" t="s">
        <v>97</v>
      </c>
      <c r="P14" s="10">
        <v>245</v>
      </c>
      <c r="R14" s="12">
        <v>10</v>
      </c>
      <c r="S14" s="10"/>
      <c r="T14" s="10"/>
      <c r="V14" s="12">
        <v>10</v>
      </c>
      <c r="W14" s="10" t="s">
        <v>98</v>
      </c>
      <c r="X14" s="10">
        <v>235</v>
      </c>
      <c r="Z14" s="12">
        <v>10</v>
      </c>
      <c r="AA14" s="10" t="s">
        <v>97</v>
      </c>
      <c r="AB14" s="10">
        <v>238</v>
      </c>
      <c r="AD14" s="12">
        <v>10</v>
      </c>
      <c r="AE14" s="10" t="s">
        <v>100</v>
      </c>
      <c r="AF14" s="10">
        <v>232</v>
      </c>
      <c r="AH14" s="12">
        <v>10</v>
      </c>
      <c r="AI14" s="10" t="s">
        <v>21</v>
      </c>
      <c r="AJ14" s="10">
        <v>236</v>
      </c>
      <c r="AL14" s="12">
        <v>10</v>
      </c>
      <c r="AM14" s="10"/>
      <c r="AN14" s="8">
        <f>SUM(AN9:AN13)</f>
        <v>1151</v>
      </c>
      <c r="AP14" s="12">
        <v>10</v>
      </c>
      <c r="AQ14" s="10" t="s">
        <v>99</v>
      </c>
      <c r="AR14" s="10">
        <v>248</v>
      </c>
      <c r="AT14" s="12">
        <v>10</v>
      </c>
      <c r="AU14" s="10" t="s">
        <v>21</v>
      </c>
      <c r="AV14" s="10">
        <v>256</v>
      </c>
      <c r="AX14" s="12">
        <v>10</v>
      </c>
      <c r="AY14" s="10"/>
      <c r="AZ14" s="10"/>
      <c r="BB14" s="12">
        <v>10</v>
      </c>
      <c r="BC14" s="10" t="s">
        <v>98</v>
      </c>
      <c r="BD14" s="10">
        <v>259</v>
      </c>
      <c r="BF14" s="12">
        <v>10</v>
      </c>
      <c r="BG14" s="10" t="s">
        <v>21</v>
      </c>
      <c r="BH14" s="10">
        <v>260</v>
      </c>
      <c r="BJ14" s="12">
        <v>10</v>
      </c>
      <c r="BK14" s="10"/>
      <c r="BL14" s="10"/>
      <c r="BN14" s="12">
        <v>10</v>
      </c>
      <c r="BO14" s="10" t="s">
        <v>99</v>
      </c>
      <c r="BP14" s="10"/>
      <c r="BR14" s="12">
        <v>10</v>
      </c>
      <c r="BS14" s="10" t="s">
        <v>97</v>
      </c>
      <c r="BT14" s="10">
        <v>253</v>
      </c>
      <c r="BV14" s="12">
        <v>10</v>
      </c>
      <c r="BW14" s="10"/>
      <c r="BX14" s="10"/>
      <c r="BZ14" s="12">
        <v>10</v>
      </c>
      <c r="CA14" s="10" t="s">
        <v>98</v>
      </c>
      <c r="CB14">
        <v>246</v>
      </c>
      <c r="CD14" s="12">
        <v>10</v>
      </c>
      <c r="CF14" s="8">
        <f>SUM(CF9:CF13)</f>
        <v>1000</v>
      </c>
      <c r="CH14" s="12">
        <v>10</v>
      </c>
      <c r="CI14" t="s">
        <v>100</v>
      </c>
      <c r="CJ14">
        <v>251</v>
      </c>
      <c r="CL14" s="12">
        <v>10</v>
      </c>
      <c r="CM14" t="s">
        <v>21</v>
      </c>
      <c r="CN14">
        <v>247</v>
      </c>
      <c r="CP14" s="12">
        <v>10</v>
      </c>
      <c r="CR14" s="8">
        <f>SUM(CR9:CR13)</f>
        <v>1289</v>
      </c>
      <c r="CT14" s="12">
        <v>10</v>
      </c>
      <c r="CU14" s="10" t="s">
        <v>99</v>
      </c>
      <c r="CV14">
        <v>267</v>
      </c>
      <c r="CX14" s="12">
        <v>10</v>
      </c>
      <c r="CY14" t="s">
        <v>97</v>
      </c>
      <c r="CZ14">
        <v>262</v>
      </c>
      <c r="DB14" s="12">
        <v>10</v>
      </c>
      <c r="DC14" s="84" t="s">
        <v>97</v>
      </c>
      <c r="DD14">
        <v>269</v>
      </c>
      <c r="DF14" s="12">
        <v>10</v>
      </c>
      <c r="DG14" t="s">
        <v>100</v>
      </c>
      <c r="DH14">
        <v>283</v>
      </c>
      <c r="DJ14" s="12">
        <v>10</v>
      </c>
      <c r="DK14" s="10" t="s">
        <v>98</v>
      </c>
      <c r="DL14">
        <v>272</v>
      </c>
      <c r="DN14" s="8">
        <v>10</v>
      </c>
      <c r="DP14" s="8">
        <f>SUM(DP9:DP13)</f>
        <v>1252</v>
      </c>
      <c r="DR14" s="8">
        <v>10</v>
      </c>
      <c r="DS14" s="10" t="s">
        <v>100</v>
      </c>
      <c r="DT14">
        <v>261</v>
      </c>
      <c r="DU14" s="12"/>
      <c r="DV14" s="8"/>
      <c r="DW14" s="8">
        <v>10</v>
      </c>
      <c r="DX14" s="10" t="s">
        <v>203</v>
      </c>
      <c r="DY14">
        <v>242</v>
      </c>
      <c r="EA14" s="8">
        <v>10</v>
      </c>
      <c r="EE14" s="8">
        <v>10</v>
      </c>
      <c r="EF14" s="10" t="s">
        <v>99</v>
      </c>
      <c r="EG14">
        <v>253</v>
      </c>
      <c r="EI14" s="8">
        <v>10</v>
      </c>
      <c r="EJ14" s="10" t="s">
        <v>97</v>
      </c>
      <c r="EK14">
        <v>264</v>
      </c>
      <c r="EM14" s="8">
        <v>10</v>
      </c>
      <c r="EQ14" s="8">
        <v>10</v>
      </c>
      <c r="ER14" s="10" t="s">
        <v>98</v>
      </c>
      <c r="ES14">
        <v>278</v>
      </c>
      <c r="EU14" s="8">
        <v>10</v>
      </c>
      <c r="EW14" s="257">
        <f>SUM(EW9:EW13)</f>
        <v>1465</v>
      </c>
      <c r="EY14" s="8">
        <v>10</v>
      </c>
      <c r="FA14" s="257">
        <f>SUM(FA9:FA13)</f>
        <v>1472</v>
      </c>
      <c r="FC14" s="8">
        <v>10</v>
      </c>
      <c r="FD14" s="10" t="s">
        <v>99</v>
      </c>
      <c r="FE14">
        <v>280</v>
      </c>
      <c r="FH14" s="8">
        <v>10</v>
      </c>
      <c r="FI14" s="10" t="s">
        <v>21</v>
      </c>
      <c r="FJ14">
        <v>274</v>
      </c>
      <c r="FL14" s="8">
        <v>10</v>
      </c>
      <c r="FM14" s="10"/>
      <c r="FP14" s="8">
        <v>10</v>
      </c>
      <c r="FQ14" s="10" t="s">
        <v>99</v>
      </c>
      <c r="FR14">
        <v>278</v>
      </c>
      <c r="FT14" s="8">
        <v>10</v>
      </c>
      <c r="FU14" s="10" t="s">
        <v>97</v>
      </c>
      <c r="FV14">
        <v>288</v>
      </c>
      <c r="FX14" s="8">
        <v>10</v>
      </c>
      <c r="FY14" t="s">
        <v>100</v>
      </c>
      <c r="FZ14">
        <v>312</v>
      </c>
      <c r="GB14" s="8">
        <v>10</v>
      </c>
      <c r="GC14" s="10" t="s">
        <v>98</v>
      </c>
      <c r="GD14">
        <v>317</v>
      </c>
      <c r="GF14" s="8">
        <v>10</v>
      </c>
      <c r="GH14" s="257">
        <f>SUM(GH9:GH13)</f>
        <v>1686</v>
      </c>
      <c r="GJ14" s="257">
        <v>10</v>
      </c>
      <c r="GK14" s="10" t="s">
        <v>100</v>
      </c>
      <c r="GL14">
        <v>354</v>
      </c>
      <c r="GN14" s="8">
        <v>10</v>
      </c>
      <c r="GO14" s="10" t="s">
        <v>21</v>
      </c>
      <c r="GP14">
        <v>346</v>
      </c>
      <c r="GR14" s="8">
        <v>10</v>
      </c>
      <c r="GV14" s="8">
        <v>10</v>
      </c>
      <c r="GZ14" s="8">
        <v>10</v>
      </c>
      <c r="HA14" s="10" t="s">
        <v>98</v>
      </c>
      <c r="HB14">
        <v>381</v>
      </c>
      <c r="HD14" s="8">
        <v>10</v>
      </c>
      <c r="HE14" s="10" t="s">
        <v>97</v>
      </c>
      <c r="HF14">
        <v>360</v>
      </c>
      <c r="HH14" s="8">
        <v>10</v>
      </c>
      <c r="HI14" s="10" t="s">
        <v>100</v>
      </c>
      <c r="HJ14">
        <v>353</v>
      </c>
      <c r="HL14" s="8">
        <v>10</v>
      </c>
      <c r="HM14" s="10" t="s">
        <v>98</v>
      </c>
      <c r="HN14">
        <v>344</v>
      </c>
      <c r="HP14" s="8"/>
      <c r="HR14" s="8">
        <v>10</v>
      </c>
      <c r="HT14" s="257">
        <f>SUM(HT9:HT13)</f>
        <v>1736</v>
      </c>
      <c r="HV14" s="257">
        <f>SUM(HV9:HV13)</f>
        <v>370</v>
      </c>
      <c r="HX14" s="8">
        <v>10</v>
      </c>
      <c r="HY14" s="10" t="s">
        <v>99</v>
      </c>
      <c r="HZ14">
        <v>331</v>
      </c>
      <c r="IB14">
        <v>18</v>
      </c>
      <c r="ID14" s="8">
        <v>10</v>
      </c>
      <c r="IE14" s="10" t="s">
        <v>21</v>
      </c>
      <c r="IF14">
        <v>328</v>
      </c>
      <c r="IH14">
        <v>7</v>
      </c>
      <c r="IJ14" s="8">
        <v>10</v>
      </c>
      <c r="IP14" s="8">
        <v>10</v>
      </c>
      <c r="IQ14" s="10" t="s">
        <v>99</v>
      </c>
      <c r="IR14">
        <v>353</v>
      </c>
      <c r="IT14">
        <v>65</v>
      </c>
    </row>
    <row r="15" spans="1:254" ht="15" x14ac:dyDescent="0.25">
      <c r="B15" s="12">
        <v>11</v>
      </c>
      <c r="C15" s="10"/>
      <c r="D15" s="8"/>
      <c r="F15" s="12">
        <v>11</v>
      </c>
      <c r="G15" s="10" t="s">
        <v>98</v>
      </c>
      <c r="H15" s="10">
        <v>244</v>
      </c>
      <c r="J15" s="12">
        <v>11</v>
      </c>
      <c r="K15" s="10" t="s">
        <v>98</v>
      </c>
      <c r="L15" s="10">
        <v>246</v>
      </c>
      <c r="N15" s="12">
        <v>11</v>
      </c>
      <c r="O15" s="10"/>
      <c r="P15" s="8">
        <f>SUM(P10:P14)</f>
        <v>1225</v>
      </c>
      <c r="R15" s="12">
        <v>11</v>
      </c>
      <c r="S15" s="10" t="s">
        <v>100</v>
      </c>
      <c r="T15" s="10">
        <v>242</v>
      </c>
      <c r="V15" s="12">
        <v>11</v>
      </c>
      <c r="W15" s="10" t="s">
        <v>21</v>
      </c>
      <c r="X15" s="10">
        <v>231</v>
      </c>
      <c r="Z15" s="12">
        <v>11</v>
      </c>
      <c r="AA15" s="10"/>
      <c r="AB15" s="8">
        <f>SUM(AB10:AB14)</f>
        <v>1207</v>
      </c>
      <c r="AD15" s="12">
        <v>11</v>
      </c>
      <c r="AE15" s="10" t="s">
        <v>99</v>
      </c>
      <c r="AF15" s="10">
        <v>230</v>
      </c>
      <c r="AH15" s="12">
        <v>11</v>
      </c>
      <c r="AI15" s="10" t="s">
        <v>97</v>
      </c>
      <c r="AJ15" s="10">
        <v>231</v>
      </c>
      <c r="AL15" s="12">
        <v>11</v>
      </c>
      <c r="AM15" s="10"/>
      <c r="AN15" s="8"/>
      <c r="AP15" s="12">
        <v>11</v>
      </c>
      <c r="AQ15" s="10" t="s">
        <v>98</v>
      </c>
      <c r="AR15" s="10">
        <v>249</v>
      </c>
      <c r="AT15" s="12">
        <v>11</v>
      </c>
      <c r="AU15" s="10" t="s">
        <v>97</v>
      </c>
      <c r="AV15" s="10">
        <v>256</v>
      </c>
      <c r="AX15" s="12">
        <v>11</v>
      </c>
      <c r="AY15" s="10" t="s">
        <v>100</v>
      </c>
      <c r="AZ15" s="10">
        <v>262</v>
      </c>
      <c r="BB15" s="12">
        <v>11</v>
      </c>
      <c r="BC15" s="10" t="s">
        <v>21</v>
      </c>
      <c r="BD15" s="10">
        <v>255</v>
      </c>
      <c r="BF15" s="12">
        <v>11</v>
      </c>
      <c r="BG15" s="10" t="s">
        <v>97</v>
      </c>
      <c r="BH15" s="10"/>
      <c r="BJ15" s="12">
        <v>11</v>
      </c>
      <c r="BK15" s="10" t="s">
        <v>100</v>
      </c>
      <c r="BL15" s="10">
        <v>253</v>
      </c>
      <c r="BN15" s="12">
        <v>11</v>
      </c>
      <c r="BO15" s="10" t="s">
        <v>98</v>
      </c>
      <c r="BP15" s="10"/>
      <c r="BR15" s="12">
        <v>11</v>
      </c>
      <c r="BS15" s="10"/>
      <c r="BT15" s="8">
        <f>SUM(BT10:BT14)</f>
        <v>1267</v>
      </c>
      <c r="BV15" s="12">
        <v>11</v>
      </c>
      <c r="BW15" s="10" t="s">
        <v>100</v>
      </c>
      <c r="BX15" s="10">
        <v>256</v>
      </c>
      <c r="BZ15" s="12">
        <v>11</v>
      </c>
      <c r="CA15" s="10" t="s">
        <v>21</v>
      </c>
      <c r="CB15">
        <v>245</v>
      </c>
      <c r="CD15" s="12">
        <v>11</v>
      </c>
      <c r="CH15" s="12">
        <v>11</v>
      </c>
      <c r="CI15" t="s">
        <v>99</v>
      </c>
      <c r="CJ15">
        <v>247</v>
      </c>
      <c r="CL15" s="12">
        <v>11</v>
      </c>
      <c r="CM15" t="s">
        <v>97</v>
      </c>
      <c r="CN15">
        <v>247</v>
      </c>
      <c r="CP15" s="12">
        <v>11</v>
      </c>
      <c r="CT15" s="12">
        <v>11</v>
      </c>
      <c r="CU15" s="10" t="s">
        <v>98</v>
      </c>
      <c r="CV15">
        <v>272</v>
      </c>
      <c r="CX15" s="12">
        <v>11</v>
      </c>
      <c r="CZ15" s="8">
        <v>1333</v>
      </c>
      <c r="DB15" s="12">
        <v>11</v>
      </c>
      <c r="DC15" s="12"/>
      <c r="DD15" s="8">
        <f>SUM(DD10:DD14)</f>
        <v>1333</v>
      </c>
      <c r="DF15" s="12">
        <v>11</v>
      </c>
      <c r="DG15" t="s">
        <v>99</v>
      </c>
      <c r="DH15">
        <v>264</v>
      </c>
      <c r="DJ15" s="12">
        <v>11</v>
      </c>
      <c r="DK15" s="10" t="s">
        <v>203</v>
      </c>
      <c r="DL15">
        <v>254</v>
      </c>
      <c r="DN15" s="8">
        <v>11</v>
      </c>
      <c r="DR15" s="8">
        <v>11</v>
      </c>
      <c r="DS15" s="10" t="s">
        <v>99</v>
      </c>
      <c r="DT15">
        <v>251</v>
      </c>
      <c r="DU15" s="12"/>
      <c r="DV15" s="8"/>
      <c r="DW15" s="8">
        <v>11</v>
      </c>
      <c r="DX15" s="10" t="s">
        <v>187</v>
      </c>
      <c r="DY15">
        <v>252</v>
      </c>
      <c r="EA15" s="8">
        <v>11</v>
      </c>
      <c r="EB15" s="10" t="s">
        <v>100</v>
      </c>
      <c r="EC15">
        <v>252</v>
      </c>
      <c r="EE15" s="8">
        <v>11</v>
      </c>
      <c r="EF15" s="10" t="s">
        <v>98</v>
      </c>
      <c r="EG15">
        <v>260</v>
      </c>
      <c r="EI15" s="8">
        <v>11</v>
      </c>
      <c r="EK15" s="8">
        <f>SUM(EK10:EK14)</f>
        <v>1330</v>
      </c>
      <c r="EM15" s="8">
        <v>11</v>
      </c>
      <c r="EN15" s="10" t="s">
        <v>100</v>
      </c>
      <c r="EO15">
        <v>277</v>
      </c>
      <c r="EQ15" s="8">
        <v>11</v>
      </c>
      <c r="ER15" s="10" t="s">
        <v>21</v>
      </c>
      <c r="ES15">
        <v>297</v>
      </c>
      <c r="EU15" s="8">
        <v>11</v>
      </c>
      <c r="EY15" s="8">
        <v>11</v>
      </c>
      <c r="EZ15" s="10"/>
      <c r="FC15" s="8">
        <v>11</v>
      </c>
      <c r="FD15" s="10" t="s">
        <v>98</v>
      </c>
      <c r="FE15">
        <v>284</v>
      </c>
      <c r="FH15" s="8">
        <v>11</v>
      </c>
      <c r="FI15" s="10" t="s">
        <v>97</v>
      </c>
      <c r="FJ15">
        <v>269</v>
      </c>
      <c r="FL15" s="8">
        <v>11</v>
      </c>
      <c r="FM15" s="10" t="s">
        <v>100</v>
      </c>
      <c r="FN15">
        <v>292</v>
      </c>
      <c r="FP15" s="8">
        <v>11</v>
      </c>
      <c r="FQ15" s="10" t="s">
        <v>98</v>
      </c>
      <c r="FR15">
        <v>280</v>
      </c>
      <c r="FT15" s="8">
        <v>11</v>
      </c>
      <c r="FV15" s="257">
        <f>SUM(FV10:FV14)</f>
        <v>1457</v>
      </c>
      <c r="FX15" s="8">
        <v>11</v>
      </c>
      <c r="FY15" t="s">
        <v>99</v>
      </c>
      <c r="FZ15">
        <v>309</v>
      </c>
      <c r="GB15" s="8">
        <v>11</v>
      </c>
      <c r="GC15" s="10" t="s">
        <v>21</v>
      </c>
      <c r="GD15">
        <v>317</v>
      </c>
      <c r="GF15" s="8">
        <v>11</v>
      </c>
      <c r="GJ15" s="257">
        <v>11</v>
      </c>
      <c r="GK15" s="10" t="s">
        <v>99</v>
      </c>
      <c r="GL15">
        <v>341</v>
      </c>
      <c r="GN15" s="8">
        <v>11</v>
      </c>
      <c r="GO15" s="10" t="s">
        <v>97</v>
      </c>
      <c r="GP15">
        <v>352</v>
      </c>
      <c r="GR15" s="8">
        <v>11</v>
      </c>
      <c r="GS15" s="10" t="s">
        <v>100</v>
      </c>
      <c r="GT15">
        <v>375</v>
      </c>
      <c r="GV15" s="8">
        <v>11</v>
      </c>
      <c r="GW15" s="10" t="s">
        <v>100</v>
      </c>
      <c r="GX15">
        <v>385</v>
      </c>
      <c r="GZ15" s="8">
        <v>11</v>
      </c>
      <c r="HA15" s="10" t="s">
        <v>21</v>
      </c>
      <c r="HB15">
        <v>366</v>
      </c>
      <c r="HD15" s="8">
        <v>11</v>
      </c>
      <c r="HF15" s="257">
        <f>SUM(HF10:HF14)</f>
        <v>1802</v>
      </c>
      <c r="HH15" s="8">
        <v>11</v>
      </c>
      <c r="HI15" s="10" t="s">
        <v>99</v>
      </c>
      <c r="HJ15">
        <v>348</v>
      </c>
      <c r="HL15" s="8">
        <v>11</v>
      </c>
      <c r="HM15" s="10" t="s">
        <v>21</v>
      </c>
      <c r="HN15">
        <v>336</v>
      </c>
      <c r="HP15" s="8"/>
      <c r="HR15" s="8">
        <v>11</v>
      </c>
      <c r="HX15" s="8">
        <v>11</v>
      </c>
      <c r="HY15" s="10" t="s">
        <v>98</v>
      </c>
      <c r="HZ15">
        <v>334</v>
      </c>
      <c r="IB15">
        <v>256</v>
      </c>
      <c r="ID15" s="8">
        <v>11</v>
      </c>
      <c r="IE15" s="10" t="s">
        <v>97</v>
      </c>
      <c r="IF15">
        <v>328</v>
      </c>
      <c r="IH15">
        <v>60</v>
      </c>
      <c r="IJ15" s="8">
        <v>11</v>
      </c>
      <c r="IK15" s="10" t="s">
        <v>100</v>
      </c>
      <c r="IL15">
        <v>352</v>
      </c>
      <c r="IN15">
        <v>2</v>
      </c>
      <c r="IP15" s="8">
        <v>11</v>
      </c>
      <c r="IQ15" s="10" t="s">
        <v>98</v>
      </c>
      <c r="IR15">
        <v>363</v>
      </c>
      <c r="IT15">
        <v>282</v>
      </c>
    </row>
    <row r="16" spans="1:254" ht="15" x14ac:dyDescent="0.25">
      <c r="B16" s="12">
        <v>12</v>
      </c>
      <c r="C16" s="10" t="s">
        <v>100</v>
      </c>
      <c r="D16" s="10">
        <v>257</v>
      </c>
      <c r="F16" s="12">
        <v>12</v>
      </c>
      <c r="G16" s="10" t="s">
        <v>21</v>
      </c>
      <c r="H16" s="10">
        <v>251</v>
      </c>
      <c r="J16" s="12">
        <v>12</v>
      </c>
      <c r="K16" s="10" t="s">
        <v>21</v>
      </c>
      <c r="L16" s="10">
        <v>245</v>
      </c>
      <c r="N16" s="12">
        <v>12</v>
      </c>
      <c r="O16" s="10"/>
      <c r="P16" s="10"/>
      <c r="R16" s="12">
        <v>12</v>
      </c>
      <c r="S16" s="10" t="s">
        <v>99</v>
      </c>
      <c r="T16" s="10">
        <v>236</v>
      </c>
      <c r="V16" s="12">
        <v>12</v>
      </c>
      <c r="W16" s="10" t="s">
        <v>97</v>
      </c>
      <c r="X16" s="10">
        <v>235</v>
      </c>
      <c r="Z16" s="12">
        <v>12</v>
      </c>
      <c r="AA16" s="10"/>
      <c r="AB16" s="10"/>
      <c r="AD16" s="12">
        <v>12</v>
      </c>
      <c r="AE16" s="10" t="s">
        <v>98</v>
      </c>
      <c r="AF16" s="10">
        <v>233</v>
      </c>
      <c r="AH16" s="12">
        <v>12</v>
      </c>
      <c r="AI16" s="10"/>
      <c r="AJ16" s="8">
        <f>SUM(AJ11:AJ15)</f>
        <v>1176</v>
      </c>
      <c r="AL16" s="12">
        <v>12</v>
      </c>
      <c r="AM16" s="10" t="s">
        <v>100</v>
      </c>
      <c r="AN16" s="10">
        <v>233</v>
      </c>
      <c r="AP16" s="12">
        <v>12</v>
      </c>
      <c r="AQ16" s="10" t="s">
        <v>21</v>
      </c>
      <c r="AR16" s="10">
        <v>248</v>
      </c>
      <c r="AT16" s="12">
        <v>12</v>
      </c>
      <c r="AU16" s="10"/>
      <c r="AV16" s="8">
        <f>SUM(AV11:AV15)</f>
        <v>1273</v>
      </c>
      <c r="AX16" s="12">
        <v>12</v>
      </c>
      <c r="AY16" s="10" t="s">
        <v>99</v>
      </c>
      <c r="AZ16" s="10">
        <v>253</v>
      </c>
      <c r="BB16" s="12">
        <v>12</v>
      </c>
      <c r="BC16" s="10" t="s">
        <v>97</v>
      </c>
      <c r="BD16" s="10">
        <v>258</v>
      </c>
      <c r="BF16" s="12">
        <v>12</v>
      </c>
      <c r="BG16" s="10"/>
      <c r="BH16" s="8">
        <f>SUM(BH11:BH15)</f>
        <v>1056</v>
      </c>
      <c r="BJ16" s="12">
        <v>12</v>
      </c>
      <c r="BK16" s="10" t="s">
        <v>99</v>
      </c>
      <c r="BL16" s="10">
        <v>246</v>
      </c>
      <c r="BN16" s="12">
        <v>12</v>
      </c>
      <c r="BO16" s="10" t="s">
        <v>21</v>
      </c>
      <c r="BP16" s="8"/>
      <c r="BR16" s="12">
        <v>12</v>
      </c>
      <c r="BS16" s="10"/>
      <c r="BT16" s="8"/>
      <c r="BV16" s="12">
        <v>12</v>
      </c>
      <c r="BW16" s="10" t="s">
        <v>99</v>
      </c>
      <c r="BX16" s="10">
        <v>245</v>
      </c>
      <c r="BZ16" s="12">
        <v>12</v>
      </c>
      <c r="CA16" s="10" t="s">
        <v>97</v>
      </c>
      <c r="CB16">
        <v>239</v>
      </c>
      <c r="CD16" s="12">
        <v>12</v>
      </c>
      <c r="CE16" s="10" t="s">
        <v>100</v>
      </c>
      <c r="CF16">
        <v>254</v>
      </c>
      <c r="CH16" s="12">
        <v>12</v>
      </c>
      <c r="CI16" t="s">
        <v>98</v>
      </c>
      <c r="CJ16">
        <v>243</v>
      </c>
      <c r="CL16" s="12">
        <v>12</v>
      </c>
      <c r="CN16" s="8">
        <f>SUM(CN11:CN15)</f>
        <v>1239</v>
      </c>
      <c r="CP16" s="12">
        <v>12</v>
      </c>
      <c r="CQ16" s="10" t="s">
        <v>100</v>
      </c>
      <c r="CR16">
        <v>265</v>
      </c>
      <c r="CT16" s="12">
        <v>12</v>
      </c>
      <c r="CU16" s="10" t="s">
        <v>21</v>
      </c>
      <c r="CV16">
        <v>264</v>
      </c>
      <c r="CX16" s="12">
        <v>12</v>
      </c>
      <c r="DB16" s="12">
        <v>12</v>
      </c>
      <c r="DC16" s="12"/>
      <c r="DF16" s="12">
        <v>12</v>
      </c>
      <c r="DG16" t="s">
        <v>98</v>
      </c>
      <c r="DH16">
        <v>274</v>
      </c>
      <c r="DJ16" s="12">
        <v>12</v>
      </c>
      <c r="DK16" s="10" t="s">
        <v>97</v>
      </c>
      <c r="DL16">
        <v>263</v>
      </c>
      <c r="DN16" s="8">
        <v>12</v>
      </c>
      <c r="DO16" s="10" t="s">
        <v>100</v>
      </c>
      <c r="DP16">
        <v>270</v>
      </c>
      <c r="DR16" s="8">
        <v>12</v>
      </c>
      <c r="DS16" s="10" t="s">
        <v>98</v>
      </c>
      <c r="DT16">
        <v>254</v>
      </c>
      <c r="DU16" s="12"/>
      <c r="DV16" s="8"/>
      <c r="DW16" s="8">
        <v>12</v>
      </c>
      <c r="DX16" s="10"/>
      <c r="DY16" s="8">
        <f>SUM(DY11:DY15)</f>
        <v>1254</v>
      </c>
      <c r="EA16" s="8">
        <v>12</v>
      </c>
      <c r="EB16" s="10" t="s">
        <v>99</v>
      </c>
      <c r="EC16">
        <v>245</v>
      </c>
      <c r="EE16" s="8">
        <v>12</v>
      </c>
      <c r="EF16" s="10" t="s">
        <v>21</v>
      </c>
      <c r="EG16">
        <v>253</v>
      </c>
      <c r="EI16" s="8">
        <v>12</v>
      </c>
      <c r="EM16" s="8">
        <v>12</v>
      </c>
      <c r="EN16" s="10" t="s">
        <v>99</v>
      </c>
      <c r="EO16">
        <v>268</v>
      </c>
      <c r="EQ16" s="8">
        <v>12</v>
      </c>
      <c r="ER16" s="10" t="s">
        <v>97</v>
      </c>
      <c r="ES16">
        <v>301</v>
      </c>
      <c r="EU16" s="8">
        <v>12</v>
      </c>
      <c r="EV16" s="10" t="s">
        <v>100</v>
      </c>
      <c r="EW16">
        <v>302</v>
      </c>
      <c r="EY16" s="8">
        <v>12</v>
      </c>
      <c r="EZ16" s="10" t="s">
        <v>100</v>
      </c>
      <c r="FA16">
        <v>292</v>
      </c>
      <c r="FC16" s="8">
        <v>12</v>
      </c>
      <c r="FD16" s="10" t="s">
        <v>21</v>
      </c>
      <c r="FE16">
        <v>281</v>
      </c>
      <c r="FH16" s="8">
        <v>12</v>
      </c>
      <c r="FJ16" s="257">
        <f>SUM(FJ11:FJ15)</f>
        <v>1363</v>
      </c>
      <c r="FL16" s="8">
        <v>12</v>
      </c>
      <c r="FM16" s="10" t="s">
        <v>99</v>
      </c>
      <c r="FN16">
        <v>287</v>
      </c>
      <c r="FP16" s="8">
        <v>12</v>
      </c>
      <c r="FQ16" s="10" t="s">
        <v>21</v>
      </c>
      <c r="FR16">
        <v>281</v>
      </c>
      <c r="FT16" s="8">
        <v>12</v>
      </c>
      <c r="FX16" s="8">
        <v>12</v>
      </c>
      <c r="FY16" t="s">
        <v>98</v>
      </c>
      <c r="FZ16">
        <v>314</v>
      </c>
      <c r="GB16" s="8">
        <v>12</v>
      </c>
      <c r="GC16" s="10" t="s">
        <v>97</v>
      </c>
      <c r="GD16">
        <v>324</v>
      </c>
      <c r="GF16" s="8">
        <v>12</v>
      </c>
      <c r="GG16" s="10" t="s">
        <v>100</v>
      </c>
      <c r="GH16">
        <v>337</v>
      </c>
      <c r="GJ16" s="257">
        <v>12</v>
      </c>
      <c r="GK16" s="10" t="s">
        <v>98</v>
      </c>
      <c r="GL16">
        <v>345</v>
      </c>
      <c r="GN16" s="8">
        <v>12</v>
      </c>
      <c r="GP16" s="257">
        <f>SUM(GP11:GP15)</f>
        <v>1759</v>
      </c>
      <c r="GR16" s="8">
        <v>12</v>
      </c>
      <c r="GS16" s="10" t="s">
        <v>99</v>
      </c>
      <c r="GT16">
        <v>368</v>
      </c>
      <c r="GV16" s="8">
        <v>12</v>
      </c>
      <c r="GW16" s="10" t="s">
        <v>99</v>
      </c>
      <c r="GX16">
        <v>377</v>
      </c>
      <c r="GZ16" s="8">
        <v>12</v>
      </c>
      <c r="HA16" s="10" t="s">
        <v>97</v>
      </c>
      <c r="HB16">
        <v>375</v>
      </c>
      <c r="HD16" s="8">
        <v>12</v>
      </c>
      <c r="HH16" s="8">
        <v>12</v>
      </c>
      <c r="HI16" s="10" t="s">
        <v>98</v>
      </c>
      <c r="HJ16">
        <v>347</v>
      </c>
      <c r="HL16" s="8">
        <v>12</v>
      </c>
      <c r="HM16" s="10" t="s">
        <v>97</v>
      </c>
      <c r="HN16">
        <v>340</v>
      </c>
      <c r="HP16" s="8"/>
      <c r="HQ16" s="10"/>
      <c r="HR16" s="8">
        <v>12</v>
      </c>
      <c r="HS16" s="10" t="s">
        <v>100</v>
      </c>
      <c r="HT16">
        <v>324</v>
      </c>
      <c r="HV16">
        <v>4</v>
      </c>
      <c r="HX16" s="8">
        <v>12</v>
      </c>
      <c r="HY16" s="10" t="s">
        <v>21</v>
      </c>
      <c r="HZ16">
        <v>326</v>
      </c>
      <c r="IB16">
        <v>7</v>
      </c>
      <c r="ID16" s="8">
        <v>12</v>
      </c>
      <c r="IF16" s="8">
        <f>SUM(IF11:IF15)</f>
        <v>1662</v>
      </c>
      <c r="IH16" s="8">
        <f>SUM(IH11:IH15)</f>
        <v>370</v>
      </c>
      <c r="IJ16" s="8">
        <v>12</v>
      </c>
      <c r="IK16" s="10" t="s">
        <v>99</v>
      </c>
      <c r="IL16">
        <v>355</v>
      </c>
      <c r="IN16">
        <v>5</v>
      </c>
      <c r="IP16" s="8">
        <v>12</v>
      </c>
      <c r="IQ16" s="10" t="s">
        <v>21</v>
      </c>
      <c r="IR16">
        <v>352</v>
      </c>
      <c r="IT16">
        <v>9</v>
      </c>
    </row>
    <row r="17" spans="2:254" ht="15" x14ac:dyDescent="0.25">
      <c r="B17" s="12">
        <v>13</v>
      </c>
      <c r="C17" s="10" t="s">
        <v>99</v>
      </c>
      <c r="D17" s="10">
        <v>257</v>
      </c>
      <c r="F17" s="12">
        <v>13</v>
      </c>
      <c r="G17" s="10" t="s">
        <v>97</v>
      </c>
      <c r="H17" s="10">
        <v>244</v>
      </c>
      <c r="J17" s="12">
        <v>13</v>
      </c>
      <c r="K17" s="10" t="s">
        <v>97</v>
      </c>
      <c r="L17" s="10">
        <v>246</v>
      </c>
      <c r="N17" s="12">
        <v>13</v>
      </c>
      <c r="O17" s="10" t="s">
        <v>100</v>
      </c>
      <c r="P17" s="10">
        <v>246</v>
      </c>
      <c r="R17" s="12">
        <v>13</v>
      </c>
      <c r="S17" s="10" t="s">
        <v>98</v>
      </c>
      <c r="T17" s="10">
        <v>238</v>
      </c>
      <c r="V17" s="12">
        <v>13</v>
      </c>
      <c r="W17" s="10"/>
      <c r="X17" s="8">
        <f>SUM(X12:X16)</f>
        <v>1163</v>
      </c>
      <c r="Z17" s="12">
        <v>13</v>
      </c>
      <c r="AA17" s="10" t="s">
        <v>100</v>
      </c>
      <c r="AB17" s="10">
        <v>241</v>
      </c>
      <c r="AD17" s="12">
        <v>13</v>
      </c>
      <c r="AE17" s="10" t="s">
        <v>21</v>
      </c>
      <c r="AF17" s="10">
        <v>231</v>
      </c>
      <c r="AH17" s="12">
        <v>13</v>
      </c>
      <c r="AI17" s="10"/>
      <c r="AJ17" s="10"/>
      <c r="AL17" s="12">
        <v>13</v>
      </c>
      <c r="AM17" s="10" t="s">
        <v>99</v>
      </c>
      <c r="AN17" s="10">
        <v>233</v>
      </c>
      <c r="AP17" s="12">
        <v>13</v>
      </c>
      <c r="AQ17" s="10" t="s">
        <v>97</v>
      </c>
      <c r="AR17" s="10">
        <v>243</v>
      </c>
      <c r="AT17" s="12">
        <v>13</v>
      </c>
      <c r="AU17" s="10"/>
      <c r="AV17" s="10"/>
      <c r="AX17" s="12">
        <v>13</v>
      </c>
      <c r="AY17" s="10" t="s">
        <v>98</v>
      </c>
      <c r="AZ17" s="10">
        <v>257</v>
      </c>
      <c r="BB17" s="12">
        <v>13</v>
      </c>
      <c r="BC17" s="10"/>
      <c r="BD17" s="8">
        <f>SUM(BD12:BD16)</f>
        <v>1285</v>
      </c>
      <c r="BF17" s="12">
        <v>13</v>
      </c>
      <c r="BG17" s="10"/>
      <c r="BH17" s="10"/>
      <c r="BJ17" s="12">
        <v>13</v>
      </c>
      <c r="BK17" s="10" t="s">
        <v>98</v>
      </c>
      <c r="BL17" s="10">
        <v>246</v>
      </c>
      <c r="BN17" s="12">
        <v>13</v>
      </c>
      <c r="BO17" s="10" t="s">
        <v>97</v>
      </c>
      <c r="BP17" s="10"/>
      <c r="BR17" s="12">
        <v>13</v>
      </c>
      <c r="BS17" s="10" t="s">
        <v>100</v>
      </c>
      <c r="BT17" s="10">
        <v>260</v>
      </c>
      <c r="BV17" s="12">
        <v>13</v>
      </c>
      <c r="BW17" s="10" t="s">
        <v>98</v>
      </c>
      <c r="BX17" s="10">
        <v>242</v>
      </c>
      <c r="BZ17" s="12">
        <v>13</v>
      </c>
      <c r="CB17" s="8">
        <f>SUM(CB12:CB16)</f>
        <v>1221</v>
      </c>
      <c r="CD17" s="12">
        <v>13</v>
      </c>
      <c r="CE17" s="10" t="s">
        <v>99</v>
      </c>
      <c r="CF17">
        <v>254</v>
      </c>
      <c r="CH17" s="12">
        <v>13</v>
      </c>
      <c r="CI17" t="s">
        <v>21</v>
      </c>
      <c r="CJ17">
        <v>244</v>
      </c>
      <c r="CL17" s="12">
        <v>13</v>
      </c>
      <c r="CP17" s="12">
        <v>13</v>
      </c>
      <c r="CQ17" s="10" t="s">
        <v>99</v>
      </c>
      <c r="CR17">
        <v>252</v>
      </c>
      <c r="CT17" s="12">
        <v>13</v>
      </c>
      <c r="CU17" s="10" t="s">
        <v>97</v>
      </c>
      <c r="CV17">
        <v>265</v>
      </c>
      <c r="CX17" s="12">
        <v>13</v>
      </c>
      <c r="CY17" t="s">
        <v>100</v>
      </c>
      <c r="CZ17">
        <v>277</v>
      </c>
      <c r="DB17" s="12">
        <v>13</v>
      </c>
      <c r="DC17" s="84" t="s">
        <v>100</v>
      </c>
      <c r="DD17">
        <v>275</v>
      </c>
      <c r="DF17" s="12">
        <v>13</v>
      </c>
      <c r="DG17" t="s">
        <v>21</v>
      </c>
      <c r="DH17">
        <v>263</v>
      </c>
      <c r="DJ17" s="12">
        <v>13</v>
      </c>
      <c r="DL17" s="8">
        <f>SUM(DL12:DL16)</f>
        <v>1325</v>
      </c>
      <c r="DN17" s="8">
        <v>13</v>
      </c>
      <c r="DO17" s="10" t="s">
        <v>99</v>
      </c>
      <c r="DP17">
        <v>259</v>
      </c>
      <c r="DR17" s="8">
        <v>13</v>
      </c>
      <c r="DS17" s="10" t="s">
        <v>203</v>
      </c>
      <c r="DT17">
        <v>246</v>
      </c>
      <c r="DU17" s="12"/>
      <c r="DV17" s="8"/>
      <c r="DW17" s="8">
        <v>13</v>
      </c>
      <c r="DX17" s="10"/>
      <c r="EA17" s="8">
        <v>13</v>
      </c>
      <c r="EB17" s="10" t="s">
        <v>98</v>
      </c>
      <c r="EC17">
        <v>246</v>
      </c>
      <c r="EE17" s="8">
        <v>13</v>
      </c>
      <c r="EF17" s="10" t="s">
        <v>97</v>
      </c>
      <c r="EG17">
        <v>254</v>
      </c>
      <c r="EI17" s="8">
        <v>13</v>
      </c>
      <c r="EJ17" s="10" t="s">
        <v>100</v>
      </c>
      <c r="EK17">
        <v>278</v>
      </c>
      <c r="EM17" s="8">
        <v>13</v>
      </c>
      <c r="EN17" s="10" t="s">
        <v>98</v>
      </c>
      <c r="EO17">
        <v>274</v>
      </c>
      <c r="EQ17" s="8">
        <v>13</v>
      </c>
      <c r="ES17" s="257">
        <f>SUM(ES12:ES16)</f>
        <v>1477</v>
      </c>
      <c r="EU17" s="8">
        <v>13</v>
      </c>
      <c r="EV17" s="10" t="s">
        <v>99</v>
      </c>
      <c r="EW17">
        <v>289</v>
      </c>
      <c r="EY17" s="8">
        <v>13</v>
      </c>
      <c r="EZ17" s="10" t="s">
        <v>99</v>
      </c>
      <c r="FA17">
        <v>284</v>
      </c>
      <c r="FC17" s="8">
        <v>13</v>
      </c>
      <c r="FD17" s="10" t="s">
        <v>97</v>
      </c>
      <c r="FE17">
        <v>283</v>
      </c>
      <c r="FH17" s="8">
        <v>13</v>
      </c>
      <c r="FL17" s="8">
        <v>13</v>
      </c>
      <c r="FM17" s="10" t="s">
        <v>98</v>
      </c>
      <c r="FN17">
        <v>290</v>
      </c>
      <c r="FP17" s="8">
        <v>13</v>
      </c>
      <c r="FQ17" s="10" t="s">
        <v>97</v>
      </c>
      <c r="FR17">
        <v>278</v>
      </c>
      <c r="FT17" s="8">
        <v>13</v>
      </c>
      <c r="FU17" s="10" t="s">
        <v>100</v>
      </c>
      <c r="FV17">
        <v>292</v>
      </c>
      <c r="FX17" s="8">
        <v>13</v>
      </c>
      <c r="FY17" t="s">
        <v>21</v>
      </c>
      <c r="FZ17">
        <v>311</v>
      </c>
      <c r="GB17" s="8">
        <v>13</v>
      </c>
      <c r="GD17" s="257">
        <f>SUM(GD12:GD16)</f>
        <v>1588</v>
      </c>
      <c r="GF17" s="8">
        <v>13</v>
      </c>
      <c r="GG17" s="10" t="s">
        <v>99</v>
      </c>
      <c r="GH17">
        <v>334</v>
      </c>
      <c r="GJ17" s="257">
        <v>13</v>
      </c>
      <c r="GK17" s="10" t="s">
        <v>21</v>
      </c>
      <c r="GL17">
        <v>347</v>
      </c>
      <c r="GN17" s="8">
        <v>13</v>
      </c>
      <c r="GR17" s="8">
        <v>13</v>
      </c>
      <c r="GS17" s="10" t="s">
        <v>98</v>
      </c>
      <c r="GT17">
        <v>370</v>
      </c>
      <c r="GV17" s="8">
        <v>13</v>
      </c>
      <c r="GW17" s="10" t="s">
        <v>98</v>
      </c>
      <c r="GX17">
        <v>378</v>
      </c>
      <c r="GZ17" s="8">
        <v>13</v>
      </c>
      <c r="HB17" s="257">
        <f>SUM(HB12:HB16)</f>
        <v>1880</v>
      </c>
      <c r="HD17" s="8">
        <v>13</v>
      </c>
      <c r="HE17" s="10" t="s">
        <v>100</v>
      </c>
      <c r="HF17">
        <v>372</v>
      </c>
      <c r="HH17" s="8">
        <v>13</v>
      </c>
      <c r="HI17" s="10" t="s">
        <v>21</v>
      </c>
      <c r="HJ17">
        <v>337</v>
      </c>
      <c r="HL17" s="8">
        <v>13</v>
      </c>
      <c r="HN17" s="257">
        <f>SUM(HN12:HN16)</f>
        <v>1701</v>
      </c>
      <c r="HP17" s="8"/>
      <c r="HQ17" s="10"/>
      <c r="HR17" s="8">
        <v>16</v>
      </c>
      <c r="HS17" s="10" t="s">
        <v>99</v>
      </c>
      <c r="HT17">
        <v>331</v>
      </c>
      <c r="HV17">
        <v>18</v>
      </c>
      <c r="HX17" s="8">
        <v>13</v>
      </c>
      <c r="HY17" s="10" t="s">
        <v>97</v>
      </c>
      <c r="HZ17">
        <v>331</v>
      </c>
      <c r="IB17">
        <v>59</v>
      </c>
      <c r="ID17" s="8">
        <v>13</v>
      </c>
      <c r="IJ17" s="8">
        <v>13</v>
      </c>
      <c r="IK17" s="10" t="s">
        <v>98</v>
      </c>
      <c r="IL17">
        <v>351</v>
      </c>
      <c r="IN17">
        <v>289</v>
      </c>
      <c r="IP17" s="8">
        <v>13</v>
      </c>
      <c r="IQ17" s="10" t="s">
        <v>97</v>
      </c>
      <c r="IR17">
        <v>351</v>
      </c>
      <c r="IT17">
        <v>62</v>
      </c>
    </row>
    <row r="18" spans="2:254" ht="15" x14ac:dyDescent="0.25">
      <c r="B18" s="12">
        <v>14</v>
      </c>
      <c r="C18" s="10" t="s">
        <v>98</v>
      </c>
      <c r="D18" s="10">
        <v>256</v>
      </c>
      <c r="F18" s="12">
        <v>14</v>
      </c>
      <c r="G18" s="10"/>
      <c r="H18" s="8">
        <f>SUM(H13:H17)</f>
        <v>1228</v>
      </c>
      <c r="J18" s="12">
        <v>14</v>
      </c>
      <c r="K18" s="10"/>
      <c r="L18" s="8">
        <f>SUM(L13:L17)</f>
        <v>1226</v>
      </c>
      <c r="N18" s="12">
        <v>14</v>
      </c>
      <c r="O18" s="10" t="s">
        <v>99</v>
      </c>
      <c r="P18" s="10">
        <v>242</v>
      </c>
      <c r="R18" s="12">
        <v>14</v>
      </c>
      <c r="S18" s="10" t="s">
        <v>21</v>
      </c>
      <c r="T18" s="10">
        <v>236</v>
      </c>
      <c r="V18" s="12">
        <v>14</v>
      </c>
      <c r="W18" s="10"/>
      <c r="X18" s="10"/>
      <c r="Z18" s="12">
        <v>14</v>
      </c>
      <c r="AA18" s="10" t="s">
        <v>99</v>
      </c>
      <c r="AB18" s="10">
        <v>242</v>
      </c>
      <c r="AD18" s="12">
        <v>14</v>
      </c>
      <c r="AE18" s="10" t="s">
        <v>97</v>
      </c>
      <c r="AF18" s="10">
        <v>227</v>
      </c>
      <c r="AH18" s="12">
        <v>14</v>
      </c>
      <c r="AI18" s="10" t="s">
        <v>100</v>
      </c>
      <c r="AJ18" s="10">
        <v>235</v>
      </c>
      <c r="AL18" s="12">
        <v>14</v>
      </c>
      <c r="AM18" s="10" t="s">
        <v>98</v>
      </c>
      <c r="AN18" s="10">
        <v>232</v>
      </c>
      <c r="AP18" s="12">
        <v>14</v>
      </c>
      <c r="AQ18" s="10"/>
      <c r="AR18" s="8">
        <f>SUM(AR13:AR17)</f>
        <v>1237</v>
      </c>
      <c r="AT18" s="12">
        <v>14</v>
      </c>
      <c r="AU18" s="10" t="s">
        <v>100</v>
      </c>
      <c r="AV18" s="10">
        <v>257</v>
      </c>
      <c r="AX18" s="12">
        <v>14</v>
      </c>
      <c r="AY18" s="10" t="s">
        <v>21</v>
      </c>
      <c r="AZ18" s="10">
        <v>255</v>
      </c>
      <c r="BB18" s="12">
        <v>14</v>
      </c>
      <c r="BC18" s="10"/>
      <c r="BD18" s="10"/>
      <c r="BF18" s="12">
        <v>14</v>
      </c>
      <c r="BG18" s="10" t="s">
        <v>100</v>
      </c>
      <c r="BH18" s="10">
        <v>265</v>
      </c>
      <c r="BJ18" s="12">
        <v>14</v>
      </c>
      <c r="BK18" s="10" t="s">
        <v>21</v>
      </c>
      <c r="BL18" s="10">
        <v>244</v>
      </c>
      <c r="BN18" s="12">
        <v>14</v>
      </c>
      <c r="BO18" s="10"/>
      <c r="BP18" s="10"/>
      <c r="BR18" s="12">
        <v>14</v>
      </c>
      <c r="BS18" s="10" t="s">
        <v>99</v>
      </c>
      <c r="BT18" s="10">
        <v>245</v>
      </c>
      <c r="BV18" s="12">
        <v>14</v>
      </c>
      <c r="BW18" s="10" t="s">
        <v>21</v>
      </c>
      <c r="BX18" s="10">
        <v>241</v>
      </c>
      <c r="BZ18" s="12">
        <v>14</v>
      </c>
      <c r="CD18" s="12">
        <v>14</v>
      </c>
      <c r="CE18" s="10" t="s">
        <v>98</v>
      </c>
      <c r="CF18">
        <v>253</v>
      </c>
      <c r="CH18" s="12">
        <v>14</v>
      </c>
      <c r="CI18" t="s">
        <v>97</v>
      </c>
      <c r="CJ18">
        <v>243</v>
      </c>
      <c r="CL18" s="12">
        <v>14</v>
      </c>
      <c r="CM18" t="s">
        <v>100</v>
      </c>
      <c r="CN18">
        <v>252</v>
      </c>
      <c r="CP18" s="12">
        <v>14</v>
      </c>
      <c r="CQ18" s="10" t="s">
        <v>98</v>
      </c>
      <c r="CR18">
        <v>259</v>
      </c>
      <c r="CT18" s="12">
        <v>14</v>
      </c>
      <c r="CV18" s="8">
        <f>SUM(CV13:CV17)</f>
        <v>1347</v>
      </c>
      <c r="CX18" s="12">
        <v>14</v>
      </c>
      <c r="CY18" t="s">
        <v>99</v>
      </c>
      <c r="CZ18">
        <v>264</v>
      </c>
      <c r="DB18" s="12">
        <v>14</v>
      </c>
      <c r="DC18" s="84" t="s">
        <v>99</v>
      </c>
      <c r="DD18">
        <v>260</v>
      </c>
      <c r="DF18" s="12">
        <v>14</v>
      </c>
      <c r="DG18" t="s">
        <v>97</v>
      </c>
      <c r="DH18">
        <v>271</v>
      </c>
      <c r="DJ18" s="12">
        <v>14</v>
      </c>
      <c r="DN18" s="8">
        <v>14</v>
      </c>
      <c r="DO18" s="10" t="s">
        <v>98</v>
      </c>
      <c r="DP18">
        <v>265</v>
      </c>
      <c r="DR18" s="8">
        <v>14</v>
      </c>
      <c r="DS18" s="10" t="s">
        <v>187</v>
      </c>
      <c r="DT18">
        <v>257</v>
      </c>
      <c r="DU18" s="12"/>
      <c r="DV18" s="8"/>
      <c r="DW18" s="8">
        <v>14</v>
      </c>
      <c r="DX18" s="10" t="s">
        <v>100</v>
      </c>
      <c r="DY18">
        <v>253</v>
      </c>
      <c r="EA18" s="8">
        <v>14</v>
      </c>
      <c r="EB18" s="10" t="s">
        <v>21</v>
      </c>
      <c r="EC18">
        <v>249</v>
      </c>
      <c r="EE18" s="8">
        <v>14</v>
      </c>
      <c r="EG18" s="8">
        <f>SUM(EG13:EG17)</f>
        <v>1282</v>
      </c>
      <c r="EI18" s="8">
        <v>14</v>
      </c>
      <c r="EJ18" s="10" t="s">
        <v>99</v>
      </c>
      <c r="EK18">
        <v>263</v>
      </c>
      <c r="EM18" s="8">
        <v>14</v>
      </c>
      <c r="EN18" s="10" t="s">
        <v>21</v>
      </c>
      <c r="EO18">
        <v>270</v>
      </c>
      <c r="EQ18" s="8">
        <v>14</v>
      </c>
      <c r="EU18" s="8">
        <v>14</v>
      </c>
      <c r="EV18" s="10" t="s">
        <v>98</v>
      </c>
      <c r="EW18">
        <v>293</v>
      </c>
      <c r="EY18" s="8">
        <v>14</v>
      </c>
      <c r="EZ18" s="10" t="s">
        <v>98</v>
      </c>
      <c r="FA18">
        <v>289</v>
      </c>
      <c r="FC18" s="8">
        <v>14</v>
      </c>
      <c r="FE18" s="257">
        <f>SUM(FE13:FE17)</f>
        <v>1415</v>
      </c>
      <c r="FH18" s="8">
        <v>14</v>
      </c>
      <c r="FI18" s="10" t="s">
        <v>100</v>
      </c>
      <c r="FJ18">
        <v>279</v>
      </c>
      <c r="FL18" s="8">
        <v>14</v>
      </c>
      <c r="FM18" s="10" t="s">
        <v>21</v>
      </c>
      <c r="FN18">
        <v>286</v>
      </c>
      <c r="FP18" s="8">
        <v>14</v>
      </c>
      <c r="FR18" s="257">
        <f>SUM(FR13:FR17)</f>
        <v>1400</v>
      </c>
      <c r="FT18" s="8">
        <v>14</v>
      </c>
      <c r="FU18" s="10" t="s">
        <v>99</v>
      </c>
      <c r="FV18">
        <v>300</v>
      </c>
      <c r="FX18" s="8">
        <v>14</v>
      </c>
      <c r="FY18" t="s">
        <v>97</v>
      </c>
      <c r="FZ18">
        <v>311</v>
      </c>
      <c r="GB18" s="8">
        <v>14</v>
      </c>
      <c r="GC18" s="10"/>
      <c r="GF18" s="8">
        <v>14</v>
      </c>
      <c r="GG18" s="10" t="s">
        <v>98</v>
      </c>
      <c r="GH18">
        <v>339</v>
      </c>
      <c r="GJ18" s="257">
        <v>14</v>
      </c>
      <c r="GK18" s="10" t="s">
        <v>97</v>
      </c>
      <c r="GL18">
        <v>344</v>
      </c>
      <c r="GN18" s="8">
        <v>14</v>
      </c>
      <c r="GO18" s="10" t="s">
        <v>100</v>
      </c>
      <c r="GP18">
        <v>363</v>
      </c>
      <c r="GR18" s="8">
        <v>14</v>
      </c>
      <c r="GS18" s="10" t="s">
        <v>21</v>
      </c>
      <c r="GT18">
        <v>366</v>
      </c>
      <c r="GV18" s="8">
        <v>14</v>
      </c>
      <c r="GW18" s="10" t="s">
        <v>21</v>
      </c>
      <c r="GX18">
        <v>371</v>
      </c>
      <c r="GZ18" s="8">
        <v>14</v>
      </c>
      <c r="HD18" s="8">
        <v>14</v>
      </c>
      <c r="HE18" s="10" t="s">
        <v>99</v>
      </c>
      <c r="HF18">
        <v>358</v>
      </c>
      <c r="HH18" s="8">
        <v>14</v>
      </c>
      <c r="HI18" s="10" t="s">
        <v>97</v>
      </c>
      <c r="HJ18">
        <v>343</v>
      </c>
      <c r="HL18" s="8">
        <v>14</v>
      </c>
      <c r="HP18" s="8"/>
      <c r="HQ18" s="10"/>
      <c r="HR18" s="8">
        <v>14</v>
      </c>
      <c r="HS18" s="10" t="s">
        <v>98</v>
      </c>
      <c r="HT18">
        <v>335</v>
      </c>
      <c r="HV18">
        <v>277</v>
      </c>
      <c r="HX18" s="8">
        <v>14</v>
      </c>
      <c r="HY18" s="10"/>
      <c r="HZ18" s="257">
        <f>SUM(HZ13:HZ17)</f>
        <v>1655</v>
      </c>
      <c r="IB18" s="257">
        <f>SUM(IB13:IB17)</f>
        <v>342</v>
      </c>
      <c r="ID18" s="8">
        <v>14</v>
      </c>
      <c r="IE18" s="10" t="s">
        <v>100</v>
      </c>
      <c r="IF18">
        <v>332</v>
      </c>
      <c r="IH18">
        <v>2</v>
      </c>
      <c r="IJ18" s="8">
        <v>14</v>
      </c>
      <c r="IK18" s="10" t="s">
        <v>21</v>
      </c>
      <c r="IL18">
        <v>350</v>
      </c>
      <c r="IN18">
        <v>42</v>
      </c>
      <c r="IP18" s="8">
        <v>14</v>
      </c>
      <c r="IR18" s="257">
        <f>SUM(IR13:IR17)</f>
        <v>1778</v>
      </c>
      <c r="IT18" s="257">
        <f>SUM(IT13:IT17)</f>
        <v>446</v>
      </c>
    </row>
    <row r="19" spans="2:254" ht="15" x14ac:dyDescent="0.25">
      <c r="B19" s="12">
        <v>15</v>
      </c>
      <c r="C19" s="10" t="s">
        <v>21</v>
      </c>
      <c r="D19" s="10">
        <v>255</v>
      </c>
      <c r="F19" s="12">
        <v>15</v>
      </c>
      <c r="G19" s="10"/>
      <c r="H19" s="10"/>
      <c r="J19" s="12">
        <v>15</v>
      </c>
      <c r="K19" s="10"/>
      <c r="L19" s="10"/>
      <c r="N19" s="12">
        <v>15</v>
      </c>
      <c r="O19" s="10" t="s">
        <v>98</v>
      </c>
      <c r="P19" s="10">
        <v>243</v>
      </c>
      <c r="R19" s="12">
        <v>15</v>
      </c>
      <c r="S19" s="10" t="s">
        <v>97</v>
      </c>
      <c r="T19" s="10">
        <v>238</v>
      </c>
      <c r="V19" s="12">
        <v>15</v>
      </c>
      <c r="W19" s="10" t="s">
        <v>100</v>
      </c>
      <c r="X19" s="10">
        <v>229</v>
      </c>
      <c r="Z19" s="12">
        <v>15</v>
      </c>
      <c r="AA19" s="10" t="s">
        <v>98</v>
      </c>
      <c r="AB19" s="10">
        <v>243</v>
      </c>
      <c r="AD19" s="12">
        <v>15</v>
      </c>
      <c r="AE19" s="10"/>
      <c r="AF19" s="8">
        <f>SUM(AF14:AF18)</f>
        <v>1153</v>
      </c>
      <c r="AH19" s="12">
        <v>15</v>
      </c>
      <c r="AI19" s="10" t="s">
        <v>99</v>
      </c>
      <c r="AJ19" s="10">
        <v>234</v>
      </c>
      <c r="AL19" s="12">
        <v>15</v>
      </c>
      <c r="AM19" s="10" t="s">
        <v>21</v>
      </c>
      <c r="AN19" s="10">
        <v>236</v>
      </c>
      <c r="AP19" s="12">
        <v>15</v>
      </c>
      <c r="AQ19" s="10"/>
      <c r="AR19" s="10"/>
      <c r="AT19" s="12">
        <v>15</v>
      </c>
      <c r="AU19" s="10" t="s">
        <v>99</v>
      </c>
      <c r="AV19" s="10">
        <v>254</v>
      </c>
      <c r="AX19" s="12">
        <v>15</v>
      </c>
      <c r="AY19" s="10" t="s">
        <v>97</v>
      </c>
      <c r="AZ19" s="10">
        <v>257</v>
      </c>
      <c r="BB19" s="12">
        <v>15</v>
      </c>
      <c r="BC19" s="10" t="s">
        <v>100</v>
      </c>
      <c r="BD19" s="10">
        <v>261</v>
      </c>
      <c r="BF19" s="12">
        <v>15</v>
      </c>
      <c r="BG19" s="10" t="s">
        <v>99</v>
      </c>
      <c r="BH19" s="10">
        <v>253</v>
      </c>
      <c r="BJ19" s="12">
        <v>15</v>
      </c>
      <c r="BK19" s="10" t="s">
        <v>97</v>
      </c>
      <c r="BL19" s="10">
        <v>246</v>
      </c>
      <c r="BN19" s="12">
        <v>15</v>
      </c>
      <c r="BO19" s="10"/>
      <c r="BP19" s="10"/>
      <c r="BR19" s="12">
        <v>15</v>
      </c>
      <c r="BS19" s="10" t="s">
        <v>98</v>
      </c>
      <c r="BT19" s="10">
        <v>248</v>
      </c>
      <c r="BV19" s="12">
        <v>15</v>
      </c>
      <c r="BW19" s="10" t="s">
        <v>97</v>
      </c>
      <c r="BX19" s="10">
        <v>241</v>
      </c>
      <c r="BZ19" s="12">
        <v>15</v>
      </c>
      <c r="CA19" s="10" t="s">
        <v>100</v>
      </c>
      <c r="CB19">
        <v>251</v>
      </c>
      <c r="CD19" s="12">
        <v>15</v>
      </c>
      <c r="CE19" s="10" t="s">
        <v>21</v>
      </c>
      <c r="CF19">
        <v>251</v>
      </c>
      <c r="CH19" s="12">
        <v>15</v>
      </c>
      <c r="CJ19" s="8">
        <f>SUM(CJ14:CJ18)</f>
        <v>1228</v>
      </c>
      <c r="CL19" s="12">
        <v>15</v>
      </c>
      <c r="CM19" t="s">
        <v>99</v>
      </c>
      <c r="CN19">
        <v>245</v>
      </c>
      <c r="CP19" s="12">
        <v>15</v>
      </c>
      <c r="CQ19" s="10" t="s">
        <v>21</v>
      </c>
      <c r="CR19">
        <v>252</v>
      </c>
      <c r="CT19" s="12">
        <v>15</v>
      </c>
      <c r="CX19" s="12">
        <v>15</v>
      </c>
      <c r="CY19" t="s">
        <v>98</v>
      </c>
      <c r="CZ19">
        <v>271</v>
      </c>
      <c r="DB19" s="12">
        <v>15</v>
      </c>
      <c r="DC19" s="84" t="s">
        <v>98</v>
      </c>
      <c r="DD19">
        <v>267</v>
      </c>
      <c r="DF19" s="12">
        <v>15</v>
      </c>
      <c r="DH19" s="8">
        <f>SUM(DH14:DH18)</f>
        <v>1355</v>
      </c>
      <c r="DJ19" s="12">
        <v>15</v>
      </c>
      <c r="DK19" s="10" t="s">
        <v>100</v>
      </c>
      <c r="DL19">
        <v>268</v>
      </c>
      <c r="DN19" s="8">
        <v>15</v>
      </c>
      <c r="DO19" s="10" t="s">
        <v>203</v>
      </c>
      <c r="DP19">
        <v>253</v>
      </c>
      <c r="DR19" s="8">
        <v>15</v>
      </c>
      <c r="DT19" s="8">
        <f>SUM(DT14:DT18)</f>
        <v>1269</v>
      </c>
      <c r="DU19" s="12"/>
      <c r="DV19" s="8"/>
      <c r="DW19" s="8">
        <v>15</v>
      </c>
      <c r="DX19" s="10" t="s">
        <v>99</v>
      </c>
      <c r="DY19">
        <v>244</v>
      </c>
      <c r="EA19" s="8">
        <v>15</v>
      </c>
      <c r="EB19" s="10" t="s">
        <v>97</v>
      </c>
      <c r="EC19">
        <v>252</v>
      </c>
      <c r="EE19" s="8">
        <v>15</v>
      </c>
      <c r="EI19" s="8">
        <v>15</v>
      </c>
      <c r="EJ19" s="10" t="s">
        <v>98</v>
      </c>
      <c r="EK19">
        <v>272</v>
      </c>
      <c r="EM19" s="8">
        <v>15</v>
      </c>
      <c r="EN19" s="10" t="s">
        <v>97</v>
      </c>
      <c r="EO19">
        <v>274</v>
      </c>
      <c r="EQ19" s="8">
        <v>15</v>
      </c>
      <c r="ER19" s="10" t="s">
        <v>100</v>
      </c>
      <c r="ES19">
        <v>305</v>
      </c>
      <c r="EU19" s="8">
        <v>15</v>
      </c>
      <c r="EV19" s="10" t="s">
        <v>21</v>
      </c>
      <c r="EW19">
        <v>293</v>
      </c>
      <c r="EY19" s="8">
        <v>15</v>
      </c>
      <c r="EZ19" s="10" t="s">
        <v>21</v>
      </c>
      <c r="FA19">
        <v>290</v>
      </c>
      <c r="FC19" s="8">
        <v>15</v>
      </c>
      <c r="FH19" s="8">
        <v>15</v>
      </c>
      <c r="FI19" s="10" t="s">
        <v>99</v>
      </c>
      <c r="FJ19">
        <v>268</v>
      </c>
      <c r="FL19" s="8">
        <v>15</v>
      </c>
      <c r="FM19" s="10" t="s">
        <v>97</v>
      </c>
      <c r="FN19">
        <v>285</v>
      </c>
      <c r="FP19" s="8">
        <v>15</v>
      </c>
      <c r="FT19" s="8">
        <v>15</v>
      </c>
      <c r="FU19" s="10" t="s">
        <v>98</v>
      </c>
      <c r="FV19">
        <v>305</v>
      </c>
      <c r="FX19" s="8">
        <v>15</v>
      </c>
      <c r="FZ19" s="257">
        <f>SUM(FZ14:FZ18)</f>
        <v>1557</v>
      </c>
      <c r="GB19" s="8">
        <v>15</v>
      </c>
      <c r="GC19" s="10" t="s">
        <v>100</v>
      </c>
      <c r="GD19">
        <v>327</v>
      </c>
      <c r="GF19" s="8">
        <v>15</v>
      </c>
      <c r="GG19" s="10" t="s">
        <v>21</v>
      </c>
      <c r="GH19">
        <v>333</v>
      </c>
      <c r="GJ19" s="257">
        <v>15</v>
      </c>
      <c r="GL19" s="257">
        <f>SUM(GL14:GL18)</f>
        <v>1731</v>
      </c>
      <c r="GN19" s="8">
        <v>15</v>
      </c>
      <c r="GO19" s="10" t="s">
        <v>99</v>
      </c>
      <c r="GP19">
        <v>355</v>
      </c>
      <c r="GR19" s="8">
        <v>15</v>
      </c>
      <c r="GS19" s="10" t="s">
        <v>97</v>
      </c>
      <c r="GT19">
        <v>371</v>
      </c>
      <c r="GV19" s="8">
        <v>15</v>
      </c>
      <c r="GW19" s="10" t="s">
        <v>97</v>
      </c>
      <c r="GX19">
        <v>366</v>
      </c>
      <c r="GZ19" s="8">
        <v>15</v>
      </c>
      <c r="HA19" s="10" t="s">
        <v>100</v>
      </c>
      <c r="HB19">
        <v>385</v>
      </c>
      <c r="HD19" s="8">
        <v>15</v>
      </c>
      <c r="HE19" s="10" t="s">
        <v>98</v>
      </c>
      <c r="HF19">
        <v>362</v>
      </c>
      <c r="HH19" s="8">
        <v>15</v>
      </c>
      <c r="HJ19" s="257">
        <f>SUM(HJ14:HJ18)</f>
        <v>1728</v>
      </c>
      <c r="HL19" s="8">
        <v>15</v>
      </c>
      <c r="HM19" s="10" t="s">
        <v>100</v>
      </c>
      <c r="HN19">
        <v>345</v>
      </c>
      <c r="HP19">
        <v>5</v>
      </c>
      <c r="HQ19" s="8"/>
      <c r="HR19" s="8">
        <v>15</v>
      </c>
      <c r="HS19" s="10" t="s">
        <v>21</v>
      </c>
      <c r="HT19">
        <v>329</v>
      </c>
      <c r="HV19">
        <v>7</v>
      </c>
      <c r="HX19" s="8">
        <v>15</v>
      </c>
      <c r="HY19" s="10"/>
      <c r="ID19" s="8">
        <v>15</v>
      </c>
      <c r="IE19" s="10" t="s">
        <v>99</v>
      </c>
      <c r="IF19">
        <v>329</v>
      </c>
      <c r="IH19">
        <v>3</v>
      </c>
      <c r="IJ19" s="8">
        <v>15</v>
      </c>
      <c r="IK19" s="10" t="s">
        <v>97</v>
      </c>
      <c r="IL19">
        <v>348</v>
      </c>
      <c r="IN19">
        <v>64</v>
      </c>
      <c r="IP19" s="8">
        <v>15</v>
      </c>
    </row>
    <row r="20" spans="2:254" ht="15" x14ac:dyDescent="0.25">
      <c r="B20" s="12">
        <v>16</v>
      </c>
      <c r="C20" s="10" t="s">
        <v>97</v>
      </c>
      <c r="D20" s="10">
        <v>255</v>
      </c>
      <c r="F20" s="12">
        <v>16</v>
      </c>
      <c r="G20" s="10" t="s">
        <v>100</v>
      </c>
      <c r="H20" s="10">
        <v>243</v>
      </c>
      <c r="J20" s="12">
        <v>16</v>
      </c>
      <c r="K20" s="10" t="s">
        <v>100</v>
      </c>
      <c r="L20" s="10">
        <v>246</v>
      </c>
      <c r="N20" s="12">
        <v>16</v>
      </c>
      <c r="O20" s="10" t="s">
        <v>21</v>
      </c>
      <c r="P20" s="10">
        <v>242</v>
      </c>
      <c r="R20" s="12">
        <v>16</v>
      </c>
      <c r="S20" s="10"/>
      <c r="T20" s="8">
        <f>SUM(T15:T19)</f>
        <v>1190</v>
      </c>
      <c r="V20" s="12">
        <v>16</v>
      </c>
      <c r="W20" s="10" t="s">
        <v>99</v>
      </c>
      <c r="X20" s="10">
        <v>229</v>
      </c>
      <c r="Z20" s="12">
        <v>16</v>
      </c>
      <c r="AA20" s="10" t="s">
        <v>21</v>
      </c>
      <c r="AB20" s="10">
        <v>244</v>
      </c>
      <c r="AD20" s="12">
        <v>16</v>
      </c>
      <c r="AE20" s="10"/>
      <c r="AF20" s="10"/>
      <c r="AH20" s="12">
        <v>16</v>
      </c>
      <c r="AI20" s="10" t="s">
        <v>98</v>
      </c>
      <c r="AJ20" s="10">
        <v>228</v>
      </c>
      <c r="AL20" s="12">
        <v>16</v>
      </c>
      <c r="AM20" s="10" t="s">
        <v>97</v>
      </c>
      <c r="AN20" s="10">
        <v>232</v>
      </c>
      <c r="AP20" s="12">
        <v>16</v>
      </c>
      <c r="AQ20" s="10" t="s">
        <v>100</v>
      </c>
      <c r="AR20" s="10">
        <v>245</v>
      </c>
      <c r="AT20" s="12">
        <v>16</v>
      </c>
      <c r="AU20" s="10" t="s">
        <v>98</v>
      </c>
      <c r="AV20" s="10">
        <v>256</v>
      </c>
      <c r="AX20" s="12">
        <v>16</v>
      </c>
      <c r="AY20" s="10"/>
      <c r="AZ20" s="8">
        <f>SUM(AZ15:AZ19)</f>
        <v>1284</v>
      </c>
      <c r="BB20" s="12">
        <v>16</v>
      </c>
      <c r="BC20" s="10" t="s">
        <v>99</v>
      </c>
      <c r="BD20" s="10">
        <v>250</v>
      </c>
      <c r="BF20" s="12">
        <v>16</v>
      </c>
      <c r="BG20" s="10" t="s">
        <v>98</v>
      </c>
      <c r="BH20" s="10">
        <v>262</v>
      </c>
      <c r="BJ20" s="12">
        <v>16</v>
      </c>
      <c r="BK20" s="10"/>
      <c r="BL20" s="8">
        <f>SUM(BL15:BL19)</f>
        <v>1235</v>
      </c>
      <c r="BN20" s="12">
        <v>16</v>
      </c>
      <c r="BO20" s="10" t="s">
        <v>100</v>
      </c>
      <c r="BP20" s="10"/>
      <c r="BR20" s="12">
        <v>16</v>
      </c>
      <c r="BS20" s="10" t="s">
        <v>21</v>
      </c>
      <c r="BT20" s="10"/>
      <c r="BV20" s="12">
        <v>16</v>
      </c>
      <c r="BW20" s="10"/>
      <c r="BX20" s="8">
        <f>SUM(BX15:BX19)</f>
        <v>1225</v>
      </c>
      <c r="BZ20" s="12">
        <v>16</v>
      </c>
      <c r="CA20" s="10" t="s">
        <v>99</v>
      </c>
      <c r="CB20">
        <v>245</v>
      </c>
      <c r="CD20" s="12">
        <v>16</v>
      </c>
      <c r="CE20" s="10" t="s">
        <v>97</v>
      </c>
      <c r="CF20">
        <v>246</v>
      </c>
      <c r="CH20" s="12">
        <v>16</v>
      </c>
      <c r="CL20" s="12">
        <v>16</v>
      </c>
      <c r="CM20" t="s">
        <v>98</v>
      </c>
      <c r="CN20">
        <v>254</v>
      </c>
      <c r="CP20" s="12">
        <v>16</v>
      </c>
      <c r="CQ20" s="10" t="s">
        <v>97</v>
      </c>
      <c r="CR20">
        <v>259</v>
      </c>
      <c r="CT20" s="12">
        <v>16</v>
      </c>
      <c r="CU20" s="10" t="s">
        <v>100</v>
      </c>
      <c r="CV20">
        <v>268</v>
      </c>
      <c r="CX20" s="12">
        <v>16</v>
      </c>
      <c r="CY20" t="s">
        <v>21</v>
      </c>
      <c r="CZ20">
        <v>265</v>
      </c>
      <c r="DB20" s="12">
        <v>16</v>
      </c>
      <c r="DC20" s="84" t="s">
        <v>21</v>
      </c>
      <c r="DD20">
        <v>260</v>
      </c>
      <c r="DF20" s="12">
        <v>16</v>
      </c>
      <c r="DJ20" s="12">
        <v>16</v>
      </c>
      <c r="DK20" s="10" t="s">
        <v>99</v>
      </c>
      <c r="DL20">
        <v>253</v>
      </c>
      <c r="DN20" s="8">
        <v>16</v>
      </c>
      <c r="DO20" s="10" t="s">
        <v>187</v>
      </c>
      <c r="DP20">
        <v>262</v>
      </c>
      <c r="DR20" s="8">
        <v>16</v>
      </c>
      <c r="DU20" s="12"/>
      <c r="DV20" s="8"/>
      <c r="DW20" s="8">
        <v>16</v>
      </c>
      <c r="DX20" s="10" t="s">
        <v>98</v>
      </c>
      <c r="DY20">
        <v>250</v>
      </c>
      <c r="EA20" s="8">
        <v>16</v>
      </c>
      <c r="EC20" s="8">
        <f>SUM(EC15:EC19)</f>
        <v>1244</v>
      </c>
      <c r="EE20" s="8">
        <v>16</v>
      </c>
      <c r="EF20" s="10" t="s">
        <v>200</v>
      </c>
      <c r="EG20">
        <v>265</v>
      </c>
      <c r="EI20" s="8">
        <v>16</v>
      </c>
      <c r="EJ20" s="10" t="s">
        <v>21</v>
      </c>
      <c r="EK20">
        <v>268</v>
      </c>
      <c r="EM20" s="8">
        <v>16</v>
      </c>
      <c r="EO20" s="257">
        <f>SUM(EO15:EO19)</f>
        <v>1363</v>
      </c>
      <c r="EQ20" s="8">
        <v>16</v>
      </c>
      <c r="ER20" s="10" t="s">
        <v>99</v>
      </c>
      <c r="ES20">
        <v>290</v>
      </c>
      <c r="EU20" s="8">
        <v>16</v>
      </c>
      <c r="EV20" s="10" t="s">
        <v>97</v>
      </c>
      <c r="EW20">
        <v>296</v>
      </c>
      <c r="EY20" s="8">
        <v>16</v>
      </c>
      <c r="EZ20" s="10" t="s">
        <v>97</v>
      </c>
      <c r="FA20">
        <v>289</v>
      </c>
      <c r="FC20" s="8">
        <v>16</v>
      </c>
      <c r="FD20" s="10" t="s">
        <v>100</v>
      </c>
      <c r="FE20">
        <v>290</v>
      </c>
      <c r="FH20" s="8">
        <v>16</v>
      </c>
      <c r="FI20" s="10" t="s">
        <v>98</v>
      </c>
      <c r="FJ20">
        <v>278</v>
      </c>
      <c r="FL20" s="8">
        <v>16</v>
      </c>
      <c r="FN20" s="257">
        <f>SUM(FN15:FN19)</f>
        <v>1440</v>
      </c>
      <c r="FP20" s="8">
        <v>16</v>
      </c>
      <c r="FQ20" s="10" t="s">
        <v>100</v>
      </c>
      <c r="FR20">
        <v>280</v>
      </c>
      <c r="FT20" s="8">
        <v>16</v>
      </c>
      <c r="FU20" s="10" t="s">
        <v>21</v>
      </c>
      <c r="FV20">
        <v>300</v>
      </c>
      <c r="FX20" s="8">
        <v>16</v>
      </c>
      <c r="GB20" s="8">
        <v>16</v>
      </c>
      <c r="GC20" s="10" t="s">
        <v>99</v>
      </c>
      <c r="GD20">
        <v>316</v>
      </c>
      <c r="GF20" s="8">
        <v>16</v>
      </c>
      <c r="GG20" s="10" t="s">
        <v>97</v>
      </c>
      <c r="GH20">
        <v>330</v>
      </c>
      <c r="GJ20" s="257">
        <v>16</v>
      </c>
      <c r="GN20" s="8">
        <v>16</v>
      </c>
      <c r="GO20" s="10" t="s">
        <v>98</v>
      </c>
      <c r="GP20">
        <v>363</v>
      </c>
      <c r="GR20" s="8">
        <v>16</v>
      </c>
      <c r="GT20" s="257">
        <f>SUM(GT15:GT19)</f>
        <v>1850</v>
      </c>
      <c r="GV20" s="8">
        <v>16</v>
      </c>
      <c r="GZ20" s="8">
        <v>16</v>
      </c>
      <c r="HA20" s="10" t="s">
        <v>99</v>
      </c>
      <c r="HB20">
        <v>370</v>
      </c>
      <c r="HD20" s="8">
        <v>16</v>
      </c>
      <c r="HE20" s="10" t="s">
        <v>21</v>
      </c>
      <c r="HF20">
        <v>352</v>
      </c>
      <c r="HH20" s="8">
        <v>16</v>
      </c>
      <c r="HL20" s="8">
        <v>16</v>
      </c>
      <c r="HM20" s="10" t="s">
        <v>99</v>
      </c>
      <c r="HN20">
        <v>340</v>
      </c>
      <c r="HP20">
        <v>21</v>
      </c>
      <c r="HQ20" s="8"/>
      <c r="HR20" s="8">
        <v>16</v>
      </c>
      <c r="HS20" s="10" t="s">
        <v>97</v>
      </c>
      <c r="HT20">
        <v>332</v>
      </c>
      <c r="HV20">
        <v>68</v>
      </c>
      <c r="HX20" s="8">
        <v>16</v>
      </c>
      <c r="HY20" s="10" t="s">
        <v>100</v>
      </c>
      <c r="HZ20">
        <v>332</v>
      </c>
      <c r="IB20">
        <v>2</v>
      </c>
      <c r="ID20" s="8">
        <v>16</v>
      </c>
      <c r="IE20" s="10" t="s">
        <v>98</v>
      </c>
      <c r="IF20">
        <v>335</v>
      </c>
      <c r="IH20">
        <v>284</v>
      </c>
      <c r="IJ20" s="8">
        <v>16</v>
      </c>
      <c r="IL20" s="257">
        <f>SUM(IL15:IL19)</f>
        <v>1756</v>
      </c>
      <c r="IN20" s="257">
        <f>SUM(IN15:IN19)</f>
        <v>402</v>
      </c>
      <c r="IP20" s="8">
        <v>16</v>
      </c>
      <c r="IQ20" s="10" t="s">
        <v>100</v>
      </c>
      <c r="IR20">
        <v>357</v>
      </c>
      <c r="IT20">
        <v>22</v>
      </c>
    </row>
    <row r="21" spans="2:254" ht="15" x14ac:dyDescent="0.25">
      <c r="B21" s="12">
        <v>17</v>
      </c>
      <c r="C21" s="10"/>
      <c r="D21" s="8">
        <f>SUM(D16:D20)</f>
        <v>1280</v>
      </c>
      <c r="F21" s="12">
        <v>17</v>
      </c>
      <c r="G21" s="10" t="s">
        <v>99</v>
      </c>
      <c r="H21" s="10">
        <v>238</v>
      </c>
      <c r="J21" s="12">
        <v>17</v>
      </c>
      <c r="K21" s="10" t="s">
        <v>99</v>
      </c>
      <c r="L21" s="10">
        <v>247</v>
      </c>
      <c r="N21" s="12">
        <v>17</v>
      </c>
      <c r="O21" s="10" t="s">
        <v>97</v>
      </c>
      <c r="P21" s="10">
        <v>243</v>
      </c>
      <c r="R21" s="12">
        <v>17</v>
      </c>
      <c r="S21" s="10"/>
      <c r="T21" s="10"/>
      <c r="V21" s="12">
        <v>17</v>
      </c>
      <c r="W21" s="10" t="s">
        <v>98</v>
      </c>
      <c r="X21" s="10">
        <v>234</v>
      </c>
      <c r="Z21" s="12">
        <v>17</v>
      </c>
      <c r="AA21" s="10" t="s">
        <v>97</v>
      </c>
      <c r="AB21" s="10">
        <v>237</v>
      </c>
      <c r="AD21" s="12">
        <v>17</v>
      </c>
      <c r="AE21" s="10" t="s">
        <v>100</v>
      </c>
      <c r="AF21" s="10">
        <v>227</v>
      </c>
      <c r="AH21" s="12">
        <v>17</v>
      </c>
      <c r="AI21" s="10" t="s">
        <v>21</v>
      </c>
      <c r="AJ21" s="10">
        <v>227</v>
      </c>
      <c r="AL21" s="12">
        <v>17</v>
      </c>
      <c r="AM21" s="10"/>
      <c r="AN21" s="8">
        <f>SUM(AN16:AN20)</f>
        <v>1166</v>
      </c>
      <c r="AP21" s="12">
        <v>17</v>
      </c>
      <c r="AQ21" s="10" t="s">
        <v>99</v>
      </c>
      <c r="AR21" s="10">
        <v>248</v>
      </c>
      <c r="AT21" s="12">
        <v>17</v>
      </c>
      <c r="AU21" s="10" t="s">
        <v>21</v>
      </c>
      <c r="AV21" s="10">
        <v>258</v>
      </c>
      <c r="AX21" s="12">
        <v>17</v>
      </c>
      <c r="AY21" s="10"/>
      <c r="AZ21" s="10"/>
      <c r="BB21" s="12">
        <v>17</v>
      </c>
      <c r="BC21" s="10" t="s">
        <v>98</v>
      </c>
      <c r="BD21" s="10">
        <v>259</v>
      </c>
      <c r="BF21" s="12">
        <v>17</v>
      </c>
      <c r="BG21" s="10" t="s">
        <v>21</v>
      </c>
      <c r="BH21" s="10">
        <v>262</v>
      </c>
      <c r="BJ21" s="12">
        <v>17</v>
      </c>
      <c r="BK21" s="10"/>
      <c r="BL21" s="10"/>
      <c r="BN21" s="12">
        <v>17</v>
      </c>
      <c r="BO21" s="10" t="s">
        <v>99</v>
      </c>
      <c r="BP21" s="10"/>
      <c r="BR21" s="12">
        <v>17</v>
      </c>
      <c r="BS21" s="10" t="s">
        <v>97</v>
      </c>
      <c r="BT21" s="10">
        <v>245</v>
      </c>
      <c r="BV21" s="12">
        <v>17</v>
      </c>
      <c r="BW21" s="10"/>
      <c r="BX21" s="10"/>
      <c r="BZ21" s="12">
        <v>17</v>
      </c>
      <c r="CA21" s="10" t="s">
        <v>98</v>
      </c>
      <c r="CB21">
        <v>249</v>
      </c>
      <c r="CD21" s="12">
        <v>17</v>
      </c>
      <c r="CF21" s="8">
        <f>SUM(CF16:CF20)</f>
        <v>1258</v>
      </c>
      <c r="CH21" s="12">
        <v>17</v>
      </c>
      <c r="CI21" t="s">
        <v>100</v>
      </c>
      <c r="CJ21">
        <v>251</v>
      </c>
      <c r="CL21" s="12">
        <v>17</v>
      </c>
      <c r="CM21" t="s">
        <v>21</v>
      </c>
      <c r="CN21">
        <v>254</v>
      </c>
      <c r="CP21" s="12">
        <v>17</v>
      </c>
      <c r="CR21" s="8">
        <f>SUM(CR16:CR20)</f>
        <v>1287</v>
      </c>
      <c r="CT21" s="12">
        <v>17</v>
      </c>
      <c r="CU21" s="10" t="s">
        <v>99</v>
      </c>
      <c r="CV21">
        <v>258</v>
      </c>
      <c r="CX21" s="12">
        <v>17</v>
      </c>
      <c r="CY21" t="s">
        <v>97</v>
      </c>
      <c r="CZ21">
        <v>265</v>
      </c>
      <c r="DB21" s="12">
        <v>17</v>
      </c>
      <c r="DC21" s="84" t="s">
        <v>97</v>
      </c>
      <c r="DD21">
        <v>271</v>
      </c>
      <c r="DF21" s="12">
        <v>17</v>
      </c>
      <c r="DG21" t="s">
        <v>100</v>
      </c>
      <c r="DH21">
        <v>279</v>
      </c>
      <c r="DJ21" s="12">
        <v>17</v>
      </c>
      <c r="DK21" s="10" t="s">
        <v>98</v>
      </c>
      <c r="DL21">
        <v>282</v>
      </c>
      <c r="DN21" s="8">
        <v>17</v>
      </c>
      <c r="DP21" s="8">
        <f>SUM(DP16:DP20)</f>
        <v>1309</v>
      </c>
      <c r="DR21" s="8">
        <v>17</v>
      </c>
      <c r="DS21" s="10" t="s">
        <v>100</v>
      </c>
      <c r="DT21">
        <v>260</v>
      </c>
      <c r="DU21" s="12"/>
      <c r="DV21" s="8"/>
      <c r="DW21" s="8">
        <v>17</v>
      </c>
      <c r="DX21" s="10" t="s">
        <v>21</v>
      </c>
      <c r="DY21">
        <v>240</v>
      </c>
      <c r="EA21" s="8">
        <v>17</v>
      </c>
      <c r="EE21" s="8">
        <v>17</v>
      </c>
      <c r="EF21" s="10" t="s">
        <v>99</v>
      </c>
      <c r="EG21">
        <v>259</v>
      </c>
      <c r="EI21" s="8">
        <v>17</v>
      </c>
      <c r="EJ21" s="10" t="s">
        <v>97</v>
      </c>
      <c r="EK21">
        <v>269</v>
      </c>
      <c r="EM21" s="8">
        <v>17</v>
      </c>
      <c r="EQ21" s="8">
        <v>17</v>
      </c>
      <c r="ER21" s="10" t="s">
        <v>98</v>
      </c>
      <c r="ES21">
        <v>297</v>
      </c>
      <c r="EU21" s="8">
        <v>17</v>
      </c>
      <c r="EW21" s="257">
        <f>SUM(EW16:EW20)</f>
        <v>1473</v>
      </c>
      <c r="EY21" s="8">
        <v>17</v>
      </c>
      <c r="FA21" s="257">
        <f>SUM(FA16:FA20)</f>
        <v>1444</v>
      </c>
      <c r="FC21" s="8">
        <v>17</v>
      </c>
      <c r="FD21" s="10" t="s">
        <v>99</v>
      </c>
      <c r="FE21">
        <v>275</v>
      </c>
      <c r="FH21" s="8">
        <v>17</v>
      </c>
      <c r="FI21" s="10" t="s">
        <v>21</v>
      </c>
      <c r="FJ21">
        <v>275</v>
      </c>
      <c r="FL21" s="8">
        <v>17</v>
      </c>
      <c r="FM21" s="10"/>
      <c r="FP21" s="8">
        <v>17</v>
      </c>
      <c r="FQ21" s="10" t="s">
        <v>99</v>
      </c>
      <c r="FR21">
        <v>278</v>
      </c>
      <c r="FT21" s="8">
        <v>17</v>
      </c>
      <c r="FU21" s="10" t="s">
        <v>97</v>
      </c>
      <c r="FV21">
        <v>305</v>
      </c>
      <c r="FX21" s="8">
        <v>17</v>
      </c>
      <c r="FY21" t="s">
        <v>100</v>
      </c>
      <c r="FZ21">
        <v>316</v>
      </c>
      <c r="GB21" s="8">
        <v>17</v>
      </c>
      <c r="GC21" s="10" t="s">
        <v>98</v>
      </c>
      <c r="GD21">
        <v>327</v>
      </c>
      <c r="GF21" s="8">
        <v>17</v>
      </c>
      <c r="GH21" s="257">
        <f>SUM(GH16:GH20)</f>
        <v>1673</v>
      </c>
      <c r="GJ21" s="257">
        <v>17</v>
      </c>
      <c r="GK21" s="10" t="s">
        <v>100</v>
      </c>
      <c r="GL21">
        <v>351</v>
      </c>
      <c r="GN21" s="8">
        <v>17</v>
      </c>
      <c r="GO21" s="10" t="s">
        <v>21</v>
      </c>
      <c r="GP21">
        <v>359</v>
      </c>
      <c r="GR21" s="8">
        <v>17</v>
      </c>
      <c r="GV21" s="8">
        <v>17</v>
      </c>
      <c r="GZ21" s="8">
        <v>17</v>
      </c>
      <c r="HA21" s="10" t="s">
        <v>98</v>
      </c>
      <c r="HB21">
        <v>373</v>
      </c>
      <c r="HD21" s="8">
        <v>17</v>
      </c>
      <c r="HE21" s="10" t="s">
        <v>97</v>
      </c>
      <c r="HF21">
        <v>359</v>
      </c>
      <c r="HH21" s="8">
        <v>17</v>
      </c>
      <c r="HI21" s="10" t="s">
        <v>100</v>
      </c>
      <c r="HJ21">
        <v>355</v>
      </c>
      <c r="HL21" s="8">
        <v>17</v>
      </c>
      <c r="HM21" s="10" t="s">
        <v>98</v>
      </c>
      <c r="HN21">
        <v>349</v>
      </c>
      <c r="HP21">
        <v>259</v>
      </c>
      <c r="HQ21" s="8"/>
      <c r="HR21" s="8">
        <v>17</v>
      </c>
      <c r="HT21" s="257">
        <f>SUM(HT16:HT20)</f>
        <v>1651</v>
      </c>
      <c r="HV21" s="257">
        <f>SUM(HV16:HV20)</f>
        <v>374</v>
      </c>
      <c r="HX21" s="8">
        <v>17</v>
      </c>
      <c r="HY21" s="10" t="s">
        <v>99</v>
      </c>
      <c r="HZ21">
        <v>326</v>
      </c>
      <c r="IB21">
        <v>10</v>
      </c>
      <c r="ID21" s="8">
        <v>17</v>
      </c>
      <c r="IE21" s="10" t="s">
        <v>21</v>
      </c>
      <c r="IF21">
        <v>328</v>
      </c>
      <c r="IH21">
        <v>7</v>
      </c>
      <c r="IJ21" s="8">
        <v>17</v>
      </c>
      <c r="IP21" s="8">
        <v>17</v>
      </c>
      <c r="IQ21" s="10" t="s">
        <v>99</v>
      </c>
      <c r="IR21">
        <v>346</v>
      </c>
      <c r="IT21">
        <v>81</v>
      </c>
    </row>
    <row r="22" spans="2:254" ht="15" x14ac:dyDescent="0.25">
      <c r="B22" s="12">
        <v>18</v>
      </c>
      <c r="C22" s="10"/>
      <c r="D22" s="8"/>
      <c r="F22" s="12">
        <v>18</v>
      </c>
      <c r="G22" s="10" t="s">
        <v>98</v>
      </c>
      <c r="H22" s="10">
        <v>238</v>
      </c>
      <c r="J22" s="12">
        <v>18</v>
      </c>
      <c r="K22" s="10" t="s">
        <v>98</v>
      </c>
      <c r="L22" s="10">
        <v>248</v>
      </c>
      <c r="N22" s="12">
        <v>18</v>
      </c>
      <c r="O22" s="10"/>
      <c r="P22" s="8">
        <f>SUM(P17:P21)</f>
        <v>1216</v>
      </c>
      <c r="R22" s="12">
        <v>18</v>
      </c>
      <c r="S22" s="10" t="s">
        <v>100</v>
      </c>
      <c r="T22" s="10">
        <v>237</v>
      </c>
      <c r="V22" s="12">
        <v>18</v>
      </c>
      <c r="W22" s="10" t="s">
        <v>21</v>
      </c>
      <c r="X22" s="8">
        <v>232</v>
      </c>
      <c r="Z22" s="12">
        <v>18</v>
      </c>
      <c r="AA22" s="10"/>
      <c r="AB22" s="8">
        <f>SUM(AB17:AB21)</f>
        <v>1207</v>
      </c>
      <c r="AD22" s="12">
        <v>18</v>
      </c>
      <c r="AE22" s="10" t="s">
        <v>99</v>
      </c>
      <c r="AF22" s="10">
        <v>224</v>
      </c>
      <c r="AH22" s="12">
        <v>18</v>
      </c>
      <c r="AI22" s="10" t="s">
        <v>97</v>
      </c>
      <c r="AJ22" s="10">
        <v>224</v>
      </c>
      <c r="AL22" s="12">
        <v>18</v>
      </c>
      <c r="AM22" s="10"/>
      <c r="AN22" s="8"/>
      <c r="AP22" s="12">
        <v>18</v>
      </c>
      <c r="AQ22" s="10" t="s">
        <v>98</v>
      </c>
      <c r="AR22" s="10">
        <v>245</v>
      </c>
      <c r="AT22" s="12">
        <v>18</v>
      </c>
      <c r="AU22" s="10" t="s">
        <v>97</v>
      </c>
      <c r="AV22" s="10">
        <v>260</v>
      </c>
      <c r="AX22" s="12">
        <v>18</v>
      </c>
      <c r="AY22" s="10" t="s">
        <v>100</v>
      </c>
      <c r="AZ22" s="10">
        <v>262</v>
      </c>
      <c r="BB22" s="12">
        <v>18</v>
      </c>
      <c r="BC22" s="10" t="s">
        <v>21</v>
      </c>
      <c r="BD22" s="10">
        <v>259</v>
      </c>
      <c r="BF22" s="12">
        <v>18</v>
      </c>
      <c r="BG22" s="10" t="s">
        <v>97</v>
      </c>
      <c r="BH22" s="10">
        <v>263</v>
      </c>
      <c r="BJ22" s="12">
        <v>18</v>
      </c>
      <c r="BK22" s="10" t="s">
        <v>100</v>
      </c>
      <c r="BL22" s="10">
        <v>252</v>
      </c>
      <c r="BN22" s="12">
        <v>18</v>
      </c>
      <c r="BO22" s="10" t="s">
        <v>98</v>
      </c>
      <c r="BP22" s="10"/>
      <c r="BR22" s="12">
        <v>18</v>
      </c>
      <c r="BS22" s="10"/>
      <c r="BT22" s="8">
        <f>SUM(BT17:BT21)</f>
        <v>998</v>
      </c>
      <c r="BV22" s="12">
        <v>18</v>
      </c>
      <c r="BW22" s="10" t="s">
        <v>100</v>
      </c>
      <c r="BX22" s="10">
        <v>253</v>
      </c>
      <c r="BZ22" s="12">
        <v>18</v>
      </c>
      <c r="CA22" s="10" t="s">
        <v>21</v>
      </c>
      <c r="CB22">
        <v>250</v>
      </c>
      <c r="CD22" s="12">
        <v>18</v>
      </c>
      <c r="CH22" s="12">
        <v>18</v>
      </c>
      <c r="CI22" t="s">
        <v>99</v>
      </c>
      <c r="CJ22">
        <v>250</v>
      </c>
      <c r="CL22" s="12">
        <v>18</v>
      </c>
      <c r="CM22" t="s">
        <v>97</v>
      </c>
      <c r="CN22">
        <v>250</v>
      </c>
      <c r="CP22" s="12">
        <v>18</v>
      </c>
      <c r="CT22" s="12">
        <v>18</v>
      </c>
      <c r="CU22" s="10" t="s">
        <v>98</v>
      </c>
      <c r="CV22">
        <v>265</v>
      </c>
      <c r="CX22" s="12">
        <v>18</v>
      </c>
      <c r="CZ22" s="8">
        <v>1342</v>
      </c>
      <c r="DB22" s="12">
        <v>18</v>
      </c>
      <c r="DC22" s="12"/>
      <c r="DD22" s="8">
        <f>SUM(DD17:DD21)</f>
        <v>1333</v>
      </c>
      <c r="DF22" s="12">
        <v>18</v>
      </c>
      <c r="DG22" t="s">
        <v>99</v>
      </c>
      <c r="DH22">
        <v>264</v>
      </c>
      <c r="DJ22" s="12">
        <v>18</v>
      </c>
      <c r="DK22" s="10" t="s">
        <v>203</v>
      </c>
      <c r="DL22">
        <v>255</v>
      </c>
      <c r="DN22" s="8">
        <v>18</v>
      </c>
      <c r="DR22" s="8">
        <v>18</v>
      </c>
      <c r="DS22" s="10" t="s">
        <v>99</v>
      </c>
      <c r="DT22">
        <v>250</v>
      </c>
      <c r="DU22" s="12"/>
      <c r="DV22" s="8"/>
      <c r="DW22" s="8">
        <v>18</v>
      </c>
      <c r="DX22" s="10" t="s">
        <v>97</v>
      </c>
      <c r="DY22">
        <v>243</v>
      </c>
      <c r="EA22" s="8">
        <v>18</v>
      </c>
      <c r="EB22" s="10" t="s">
        <v>100</v>
      </c>
      <c r="EC22">
        <v>254</v>
      </c>
      <c r="EE22" s="8">
        <v>18</v>
      </c>
      <c r="EF22" s="10" t="s">
        <v>98</v>
      </c>
      <c r="EG22">
        <v>263</v>
      </c>
      <c r="EI22" s="8">
        <v>18</v>
      </c>
      <c r="EK22" s="8">
        <f>SUM(EK17:EK21)</f>
        <v>1350</v>
      </c>
      <c r="EM22" s="8">
        <v>18</v>
      </c>
      <c r="EN22" s="10" t="s">
        <v>100</v>
      </c>
      <c r="EO22">
        <v>278</v>
      </c>
      <c r="EQ22" s="8">
        <v>18</v>
      </c>
      <c r="ER22" s="10" t="s">
        <v>21</v>
      </c>
      <c r="ES22">
        <v>287</v>
      </c>
      <c r="EU22" s="8">
        <v>18</v>
      </c>
      <c r="EY22" s="8">
        <v>18</v>
      </c>
      <c r="EZ22" s="10"/>
      <c r="FC22" s="8">
        <v>18</v>
      </c>
      <c r="FD22" s="10" t="s">
        <v>98</v>
      </c>
      <c r="FE22">
        <v>275</v>
      </c>
      <c r="FH22" s="8">
        <v>18</v>
      </c>
      <c r="FI22" s="10" t="s">
        <v>97</v>
      </c>
      <c r="FJ22">
        <v>277</v>
      </c>
      <c r="FL22" s="8">
        <v>18</v>
      </c>
      <c r="FM22" s="10" t="s">
        <v>100</v>
      </c>
      <c r="FN22">
        <v>292</v>
      </c>
      <c r="FP22" s="8">
        <v>18</v>
      </c>
      <c r="FQ22" s="10" t="s">
        <v>98</v>
      </c>
      <c r="FR22">
        <v>281</v>
      </c>
      <c r="FT22" s="8">
        <v>18</v>
      </c>
      <c r="FV22" s="257">
        <f>SUM(FV17:FV21)</f>
        <v>1502</v>
      </c>
      <c r="FX22" s="8">
        <v>18</v>
      </c>
      <c r="FY22" t="s">
        <v>99</v>
      </c>
      <c r="FZ22">
        <v>317</v>
      </c>
      <c r="GB22" s="8">
        <v>18</v>
      </c>
      <c r="GC22" s="10" t="s">
        <v>21</v>
      </c>
      <c r="GD22">
        <v>321</v>
      </c>
      <c r="GF22" s="8">
        <v>18</v>
      </c>
      <c r="GJ22" s="257">
        <v>18</v>
      </c>
      <c r="GK22" s="10" t="s">
        <v>99</v>
      </c>
      <c r="GL22">
        <v>345</v>
      </c>
      <c r="GN22" s="8">
        <v>18</v>
      </c>
      <c r="GO22" s="10" t="s">
        <v>97</v>
      </c>
      <c r="GP22">
        <v>357</v>
      </c>
      <c r="GR22" s="8">
        <v>18</v>
      </c>
      <c r="GS22" s="10" t="s">
        <v>100</v>
      </c>
      <c r="GV22" s="8">
        <v>18</v>
      </c>
      <c r="GW22" s="10" t="s">
        <v>100</v>
      </c>
      <c r="GX22">
        <v>378</v>
      </c>
      <c r="GZ22" s="8">
        <v>18</v>
      </c>
      <c r="HA22" s="10" t="s">
        <v>21</v>
      </c>
      <c r="HB22">
        <v>360</v>
      </c>
      <c r="HD22" s="8">
        <v>18</v>
      </c>
      <c r="HF22" s="257">
        <f>SUM(HF17:HF21)</f>
        <v>1803</v>
      </c>
      <c r="HH22" s="8">
        <v>18</v>
      </c>
      <c r="HI22" s="10" t="s">
        <v>99</v>
      </c>
      <c r="HJ22">
        <v>352</v>
      </c>
      <c r="HL22" s="8">
        <v>18</v>
      </c>
      <c r="HM22" s="10" t="s">
        <v>21</v>
      </c>
      <c r="HN22">
        <v>334</v>
      </c>
      <c r="HP22">
        <v>6</v>
      </c>
      <c r="HQ22" s="8"/>
      <c r="HR22" s="8">
        <v>18</v>
      </c>
      <c r="HX22" s="8">
        <v>18</v>
      </c>
      <c r="HY22" s="10" t="s">
        <v>98</v>
      </c>
      <c r="HZ22">
        <v>331</v>
      </c>
      <c r="IB22">
        <v>257</v>
      </c>
      <c r="ID22" s="8">
        <v>18</v>
      </c>
      <c r="IE22" s="10" t="s">
        <v>97</v>
      </c>
      <c r="IF22">
        <v>328</v>
      </c>
      <c r="IH22">
        <v>60</v>
      </c>
      <c r="IJ22" s="8">
        <v>18</v>
      </c>
      <c r="IK22" s="10" t="s">
        <v>100</v>
      </c>
      <c r="IL22">
        <v>348</v>
      </c>
      <c r="IN22">
        <v>16</v>
      </c>
      <c r="IP22" s="8">
        <v>18</v>
      </c>
      <c r="IQ22" s="10" t="s">
        <v>98</v>
      </c>
      <c r="IR22">
        <v>357</v>
      </c>
      <c r="IT22">
        <v>295</v>
      </c>
    </row>
    <row r="23" spans="2:254" ht="15" x14ac:dyDescent="0.25">
      <c r="B23" s="12">
        <v>19</v>
      </c>
      <c r="C23" s="10" t="s">
        <v>100</v>
      </c>
      <c r="D23" s="10">
        <v>260</v>
      </c>
      <c r="F23" s="12">
        <v>19</v>
      </c>
      <c r="G23" s="10" t="s">
        <v>21</v>
      </c>
      <c r="H23" s="10">
        <v>243</v>
      </c>
      <c r="J23" s="12">
        <v>19</v>
      </c>
      <c r="K23" s="10" t="s">
        <v>21</v>
      </c>
      <c r="L23" s="10">
        <v>251</v>
      </c>
      <c r="N23" s="12">
        <v>19</v>
      </c>
      <c r="O23" s="10"/>
      <c r="P23" s="10"/>
      <c r="R23" s="12">
        <v>19</v>
      </c>
      <c r="S23" s="10" t="s">
        <v>99</v>
      </c>
      <c r="T23" s="10">
        <v>231</v>
      </c>
      <c r="V23" s="12">
        <v>19</v>
      </c>
      <c r="W23" s="10" t="s">
        <v>97</v>
      </c>
      <c r="X23" s="10">
        <v>230</v>
      </c>
      <c r="Z23" s="12">
        <v>19</v>
      </c>
      <c r="AA23" s="10"/>
      <c r="AB23" s="10"/>
      <c r="AD23" s="12">
        <v>19</v>
      </c>
      <c r="AE23" s="10" t="s">
        <v>98</v>
      </c>
      <c r="AF23" s="10">
        <v>224</v>
      </c>
      <c r="AH23" s="12">
        <v>19</v>
      </c>
      <c r="AI23" s="10"/>
      <c r="AJ23" s="8">
        <f>SUM(AJ18:AJ22)</f>
        <v>1148</v>
      </c>
      <c r="AL23" s="12">
        <v>19</v>
      </c>
      <c r="AM23" s="10" t="s">
        <v>100</v>
      </c>
      <c r="AN23" s="10">
        <v>236</v>
      </c>
      <c r="AP23" s="12">
        <v>19</v>
      </c>
      <c r="AQ23" s="10" t="s">
        <v>21</v>
      </c>
      <c r="AR23" s="10">
        <v>249</v>
      </c>
      <c r="AT23" s="12">
        <v>19</v>
      </c>
      <c r="AU23" s="10"/>
      <c r="AV23" s="8">
        <f>SUM(AV18:AV22)</f>
        <v>1285</v>
      </c>
      <c r="AX23" s="12">
        <v>19</v>
      </c>
      <c r="AY23" s="10" t="s">
        <v>99</v>
      </c>
      <c r="AZ23" s="10">
        <v>252</v>
      </c>
      <c r="BB23" s="12">
        <v>19</v>
      </c>
      <c r="BC23" s="10" t="s">
        <v>97</v>
      </c>
      <c r="BD23" s="10">
        <v>254</v>
      </c>
      <c r="BF23" s="12">
        <v>19</v>
      </c>
      <c r="BG23" s="10"/>
      <c r="BH23" s="8">
        <f>SUM(BH18:BH22)</f>
        <v>1305</v>
      </c>
      <c r="BJ23" s="12">
        <v>19</v>
      </c>
      <c r="BK23" s="10" t="s">
        <v>99</v>
      </c>
      <c r="BL23" s="10">
        <v>241</v>
      </c>
      <c r="BN23" s="12">
        <v>19</v>
      </c>
      <c r="BO23" s="10" t="s">
        <v>21</v>
      </c>
      <c r="BP23" s="8"/>
      <c r="BR23" s="12">
        <v>19</v>
      </c>
      <c r="BS23" s="10"/>
      <c r="BT23" s="8"/>
      <c r="BV23" s="12">
        <v>19</v>
      </c>
      <c r="BW23" s="10" t="s">
        <v>99</v>
      </c>
      <c r="BX23" s="10">
        <v>245</v>
      </c>
      <c r="BZ23" s="12">
        <v>19</v>
      </c>
      <c r="CA23" s="10" t="s">
        <v>97</v>
      </c>
      <c r="CB23">
        <v>255</v>
      </c>
      <c r="CD23" s="12">
        <v>19</v>
      </c>
      <c r="CE23" s="10" t="s">
        <v>100</v>
      </c>
      <c r="CF23">
        <v>251</v>
      </c>
      <c r="CH23" s="12">
        <v>19</v>
      </c>
      <c r="CI23" t="s">
        <v>98</v>
      </c>
      <c r="CJ23">
        <v>248</v>
      </c>
      <c r="CL23" s="12">
        <v>19</v>
      </c>
      <c r="CN23" s="8">
        <f>SUM(CN18:CN22)</f>
        <v>1255</v>
      </c>
      <c r="CP23" s="12">
        <v>19</v>
      </c>
      <c r="CQ23" s="10" t="s">
        <v>100</v>
      </c>
      <c r="CR23">
        <v>260</v>
      </c>
      <c r="CT23" s="12">
        <v>19</v>
      </c>
      <c r="CU23" s="10" t="s">
        <v>21</v>
      </c>
      <c r="CV23">
        <v>258</v>
      </c>
      <c r="CX23" s="12">
        <v>19</v>
      </c>
      <c r="DB23" s="12">
        <v>19</v>
      </c>
      <c r="DC23" s="12"/>
      <c r="DF23" s="12">
        <v>19</v>
      </c>
      <c r="DG23" t="s">
        <v>98</v>
      </c>
      <c r="DH23">
        <v>275</v>
      </c>
      <c r="DJ23" s="12">
        <v>19</v>
      </c>
      <c r="DK23" s="10" t="s">
        <v>97</v>
      </c>
      <c r="DL23">
        <v>234</v>
      </c>
      <c r="DN23" s="8">
        <v>19</v>
      </c>
      <c r="DO23" s="10" t="s">
        <v>100</v>
      </c>
      <c r="DP23">
        <v>265</v>
      </c>
      <c r="DR23" s="8">
        <v>19</v>
      </c>
      <c r="DS23" s="10" t="s">
        <v>98</v>
      </c>
      <c r="DT23">
        <v>261</v>
      </c>
      <c r="DU23" s="12"/>
      <c r="DV23" s="8"/>
      <c r="DW23" s="8">
        <v>19</v>
      </c>
      <c r="DX23" s="10"/>
      <c r="DY23" s="8">
        <f>SUM(DY18:DY22)</f>
        <v>1230</v>
      </c>
      <c r="EA23" s="8">
        <v>19</v>
      </c>
      <c r="EB23" s="10" t="s">
        <v>99</v>
      </c>
      <c r="EC23">
        <v>238</v>
      </c>
      <c r="EE23" s="8">
        <v>19</v>
      </c>
      <c r="EF23" s="10" t="s">
        <v>21</v>
      </c>
      <c r="EG23">
        <v>258</v>
      </c>
      <c r="EI23" s="8">
        <v>19</v>
      </c>
      <c r="EM23" s="8">
        <v>19</v>
      </c>
      <c r="EN23" s="10" t="s">
        <v>99</v>
      </c>
      <c r="EO23">
        <v>265</v>
      </c>
      <c r="EQ23" s="8">
        <v>19</v>
      </c>
      <c r="ER23" s="10" t="s">
        <v>97</v>
      </c>
      <c r="ES23">
        <v>292</v>
      </c>
      <c r="EU23" s="8">
        <v>19</v>
      </c>
      <c r="EV23" s="10" t="s">
        <v>100</v>
      </c>
      <c r="EW23" s="8" t="s">
        <v>191</v>
      </c>
      <c r="EY23" s="8">
        <v>19</v>
      </c>
      <c r="EZ23" s="10" t="s">
        <v>100</v>
      </c>
      <c r="FA23">
        <v>293</v>
      </c>
      <c r="FC23" s="8">
        <v>19</v>
      </c>
      <c r="FD23" s="10" t="s">
        <v>21</v>
      </c>
      <c r="FE23">
        <v>274</v>
      </c>
      <c r="FH23" s="8">
        <v>19</v>
      </c>
      <c r="FJ23" s="257">
        <f>SUM(FJ18:FJ22)</f>
        <v>1377</v>
      </c>
      <c r="FL23" s="8">
        <v>19</v>
      </c>
      <c r="FM23" s="10" t="s">
        <v>99</v>
      </c>
      <c r="FN23">
        <v>280</v>
      </c>
      <c r="FP23" s="8">
        <v>19</v>
      </c>
      <c r="FQ23" s="10" t="s">
        <v>21</v>
      </c>
      <c r="FR23">
        <v>278</v>
      </c>
      <c r="FT23" s="8">
        <v>19</v>
      </c>
      <c r="FX23" s="8">
        <v>19</v>
      </c>
      <c r="FY23" t="s">
        <v>98</v>
      </c>
      <c r="FZ23">
        <v>319</v>
      </c>
      <c r="GB23" s="8">
        <v>19</v>
      </c>
      <c r="GC23" s="10" t="s">
        <v>97</v>
      </c>
      <c r="GD23">
        <v>324</v>
      </c>
      <c r="GF23" s="8">
        <v>19</v>
      </c>
      <c r="GG23" s="10" t="s">
        <v>100</v>
      </c>
      <c r="GH23">
        <v>345</v>
      </c>
      <c r="GJ23" s="257">
        <v>19</v>
      </c>
      <c r="GK23" s="10" t="s">
        <v>98</v>
      </c>
      <c r="GL23">
        <v>352</v>
      </c>
      <c r="GN23" s="8">
        <v>19</v>
      </c>
      <c r="GP23" s="257">
        <f>SUM(GP18:GP22)</f>
        <v>1797</v>
      </c>
      <c r="GR23" s="8">
        <v>19</v>
      </c>
      <c r="GS23" s="10" t="s">
        <v>99</v>
      </c>
      <c r="GT23">
        <v>383</v>
      </c>
      <c r="GV23" s="8">
        <v>19</v>
      </c>
      <c r="GW23" s="10" t="s">
        <v>99</v>
      </c>
      <c r="GX23">
        <v>365</v>
      </c>
      <c r="GZ23" s="8">
        <v>19</v>
      </c>
      <c r="HA23" s="10" t="s">
        <v>97</v>
      </c>
      <c r="HB23">
        <v>362</v>
      </c>
      <c r="HD23" s="8">
        <v>19</v>
      </c>
      <c r="HH23" s="8">
        <v>19</v>
      </c>
      <c r="HI23" s="10" t="s">
        <v>98</v>
      </c>
      <c r="HJ23">
        <v>356</v>
      </c>
      <c r="HL23" s="8">
        <v>19</v>
      </c>
      <c r="HM23" s="10" t="s">
        <v>97</v>
      </c>
      <c r="HN23">
        <v>341</v>
      </c>
      <c r="HP23">
        <v>63</v>
      </c>
      <c r="HQ23" s="8"/>
      <c r="HR23" s="8">
        <v>19</v>
      </c>
      <c r="HS23" s="10" t="s">
        <v>100</v>
      </c>
      <c r="HT23">
        <v>338</v>
      </c>
      <c r="HV23">
        <v>2</v>
      </c>
      <c r="HX23" s="8">
        <v>19</v>
      </c>
      <c r="HY23" s="10" t="s">
        <v>21</v>
      </c>
      <c r="HZ23">
        <v>317</v>
      </c>
      <c r="IB23">
        <v>7</v>
      </c>
      <c r="ID23" s="8">
        <v>19</v>
      </c>
      <c r="IF23" s="257">
        <f>SUM(IF18:IF22)</f>
        <v>1652</v>
      </c>
      <c r="IH23" s="257">
        <f>SUM(IH18:IH22)</f>
        <v>356</v>
      </c>
      <c r="IJ23" s="8">
        <v>19</v>
      </c>
      <c r="IK23" s="10" t="s">
        <v>99</v>
      </c>
      <c r="IL23">
        <v>350</v>
      </c>
      <c r="IN23">
        <v>2</v>
      </c>
      <c r="IP23" s="8">
        <v>19</v>
      </c>
      <c r="IQ23" s="10" t="s">
        <v>21</v>
      </c>
      <c r="IR23">
        <v>346</v>
      </c>
      <c r="IT23">
        <v>356</v>
      </c>
    </row>
    <row r="24" spans="2:254" ht="15" x14ac:dyDescent="0.25">
      <c r="B24" s="12">
        <v>20</v>
      </c>
      <c r="C24" s="10" t="s">
        <v>99</v>
      </c>
      <c r="D24" s="10">
        <v>251</v>
      </c>
      <c r="F24" s="12">
        <v>20</v>
      </c>
      <c r="G24" s="10" t="s">
        <v>97</v>
      </c>
      <c r="H24" s="10">
        <v>241</v>
      </c>
      <c r="J24" s="12">
        <v>20</v>
      </c>
      <c r="K24" s="10" t="s">
        <v>97</v>
      </c>
      <c r="L24" s="10">
        <v>249</v>
      </c>
      <c r="N24" s="12">
        <v>20</v>
      </c>
      <c r="O24" s="10" t="s">
        <v>100</v>
      </c>
      <c r="P24" s="10">
        <v>243</v>
      </c>
      <c r="R24" s="12">
        <v>20</v>
      </c>
      <c r="S24" s="10" t="s">
        <v>98</v>
      </c>
      <c r="T24" s="10">
        <v>236</v>
      </c>
      <c r="V24" s="12">
        <v>20</v>
      </c>
      <c r="W24" s="10"/>
      <c r="X24" s="8">
        <f>SUM(X19:X23)</f>
        <v>1154</v>
      </c>
      <c r="Z24" s="12">
        <v>20</v>
      </c>
      <c r="AA24" s="10" t="s">
        <v>100</v>
      </c>
      <c r="AB24" s="10">
        <v>241</v>
      </c>
      <c r="AD24" s="12">
        <v>20</v>
      </c>
      <c r="AE24" s="10" t="s">
        <v>21</v>
      </c>
      <c r="AF24" s="10">
        <v>221</v>
      </c>
      <c r="AH24" s="12">
        <v>20</v>
      </c>
      <c r="AI24" s="10"/>
      <c r="AJ24" s="10"/>
      <c r="AL24" s="12">
        <v>20</v>
      </c>
      <c r="AM24" s="10" t="s">
        <v>99</v>
      </c>
      <c r="AN24" s="10">
        <v>237</v>
      </c>
      <c r="AP24" s="12">
        <v>20</v>
      </c>
      <c r="AQ24" s="10" t="s">
        <v>97</v>
      </c>
      <c r="AR24" s="10">
        <v>240</v>
      </c>
      <c r="AT24" s="12">
        <v>20</v>
      </c>
      <c r="AU24" s="10"/>
      <c r="AV24" s="10"/>
      <c r="AX24" s="12">
        <v>20</v>
      </c>
      <c r="AY24" s="10" t="s">
        <v>98</v>
      </c>
      <c r="AZ24" s="10">
        <v>261</v>
      </c>
      <c r="BB24" s="12">
        <v>20</v>
      </c>
      <c r="BC24" s="10"/>
      <c r="BD24" s="8">
        <f>SUM(BD19:BD23)</f>
        <v>1283</v>
      </c>
      <c r="BF24" s="12">
        <v>20</v>
      </c>
      <c r="BG24" s="10"/>
      <c r="BH24" s="10"/>
      <c r="BJ24" s="12">
        <v>20</v>
      </c>
      <c r="BK24" s="10" t="s">
        <v>98</v>
      </c>
      <c r="BL24" s="10">
        <v>246</v>
      </c>
      <c r="BN24" s="12">
        <v>20</v>
      </c>
      <c r="BO24" s="10" t="s">
        <v>97</v>
      </c>
      <c r="BP24" s="10"/>
      <c r="BR24" s="12">
        <v>20</v>
      </c>
      <c r="BS24" s="10" t="s">
        <v>100</v>
      </c>
      <c r="BT24" s="10">
        <v>256</v>
      </c>
      <c r="BV24" s="12">
        <v>20</v>
      </c>
      <c r="BW24" s="10" t="s">
        <v>98</v>
      </c>
      <c r="BX24" s="10">
        <v>249</v>
      </c>
      <c r="BZ24" s="12">
        <v>20</v>
      </c>
      <c r="CB24" s="8">
        <f>SUM(CB19:CB23)</f>
        <v>1250</v>
      </c>
      <c r="CD24" s="12">
        <v>20</v>
      </c>
      <c r="CE24" s="10" t="s">
        <v>99</v>
      </c>
      <c r="CF24">
        <v>249</v>
      </c>
      <c r="CH24" s="12">
        <v>20</v>
      </c>
      <c r="CI24" t="s">
        <v>21</v>
      </c>
      <c r="CJ24">
        <v>249</v>
      </c>
      <c r="CL24" s="12">
        <v>20</v>
      </c>
      <c r="CP24" s="12">
        <v>20</v>
      </c>
      <c r="CQ24" s="10" t="s">
        <v>99</v>
      </c>
      <c r="CR24">
        <v>266</v>
      </c>
      <c r="CT24" s="12">
        <v>20</v>
      </c>
      <c r="CU24" s="10" t="s">
        <v>97</v>
      </c>
      <c r="CV24">
        <v>261</v>
      </c>
      <c r="CX24" s="12">
        <v>20</v>
      </c>
      <c r="CY24" t="s">
        <v>280</v>
      </c>
      <c r="CZ24">
        <v>240</v>
      </c>
      <c r="DB24" s="12">
        <v>20</v>
      </c>
      <c r="DC24" s="84" t="s">
        <v>100</v>
      </c>
      <c r="DD24">
        <v>273</v>
      </c>
      <c r="DF24" s="12">
        <v>20</v>
      </c>
      <c r="DG24" t="s">
        <v>21</v>
      </c>
      <c r="DH24">
        <v>266</v>
      </c>
      <c r="DJ24" s="12">
        <v>20</v>
      </c>
      <c r="DL24" s="8">
        <f>SUM(DL19:DL23)</f>
        <v>1292</v>
      </c>
      <c r="DN24" s="8">
        <v>20</v>
      </c>
      <c r="DO24" s="10" t="s">
        <v>99</v>
      </c>
      <c r="DP24">
        <v>255</v>
      </c>
      <c r="DR24" s="8">
        <v>20</v>
      </c>
      <c r="DS24" s="10" t="s">
        <v>21</v>
      </c>
      <c r="DT24">
        <v>251</v>
      </c>
      <c r="DU24" s="12"/>
      <c r="DV24" s="8"/>
      <c r="DW24" s="8">
        <v>20</v>
      </c>
      <c r="DX24" s="10"/>
      <c r="EA24" s="8">
        <v>20</v>
      </c>
      <c r="EB24" s="10" t="s">
        <v>98</v>
      </c>
      <c r="EC24">
        <v>243</v>
      </c>
      <c r="EE24" s="8">
        <v>20</v>
      </c>
      <c r="EF24" s="10" t="s">
        <v>97</v>
      </c>
      <c r="EG24">
        <v>260</v>
      </c>
      <c r="EI24" s="8">
        <v>20</v>
      </c>
      <c r="EJ24" s="10" t="s">
        <v>100</v>
      </c>
      <c r="EK24">
        <v>278</v>
      </c>
      <c r="EM24" s="8">
        <v>20</v>
      </c>
      <c r="EN24" s="10" t="s">
        <v>98</v>
      </c>
      <c r="EO24">
        <v>275</v>
      </c>
      <c r="EQ24" s="8">
        <v>20</v>
      </c>
      <c r="ES24" s="257">
        <f>SUM(ES19:ES23)</f>
        <v>1471</v>
      </c>
      <c r="EU24" s="8">
        <v>20</v>
      </c>
      <c r="EV24" s="10" t="s">
        <v>99</v>
      </c>
      <c r="EW24">
        <v>294</v>
      </c>
      <c r="EY24" s="8">
        <v>20</v>
      </c>
      <c r="EZ24" s="10" t="s">
        <v>99</v>
      </c>
      <c r="FA24">
        <v>288</v>
      </c>
      <c r="FC24" s="8">
        <v>20</v>
      </c>
      <c r="FD24" s="10" t="s">
        <v>97</v>
      </c>
      <c r="FE24">
        <v>274</v>
      </c>
      <c r="FH24" s="8">
        <v>20</v>
      </c>
      <c r="FL24" s="8">
        <v>20</v>
      </c>
      <c r="FM24" s="10" t="s">
        <v>98</v>
      </c>
      <c r="FN24">
        <v>287</v>
      </c>
      <c r="FP24" s="8">
        <v>20</v>
      </c>
      <c r="FQ24" s="10" t="s">
        <v>97</v>
      </c>
      <c r="FR24">
        <v>280</v>
      </c>
      <c r="FT24" s="8">
        <v>20</v>
      </c>
      <c r="FU24" s="10" t="s">
        <v>100</v>
      </c>
      <c r="FV24">
        <v>309</v>
      </c>
      <c r="FX24" s="8">
        <v>20</v>
      </c>
      <c r="FY24" t="s">
        <v>21</v>
      </c>
      <c r="FZ24">
        <v>314</v>
      </c>
      <c r="GB24" s="8">
        <v>20</v>
      </c>
      <c r="GD24" s="257">
        <f>SUM(GD19:GD23)</f>
        <v>1615</v>
      </c>
      <c r="GF24" s="8">
        <v>20</v>
      </c>
      <c r="GG24" s="10" t="s">
        <v>99</v>
      </c>
      <c r="GH24">
        <v>336</v>
      </c>
      <c r="GJ24" s="257">
        <v>20</v>
      </c>
      <c r="GK24" s="10" t="s">
        <v>21</v>
      </c>
      <c r="GL24">
        <v>348</v>
      </c>
      <c r="GN24" s="8">
        <v>20</v>
      </c>
      <c r="GR24" s="8">
        <v>20</v>
      </c>
      <c r="GS24" s="10" t="s">
        <v>98</v>
      </c>
      <c r="GT24">
        <v>383</v>
      </c>
      <c r="GV24" s="8">
        <v>20</v>
      </c>
      <c r="GW24" s="10" t="s">
        <v>98</v>
      </c>
      <c r="GX24">
        <v>372</v>
      </c>
      <c r="GZ24" s="8">
        <v>20</v>
      </c>
      <c r="HB24" s="257">
        <f>SUM(HB19:HB23)</f>
        <v>1850</v>
      </c>
      <c r="HD24" s="8">
        <v>20</v>
      </c>
      <c r="HE24" s="10" t="s">
        <v>100</v>
      </c>
      <c r="HF24">
        <v>369</v>
      </c>
      <c r="HH24" s="8">
        <v>20</v>
      </c>
      <c r="HI24" s="10" t="s">
        <v>21</v>
      </c>
      <c r="HJ24">
        <v>345</v>
      </c>
      <c r="HL24" s="8">
        <v>20</v>
      </c>
      <c r="HN24" s="257">
        <f>SUM(HN19:HN23)</f>
        <v>1709</v>
      </c>
      <c r="HP24" s="257">
        <v>354</v>
      </c>
      <c r="HQ24" s="8"/>
      <c r="HR24" s="8">
        <v>20</v>
      </c>
      <c r="HS24" s="10" t="s">
        <v>99</v>
      </c>
      <c r="HT24">
        <v>332</v>
      </c>
      <c r="HV24">
        <v>280</v>
      </c>
      <c r="HX24" s="8">
        <v>20</v>
      </c>
      <c r="HY24" s="10" t="s">
        <v>97</v>
      </c>
      <c r="HZ24">
        <v>321</v>
      </c>
      <c r="IB24">
        <v>61</v>
      </c>
      <c r="ID24" s="8">
        <v>20</v>
      </c>
      <c r="IJ24" s="8">
        <v>20</v>
      </c>
      <c r="IK24" s="10" t="s">
        <v>98</v>
      </c>
      <c r="IL24">
        <v>352</v>
      </c>
      <c r="IN24">
        <v>272</v>
      </c>
      <c r="IP24" s="8">
        <v>20</v>
      </c>
      <c r="IQ24" s="10" t="s">
        <v>97</v>
      </c>
      <c r="IR24">
        <v>353</v>
      </c>
      <c r="IT24">
        <v>62</v>
      </c>
    </row>
    <row r="25" spans="2:254" ht="15" x14ac:dyDescent="0.25">
      <c r="B25" s="12">
        <v>21</v>
      </c>
      <c r="C25" s="10" t="s">
        <v>98</v>
      </c>
      <c r="D25" s="10">
        <v>252</v>
      </c>
      <c r="F25" s="12">
        <v>21</v>
      </c>
      <c r="G25" s="10"/>
      <c r="H25" s="8">
        <f>SUM(H20:H24)</f>
        <v>1203</v>
      </c>
      <c r="J25" s="12">
        <v>21</v>
      </c>
      <c r="K25" s="10"/>
      <c r="L25" s="8">
        <f>SUM(L20:L24)</f>
        <v>1241</v>
      </c>
      <c r="N25" s="12">
        <v>21</v>
      </c>
      <c r="O25" s="10" t="s">
        <v>99</v>
      </c>
      <c r="P25" s="10">
        <v>242</v>
      </c>
      <c r="R25" s="12">
        <v>21</v>
      </c>
      <c r="S25" s="10" t="s">
        <v>21</v>
      </c>
      <c r="T25" s="10">
        <v>235</v>
      </c>
      <c r="V25" s="12">
        <v>21</v>
      </c>
      <c r="W25" s="10"/>
      <c r="X25" s="10"/>
      <c r="Z25" s="12">
        <v>21</v>
      </c>
      <c r="AA25" s="10" t="s">
        <v>99</v>
      </c>
      <c r="AB25" s="10">
        <v>238</v>
      </c>
      <c r="AD25" s="12">
        <v>21</v>
      </c>
      <c r="AE25" s="10" t="s">
        <v>97</v>
      </c>
      <c r="AF25" s="10">
        <v>222</v>
      </c>
      <c r="AH25" s="12">
        <v>21</v>
      </c>
      <c r="AI25" s="10" t="s">
        <v>100</v>
      </c>
      <c r="AJ25" s="10">
        <v>231</v>
      </c>
      <c r="AL25" s="12">
        <v>21</v>
      </c>
      <c r="AM25" s="10" t="s">
        <v>98</v>
      </c>
      <c r="AN25" s="10">
        <v>241</v>
      </c>
      <c r="AP25" s="12">
        <v>21</v>
      </c>
      <c r="AQ25" s="10"/>
      <c r="AR25" s="8">
        <f>SUM(AR20:AR24)</f>
        <v>1227</v>
      </c>
      <c r="AT25" s="12">
        <v>21</v>
      </c>
      <c r="AU25" s="10" t="s">
        <v>100</v>
      </c>
      <c r="AV25" s="10">
        <v>261</v>
      </c>
      <c r="AX25" s="12">
        <v>21</v>
      </c>
      <c r="AY25" s="10" t="s">
        <v>21</v>
      </c>
      <c r="AZ25" s="10">
        <v>253</v>
      </c>
      <c r="BB25" s="12">
        <v>21</v>
      </c>
      <c r="BC25" s="10"/>
      <c r="BD25" s="10"/>
      <c r="BF25" s="12">
        <v>21</v>
      </c>
      <c r="BG25" s="10" t="s">
        <v>100</v>
      </c>
      <c r="BH25" s="10">
        <v>267</v>
      </c>
      <c r="BJ25" s="12">
        <v>21</v>
      </c>
      <c r="BK25" s="10" t="s">
        <v>21</v>
      </c>
      <c r="BL25" s="10">
        <v>247</v>
      </c>
      <c r="BN25" s="12">
        <v>21</v>
      </c>
      <c r="BO25" s="10"/>
      <c r="BP25" s="10"/>
      <c r="BR25" s="12">
        <v>21</v>
      </c>
      <c r="BS25" s="10" t="s">
        <v>99</v>
      </c>
      <c r="BT25" s="10">
        <v>252</v>
      </c>
      <c r="BV25" s="12">
        <v>21</v>
      </c>
      <c r="BW25" s="10" t="s">
        <v>21</v>
      </c>
      <c r="BX25" s="10">
        <v>245</v>
      </c>
      <c r="BZ25" s="12">
        <v>21</v>
      </c>
      <c r="CD25" s="12">
        <v>21</v>
      </c>
      <c r="CE25" s="10" t="s">
        <v>98</v>
      </c>
      <c r="CF25">
        <v>252</v>
      </c>
      <c r="CH25" s="12">
        <v>21</v>
      </c>
      <c r="CI25" t="s">
        <v>97</v>
      </c>
      <c r="CJ25">
        <v>247</v>
      </c>
      <c r="CL25" s="12">
        <v>21</v>
      </c>
      <c r="CM25" t="s">
        <v>100</v>
      </c>
      <c r="CN25">
        <v>259</v>
      </c>
      <c r="CP25" s="12">
        <v>21</v>
      </c>
      <c r="CQ25" s="10" t="s">
        <v>98</v>
      </c>
      <c r="CR25">
        <v>264</v>
      </c>
      <c r="CT25" s="12">
        <v>21</v>
      </c>
      <c r="CV25">
        <f>SUM(CV20:CV24)</f>
        <v>1310</v>
      </c>
      <c r="CX25" s="12">
        <v>21</v>
      </c>
      <c r="CY25" t="s">
        <v>99</v>
      </c>
      <c r="CZ25">
        <v>260</v>
      </c>
      <c r="DB25" s="12">
        <v>21</v>
      </c>
      <c r="DC25" s="84" t="s">
        <v>99</v>
      </c>
      <c r="DD25">
        <v>262</v>
      </c>
      <c r="DF25" s="12">
        <v>21</v>
      </c>
      <c r="DG25" t="s">
        <v>97</v>
      </c>
      <c r="DH25">
        <v>272</v>
      </c>
      <c r="DJ25" s="12">
        <v>21</v>
      </c>
      <c r="DN25" s="8">
        <v>21</v>
      </c>
      <c r="DO25" s="10" t="s">
        <v>98</v>
      </c>
      <c r="DP25">
        <v>267</v>
      </c>
      <c r="DR25" s="8">
        <v>21</v>
      </c>
      <c r="DS25" s="10" t="s">
        <v>97</v>
      </c>
      <c r="DT25">
        <v>263</v>
      </c>
      <c r="DU25" s="12"/>
      <c r="DV25" s="8"/>
      <c r="DW25" s="8">
        <v>21</v>
      </c>
      <c r="DX25" s="10" t="s">
        <v>100</v>
      </c>
      <c r="DY25">
        <v>250</v>
      </c>
      <c r="EA25" s="8">
        <v>21</v>
      </c>
      <c r="EB25" s="10" t="s">
        <v>21</v>
      </c>
      <c r="EC25">
        <v>242</v>
      </c>
      <c r="EE25" s="8">
        <v>21</v>
      </c>
      <c r="EG25" s="8">
        <f>SUM(EG20:EG24)</f>
        <v>1305</v>
      </c>
      <c r="EI25" s="8">
        <v>21</v>
      </c>
      <c r="EJ25" s="10" t="s">
        <v>99</v>
      </c>
      <c r="EK25">
        <v>265</v>
      </c>
      <c r="EM25" s="8">
        <v>21</v>
      </c>
      <c r="EN25" s="10" t="s">
        <v>21</v>
      </c>
      <c r="EO25">
        <v>277</v>
      </c>
      <c r="EQ25" s="8">
        <v>21</v>
      </c>
      <c r="EU25" s="8">
        <v>21</v>
      </c>
      <c r="EV25" s="10" t="s">
        <v>98</v>
      </c>
      <c r="EW25">
        <v>295</v>
      </c>
      <c r="EY25" s="8">
        <v>21</v>
      </c>
      <c r="EZ25" s="10" t="s">
        <v>98</v>
      </c>
      <c r="FA25">
        <v>290</v>
      </c>
      <c r="FC25" s="8">
        <v>21</v>
      </c>
      <c r="FE25" s="257">
        <f>SUM(FE20:FE24)</f>
        <v>1388</v>
      </c>
      <c r="FH25" s="8">
        <v>21</v>
      </c>
      <c r="FI25" s="10" t="s">
        <v>100</v>
      </c>
      <c r="FJ25">
        <v>282</v>
      </c>
      <c r="FL25" s="8">
        <v>21</v>
      </c>
      <c r="FM25" s="10" t="s">
        <v>21</v>
      </c>
      <c r="FN25">
        <v>282</v>
      </c>
      <c r="FP25" s="8">
        <v>21</v>
      </c>
      <c r="FR25" s="257">
        <f>SUM(FR20:FR24)</f>
        <v>1397</v>
      </c>
      <c r="FT25" s="8">
        <v>21</v>
      </c>
      <c r="FU25" s="10" t="s">
        <v>99</v>
      </c>
      <c r="FV25">
        <v>305</v>
      </c>
      <c r="FX25" s="8">
        <v>21</v>
      </c>
      <c r="FY25" t="s">
        <v>97</v>
      </c>
      <c r="FZ25">
        <v>319</v>
      </c>
      <c r="GB25" s="8">
        <v>21</v>
      </c>
      <c r="GC25" s="10"/>
      <c r="GF25" s="8">
        <v>21</v>
      </c>
      <c r="GG25" s="10" t="s">
        <v>98</v>
      </c>
      <c r="GH25">
        <v>342</v>
      </c>
      <c r="GJ25" s="257">
        <v>21</v>
      </c>
      <c r="GK25" s="10" t="s">
        <v>97</v>
      </c>
      <c r="GL25">
        <v>352</v>
      </c>
      <c r="GN25" s="8">
        <v>21</v>
      </c>
      <c r="GO25" s="10" t="s">
        <v>100</v>
      </c>
      <c r="GP25">
        <v>367</v>
      </c>
      <c r="GR25" s="8">
        <v>21</v>
      </c>
      <c r="GS25" s="10" t="s">
        <v>21</v>
      </c>
      <c r="GT25">
        <v>376</v>
      </c>
      <c r="GV25" s="8">
        <v>21</v>
      </c>
      <c r="GW25" s="10" t="s">
        <v>21</v>
      </c>
      <c r="GX25">
        <v>368</v>
      </c>
      <c r="GZ25" s="8">
        <v>21</v>
      </c>
      <c r="HD25" s="8">
        <v>21</v>
      </c>
      <c r="HE25" s="10" t="s">
        <v>99</v>
      </c>
      <c r="HF25">
        <v>358</v>
      </c>
      <c r="HH25" s="8">
        <v>21</v>
      </c>
      <c r="HI25" s="10" t="s">
        <v>97</v>
      </c>
      <c r="HJ25">
        <v>348</v>
      </c>
      <c r="HL25" s="8">
        <v>21</v>
      </c>
      <c r="HP25" s="8"/>
      <c r="HQ25" s="10"/>
      <c r="HR25" s="8">
        <v>21</v>
      </c>
      <c r="HS25" s="10" t="s">
        <v>98</v>
      </c>
      <c r="HT25">
        <v>340</v>
      </c>
      <c r="HV25">
        <v>284</v>
      </c>
      <c r="HX25" s="8">
        <v>21</v>
      </c>
      <c r="HY25" s="10"/>
      <c r="HZ25" s="257">
        <f>SUM(HZ20:HZ24)</f>
        <v>1627</v>
      </c>
      <c r="IB25" s="257">
        <f>SUM(IB20:IB24)</f>
        <v>337</v>
      </c>
      <c r="ID25" s="8">
        <v>21</v>
      </c>
      <c r="IE25" s="10" t="s">
        <v>100</v>
      </c>
      <c r="IF25">
        <v>327</v>
      </c>
      <c r="IH25" s="10">
        <v>2</v>
      </c>
      <c r="IJ25" s="8">
        <v>21</v>
      </c>
      <c r="IK25" s="10" t="s">
        <v>21</v>
      </c>
      <c r="IL25">
        <v>349</v>
      </c>
      <c r="IN25">
        <v>292</v>
      </c>
      <c r="IP25" s="8">
        <v>21</v>
      </c>
      <c r="IR25" s="257">
        <f>SUM(IR20:IR24)</f>
        <v>1759</v>
      </c>
      <c r="IT25" s="257">
        <f>SUM(IT20:IT24)</f>
        <v>816</v>
      </c>
    </row>
    <row r="26" spans="2:254" ht="15" x14ac:dyDescent="0.25">
      <c r="B26" s="12">
        <v>22</v>
      </c>
      <c r="C26" s="10" t="s">
        <v>21</v>
      </c>
      <c r="D26" s="10">
        <v>250</v>
      </c>
      <c r="F26" s="12">
        <v>22</v>
      </c>
      <c r="G26" s="10"/>
      <c r="H26" s="10"/>
      <c r="J26" s="12">
        <v>22</v>
      </c>
      <c r="K26" s="10"/>
      <c r="L26" s="10"/>
      <c r="N26" s="12">
        <v>22</v>
      </c>
      <c r="O26" s="10" t="s">
        <v>98</v>
      </c>
      <c r="P26" s="10">
        <v>244</v>
      </c>
      <c r="R26" s="12">
        <v>22</v>
      </c>
      <c r="S26" s="10" t="s">
        <v>97</v>
      </c>
      <c r="T26" s="10">
        <v>238</v>
      </c>
      <c r="V26" s="12">
        <v>22</v>
      </c>
      <c r="W26" s="10" t="s">
        <v>100</v>
      </c>
      <c r="X26" s="10">
        <v>238</v>
      </c>
      <c r="Z26" s="12">
        <v>22</v>
      </c>
      <c r="AA26" s="10" t="s">
        <v>98</v>
      </c>
      <c r="AB26" s="10">
        <v>244</v>
      </c>
      <c r="AD26" s="12">
        <v>22</v>
      </c>
      <c r="AE26" s="10"/>
      <c r="AF26" s="8">
        <f>SUM(AF21:AF25)</f>
        <v>1118</v>
      </c>
      <c r="AH26" s="12">
        <v>22</v>
      </c>
      <c r="AI26" s="10" t="s">
        <v>99</v>
      </c>
      <c r="AJ26" s="10">
        <v>231</v>
      </c>
      <c r="AL26" s="12">
        <v>22</v>
      </c>
      <c r="AM26" s="10" t="s">
        <v>21</v>
      </c>
      <c r="AN26" s="10">
        <v>242</v>
      </c>
      <c r="AP26" s="12">
        <v>22</v>
      </c>
      <c r="AQ26" s="10"/>
      <c r="AR26" s="10"/>
      <c r="AT26" s="12">
        <v>22</v>
      </c>
      <c r="AU26" s="10" t="s">
        <v>99</v>
      </c>
      <c r="AV26" s="10">
        <v>253</v>
      </c>
      <c r="AX26" s="12">
        <v>22</v>
      </c>
      <c r="AY26" s="10" t="s">
        <v>97</v>
      </c>
      <c r="AZ26" s="10">
        <v>255</v>
      </c>
      <c r="BB26" s="12">
        <v>22</v>
      </c>
      <c r="BC26" s="10" t="s">
        <v>100</v>
      </c>
      <c r="BD26" s="10">
        <v>264</v>
      </c>
      <c r="BF26" s="12">
        <v>22</v>
      </c>
      <c r="BG26" s="10" t="s">
        <v>99</v>
      </c>
      <c r="BH26" s="10">
        <v>260</v>
      </c>
      <c r="BJ26" s="12">
        <v>22</v>
      </c>
      <c r="BK26" s="10" t="s">
        <v>97</v>
      </c>
      <c r="BL26" s="10">
        <v>244</v>
      </c>
      <c r="BN26" s="12">
        <v>22</v>
      </c>
      <c r="BO26" s="10"/>
      <c r="BP26" s="10"/>
      <c r="BR26" s="12">
        <v>22</v>
      </c>
      <c r="BS26" s="10" t="s">
        <v>98</v>
      </c>
      <c r="BT26" s="10">
        <v>250</v>
      </c>
      <c r="BV26" s="12">
        <v>22</v>
      </c>
      <c r="BW26" s="10" t="s">
        <v>97</v>
      </c>
      <c r="BX26" s="10">
        <v>248</v>
      </c>
      <c r="BZ26" s="12">
        <v>22</v>
      </c>
      <c r="CA26" s="10" t="s">
        <v>100</v>
      </c>
      <c r="CB26">
        <v>255</v>
      </c>
      <c r="CD26" s="12">
        <v>22</v>
      </c>
      <c r="CE26" s="10" t="s">
        <v>21</v>
      </c>
      <c r="CF26">
        <v>256</v>
      </c>
      <c r="CH26" s="12">
        <v>22</v>
      </c>
      <c r="CJ26" s="8">
        <f>SUM(CJ21:CJ25)</f>
        <v>1245</v>
      </c>
      <c r="CL26" s="12">
        <v>22</v>
      </c>
      <c r="CM26" t="s">
        <v>99</v>
      </c>
      <c r="CN26">
        <v>254</v>
      </c>
      <c r="CP26" s="12">
        <v>22</v>
      </c>
      <c r="CQ26" s="10" t="s">
        <v>21</v>
      </c>
      <c r="CR26">
        <v>272</v>
      </c>
      <c r="CT26" s="12">
        <v>22</v>
      </c>
      <c r="CX26" s="12">
        <v>22</v>
      </c>
      <c r="CY26" t="s">
        <v>98</v>
      </c>
      <c r="CZ26">
        <v>274</v>
      </c>
      <c r="DB26" s="12">
        <v>22</v>
      </c>
      <c r="DC26" s="84" t="s">
        <v>98</v>
      </c>
      <c r="DD26">
        <v>274</v>
      </c>
      <c r="DF26" s="12">
        <v>22</v>
      </c>
      <c r="DH26" s="8">
        <f>SUM(DH21:DH25)</f>
        <v>1356</v>
      </c>
      <c r="DJ26" s="12">
        <v>22</v>
      </c>
      <c r="DK26" s="10" t="s">
        <v>100</v>
      </c>
      <c r="DL26">
        <v>247</v>
      </c>
      <c r="DN26" s="8">
        <v>22</v>
      </c>
      <c r="DO26" s="10" t="s">
        <v>21</v>
      </c>
      <c r="DP26">
        <v>252</v>
      </c>
      <c r="DR26" s="8">
        <v>22</v>
      </c>
      <c r="DT26" s="8">
        <f>SUM(DT21:DT25)</f>
        <v>1285</v>
      </c>
      <c r="DU26" s="12"/>
      <c r="DV26" s="8"/>
      <c r="DW26" s="8">
        <v>22</v>
      </c>
      <c r="DX26" s="10" t="s">
        <v>99</v>
      </c>
      <c r="DY26">
        <v>239</v>
      </c>
      <c r="EA26" s="8">
        <v>22</v>
      </c>
      <c r="EB26" s="10" t="s">
        <v>97</v>
      </c>
      <c r="EC26">
        <v>247</v>
      </c>
      <c r="EE26" s="8">
        <v>22</v>
      </c>
      <c r="EI26" s="8">
        <v>22</v>
      </c>
      <c r="EJ26" s="10" t="s">
        <v>98</v>
      </c>
      <c r="EK26">
        <v>271</v>
      </c>
      <c r="EM26" s="8">
        <v>22</v>
      </c>
      <c r="EN26" s="10" t="s">
        <v>97</v>
      </c>
      <c r="EO26">
        <v>284</v>
      </c>
      <c r="EQ26" s="8">
        <v>22</v>
      </c>
      <c r="ER26" s="10" t="s">
        <v>100</v>
      </c>
      <c r="ES26">
        <v>297</v>
      </c>
      <c r="EU26" s="8">
        <v>22</v>
      </c>
      <c r="EV26" s="10" t="s">
        <v>21</v>
      </c>
      <c r="EW26">
        <v>300</v>
      </c>
      <c r="EY26" s="8">
        <v>22</v>
      </c>
      <c r="EZ26" s="10" t="s">
        <v>21</v>
      </c>
      <c r="FA26">
        <v>287</v>
      </c>
      <c r="FC26" s="8">
        <v>22</v>
      </c>
      <c r="FH26" s="8">
        <v>22</v>
      </c>
      <c r="FI26" s="10" t="s">
        <v>99</v>
      </c>
      <c r="FJ26">
        <v>274</v>
      </c>
      <c r="FL26" s="8">
        <v>22</v>
      </c>
      <c r="FM26" s="10" t="s">
        <v>97</v>
      </c>
      <c r="FN26">
        <v>280</v>
      </c>
      <c r="FP26" s="8">
        <v>22</v>
      </c>
      <c r="FT26" s="8">
        <v>22</v>
      </c>
      <c r="FU26" s="10" t="s">
        <v>98</v>
      </c>
      <c r="FV26">
        <v>304</v>
      </c>
      <c r="FX26" s="8">
        <v>22</v>
      </c>
      <c r="FZ26" s="257">
        <f>SUM(FZ21:FZ25)</f>
        <v>1585</v>
      </c>
      <c r="GB26" s="8">
        <v>22</v>
      </c>
      <c r="GC26" s="10" t="s">
        <v>100</v>
      </c>
      <c r="GD26">
        <v>331</v>
      </c>
      <c r="GF26" s="8">
        <v>22</v>
      </c>
      <c r="GG26" s="10" t="s">
        <v>21</v>
      </c>
      <c r="GH26" s="8" t="s">
        <v>347</v>
      </c>
      <c r="GJ26" s="257">
        <v>22</v>
      </c>
      <c r="GL26" s="257">
        <f>SUM(GL21:GL25)</f>
        <v>1748</v>
      </c>
      <c r="GN26" s="8">
        <v>22</v>
      </c>
      <c r="GO26" s="10" t="s">
        <v>99</v>
      </c>
      <c r="GP26">
        <v>357</v>
      </c>
      <c r="GR26" s="8">
        <v>22</v>
      </c>
      <c r="GS26" s="10" t="s">
        <v>97</v>
      </c>
      <c r="GT26">
        <v>374</v>
      </c>
      <c r="GV26" s="8">
        <v>22</v>
      </c>
      <c r="GW26" s="10" t="s">
        <v>97</v>
      </c>
      <c r="GX26">
        <v>368</v>
      </c>
      <c r="GZ26" s="8">
        <v>22</v>
      </c>
      <c r="HA26" s="10" t="s">
        <v>100</v>
      </c>
      <c r="HB26" s="10">
        <v>378</v>
      </c>
      <c r="HD26" s="8">
        <v>22</v>
      </c>
      <c r="HE26" s="10" t="s">
        <v>98</v>
      </c>
      <c r="HF26">
        <v>368</v>
      </c>
      <c r="HH26" s="8">
        <v>22</v>
      </c>
      <c r="HJ26" s="257">
        <f>SUM(HJ21:HJ25)</f>
        <v>1756</v>
      </c>
      <c r="HL26" s="8">
        <v>22</v>
      </c>
      <c r="HM26" s="10" t="s">
        <v>100</v>
      </c>
      <c r="HN26">
        <v>346</v>
      </c>
      <c r="HP26">
        <v>5</v>
      </c>
      <c r="HQ26" s="8"/>
      <c r="HR26" s="8">
        <v>22</v>
      </c>
      <c r="HS26" s="10" t="s">
        <v>21</v>
      </c>
      <c r="HT26">
        <v>331</v>
      </c>
      <c r="HV26">
        <v>7</v>
      </c>
      <c r="HX26" s="8">
        <v>22</v>
      </c>
      <c r="HY26" s="10"/>
      <c r="ID26" s="8">
        <v>22</v>
      </c>
      <c r="IE26" s="10" t="s">
        <v>99</v>
      </c>
      <c r="IF26">
        <v>332</v>
      </c>
      <c r="IH26" s="10">
        <v>3</v>
      </c>
      <c r="IJ26" s="8">
        <v>22</v>
      </c>
      <c r="IK26" s="10" t="s">
        <v>97</v>
      </c>
      <c r="IL26">
        <v>345</v>
      </c>
      <c r="IN26">
        <v>72</v>
      </c>
      <c r="IP26" s="8">
        <v>22</v>
      </c>
    </row>
    <row r="27" spans="2:254" ht="15" x14ac:dyDescent="0.25">
      <c r="B27" s="12">
        <v>23</v>
      </c>
      <c r="C27" s="10" t="s">
        <v>97</v>
      </c>
      <c r="D27" s="10">
        <v>248</v>
      </c>
      <c r="F27" s="12">
        <v>23</v>
      </c>
      <c r="G27" s="10" t="s">
        <v>100</v>
      </c>
      <c r="H27" s="10">
        <v>248</v>
      </c>
      <c r="J27" s="12">
        <v>23</v>
      </c>
      <c r="K27" s="10" t="s">
        <v>100</v>
      </c>
      <c r="L27" s="10">
        <v>259</v>
      </c>
      <c r="N27" s="12">
        <v>23</v>
      </c>
      <c r="O27" s="10" t="s">
        <v>21</v>
      </c>
      <c r="P27" s="10">
        <v>244</v>
      </c>
      <c r="R27" s="12">
        <v>23</v>
      </c>
      <c r="S27" s="10"/>
      <c r="T27" s="8">
        <f>SUM(T22:T26)</f>
        <v>1177</v>
      </c>
      <c r="V27" s="12">
        <v>23</v>
      </c>
      <c r="W27" s="10" t="s">
        <v>99</v>
      </c>
      <c r="X27" s="10">
        <v>233</v>
      </c>
      <c r="Z27" s="12">
        <v>23</v>
      </c>
      <c r="AA27" s="10" t="s">
        <v>21</v>
      </c>
      <c r="AB27" s="10">
        <v>243</v>
      </c>
      <c r="AD27" s="12">
        <v>23</v>
      </c>
      <c r="AE27" s="10"/>
      <c r="AF27" s="10"/>
      <c r="AH27" s="12">
        <v>23</v>
      </c>
      <c r="AI27" s="10" t="s">
        <v>98</v>
      </c>
      <c r="AJ27" s="10">
        <v>231</v>
      </c>
      <c r="AL27" s="12">
        <v>23</v>
      </c>
      <c r="AM27" s="10" t="s">
        <v>97</v>
      </c>
      <c r="AN27" s="10">
        <v>241</v>
      </c>
      <c r="AP27" s="12">
        <v>23</v>
      </c>
      <c r="AQ27" s="10" t="s">
        <v>100</v>
      </c>
      <c r="AR27" s="10">
        <v>243</v>
      </c>
      <c r="AT27" s="12">
        <v>23</v>
      </c>
      <c r="AU27" s="10" t="s">
        <v>98</v>
      </c>
      <c r="AV27" s="10">
        <v>255</v>
      </c>
      <c r="AX27" s="12">
        <v>23</v>
      </c>
      <c r="AY27" s="10"/>
      <c r="AZ27" s="8">
        <f>SUM(AZ22:AZ26)</f>
        <v>1283</v>
      </c>
      <c r="BB27" s="12">
        <v>23</v>
      </c>
      <c r="BC27" s="10" t="s">
        <v>99</v>
      </c>
      <c r="BD27" s="10">
        <v>257</v>
      </c>
      <c r="BF27" s="12">
        <v>23</v>
      </c>
      <c r="BG27" s="10" t="s">
        <v>98</v>
      </c>
      <c r="BH27" s="10">
        <v>259</v>
      </c>
      <c r="BJ27" s="12">
        <v>23</v>
      </c>
      <c r="BK27" s="10"/>
      <c r="BL27" s="8">
        <f>SUM(BL22:BL26)</f>
        <v>1230</v>
      </c>
      <c r="BN27" s="12">
        <v>23</v>
      </c>
      <c r="BO27" s="10" t="s">
        <v>100</v>
      </c>
      <c r="BP27" s="10"/>
      <c r="BR27" s="12">
        <v>23</v>
      </c>
      <c r="BS27" s="10" t="s">
        <v>21</v>
      </c>
      <c r="BT27" s="10">
        <v>249</v>
      </c>
      <c r="BV27" s="12">
        <v>23</v>
      </c>
      <c r="BW27" s="10"/>
      <c r="BX27" s="8">
        <f>SUM(BX22:BX26)</f>
        <v>1240</v>
      </c>
      <c r="BZ27" s="12">
        <v>23</v>
      </c>
      <c r="CA27" s="10" t="s">
        <v>99</v>
      </c>
      <c r="CB27">
        <v>249</v>
      </c>
      <c r="CD27" s="12">
        <v>23</v>
      </c>
      <c r="CE27" s="10" t="s">
        <v>97</v>
      </c>
      <c r="CF27">
        <v>251</v>
      </c>
      <c r="CH27" s="12">
        <v>23</v>
      </c>
      <c r="CL27" s="12">
        <v>23</v>
      </c>
      <c r="CM27" t="s">
        <v>98</v>
      </c>
      <c r="CN27">
        <v>256</v>
      </c>
      <c r="CP27" s="12">
        <v>23</v>
      </c>
      <c r="CQ27" s="10" t="s">
        <v>97</v>
      </c>
      <c r="CR27">
        <v>266</v>
      </c>
      <c r="CT27" s="12">
        <v>23</v>
      </c>
      <c r="CU27" s="10" t="s">
        <v>100</v>
      </c>
      <c r="CV27">
        <v>268</v>
      </c>
      <c r="CX27" s="12">
        <v>23</v>
      </c>
      <c r="CY27" t="s">
        <v>21</v>
      </c>
      <c r="CZ27">
        <v>280</v>
      </c>
      <c r="DB27" s="12">
        <v>23</v>
      </c>
      <c r="DC27" s="84" t="s">
        <v>21</v>
      </c>
      <c r="DD27">
        <v>269</v>
      </c>
      <c r="DF27" s="12">
        <v>23</v>
      </c>
      <c r="DJ27" s="12">
        <v>23</v>
      </c>
      <c r="DK27" s="10" t="s">
        <v>99</v>
      </c>
      <c r="DL27">
        <v>248</v>
      </c>
      <c r="DN27" s="8">
        <v>23</v>
      </c>
      <c r="DO27" s="10" t="s">
        <v>97</v>
      </c>
      <c r="DP27">
        <v>266</v>
      </c>
      <c r="DR27" s="8">
        <v>23</v>
      </c>
      <c r="DU27" s="12"/>
      <c r="DV27" s="8"/>
      <c r="DW27" s="8">
        <v>23</v>
      </c>
      <c r="DX27" s="10" t="s">
        <v>98</v>
      </c>
      <c r="DY27">
        <v>244</v>
      </c>
      <c r="EA27" s="8">
        <v>23</v>
      </c>
      <c r="EC27" s="8">
        <f>SUM(EC22:EC26)</f>
        <v>1224</v>
      </c>
      <c r="EE27" s="8">
        <v>23</v>
      </c>
      <c r="EF27" s="10" t="s">
        <v>100</v>
      </c>
      <c r="EG27">
        <v>268</v>
      </c>
      <c r="EI27" s="8">
        <v>23</v>
      </c>
      <c r="EJ27" s="10" t="s">
        <v>21</v>
      </c>
      <c r="EK27" s="8" t="s">
        <v>191</v>
      </c>
      <c r="EM27" s="8">
        <v>23</v>
      </c>
      <c r="EO27" s="257">
        <f>SUM(EO22:EO26)</f>
        <v>1379</v>
      </c>
      <c r="EQ27" s="8">
        <v>23</v>
      </c>
      <c r="ER27" s="10" t="s">
        <v>99</v>
      </c>
      <c r="ES27">
        <v>285</v>
      </c>
      <c r="EU27" s="8">
        <v>23</v>
      </c>
      <c r="EV27" s="10" t="s">
        <v>97</v>
      </c>
      <c r="EW27">
        <v>296</v>
      </c>
      <c r="EY27" s="8">
        <v>23</v>
      </c>
      <c r="EZ27" s="10" t="s">
        <v>97</v>
      </c>
      <c r="FA27">
        <v>286</v>
      </c>
      <c r="FC27" s="8">
        <v>23</v>
      </c>
      <c r="FD27" s="10" t="s">
        <v>100</v>
      </c>
      <c r="FE27">
        <v>279</v>
      </c>
      <c r="FH27" s="8">
        <v>23</v>
      </c>
      <c r="FI27" s="10" t="s">
        <v>98</v>
      </c>
      <c r="FJ27">
        <v>283</v>
      </c>
      <c r="FL27" s="8">
        <v>23</v>
      </c>
      <c r="FN27" s="257">
        <f>SUM(FN22:FN26)</f>
        <v>1421</v>
      </c>
      <c r="FP27" s="8">
        <v>23</v>
      </c>
      <c r="FQ27" s="10" t="s">
        <v>100</v>
      </c>
      <c r="FR27">
        <v>282</v>
      </c>
      <c r="FT27" s="8">
        <v>23</v>
      </c>
      <c r="FU27" s="10" t="s">
        <v>21</v>
      </c>
      <c r="FV27">
        <v>299</v>
      </c>
      <c r="FX27" s="8">
        <v>23</v>
      </c>
      <c r="GB27" s="8">
        <v>23</v>
      </c>
      <c r="GC27" s="10" t="s">
        <v>99</v>
      </c>
      <c r="GD27">
        <v>325</v>
      </c>
      <c r="GF27" s="8">
        <v>23</v>
      </c>
      <c r="GG27" s="10" t="s">
        <v>97</v>
      </c>
      <c r="GH27" s="8" t="s">
        <v>347</v>
      </c>
      <c r="GJ27" s="257">
        <v>23</v>
      </c>
      <c r="GN27" s="8">
        <v>23</v>
      </c>
      <c r="GO27" s="10" t="s">
        <v>98</v>
      </c>
      <c r="GP27">
        <v>362</v>
      </c>
      <c r="GR27" s="8">
        <v>23</v>
      </c>
      <c r="GT27" s="257">
        <f>SUM(GT23:GT26)</f>
        <v>1516</v>
      </c>
      <c r="GV27" s="8">
        <v>23</v>
      </c>
      <c r="GX27" s="257">
        <f>SUM(GX21:GX26)</f>
        <v>1851</v>
      </c>
      <c r="GZ27" s="8">
        <v>23</v>
      </c>
      <c r="HA27" s="10" t="s">
        <v>99</v>
      </c>
      <c r="HB27" s="10">
        <v>364</v>
      </c>
      <c r="HD27" s="8">
        <v>23</v>
      </c>
      <c r="HE27" s="10" t="s">
        <v>21</v>
      </c>
      <c r="HF27">
        <v>352</v>
      </c>
      <c r="HH27" s="8">
        <v>23</v>
      </c>
      <c r="HL27" s="8">
        <v>23</v>
      </c>
      <c r="HM27" s="10" t="s">
        <v>99</v>
      </c>
      <c r="HN27">
        <v>343</v>
      </c>
      <c r="HP27">
        <v>27</v>
      </c>
      <c r="HQ27" s="8"/>
      <c r="HR27" s="8">
        <v>23</v>
      </c>
      <c r="HS27" s="10" t="s">
        <v>97</v>
      </c>
      <c r="HT27">
        <v>330</v>
      </c>
      <c r="HV27">
        <v>66</v>
      </c>
      <c r="HX27" s="8">
        <v>23</v>
      </c>
      <c r="HY27" s="10" t="s">
        <v>100</v>
      </c>
      <c r="HZ27">
        <v>329</v>
      </c>
      <c r="IB27">
        <v>2</v>
      </c>
      <c r="ID27" s="8">
        <v>23</v>
      </c>
      <c r="IE27" s="10" t="s">
        <v>98</v>
      </c>
      <c r="IF27">
        <v>330</v>
      </c>
      <c r="IH27" s="10">
        <v>285</v>
      </c>
      <c r="IJ27" s="8">
        <v>23</v>
      </c>
      <c r="IL27" s="8">
        <f>SUM(IL22:IL26)</f>
        <v>1744</v>
      </c>
      <c r="IN27" s="257">
        <f>SUM(IN22:IN26)</f>
        <v>654</v>
      </c>
      <c r="IP27" s="8">
        <v>23</v>
      </c>
      <c r="IQ27" s="10" t="s">
        <v>100</v>
      </c>
      <c r="IR27">
        <v>352</v>
      </c>
      <c r="IT27">
        <v>4</v>
      </c>
    </row>
    <row r="28" spans="2:254" ht="15" x14ac:dyDescent="0.25">
      <c r="B28" s="12">
        <v>24</v>
      </c>
      <c r="C28" s="10"/>
      <c r="D28" s="8">
        <f>SUM(D23:D27)</f>
        <v>1261</v>
      </c>
      <c r="F28" s="12">
        <v>24</v>
      </c>
      <c r="G28" s="10" t="s">
        <v>99</v>
      </c>
      <c r="H28" s="10">
        <v>243</v>
      </c>
      <c r="J28" s="12">
        <v>24</v>
      </c>
      <c r="K28" s="10" t="s">
        <v>99</v>
      </c>
      <c r="L28" s="10">
        <v>252</v>
      </c>
      <c r="N28" s="12">
        <v>24</v>
      </c>
      <c r="O28" s="10" t="s">
        <v>97</v>
      </c>
      <c r="P28" s="10">
        <v>246</v>
      </c>
      <c r="R28" s="12">
        <v>24</v>
      </c>
      <c r="S28" s="10"/>
      <c r="T28" s="10"/>
      <c r="V28" s="12">
        <v>24</v>
      </c>
      <c r="W28" s="10" t="s">
        <v>98</v>
      </c>
      <c r="X28" s="10">
        <v>238</v>
      </c>
      <c r="Z28" s="12">
        <v>24</v>
      </c>
      <c r="AA28" s="10" t="s">
        <v>97</v>
      </c>
      <c r="AB28" s="10">
        <v>240</v>
      </c>
      <c r="AD28" s="12">
        <v>24</v>
      </c>
      <c r="AE28" s="10" t="s">
        <v>100</v>
      </c>
      <c r="AF28" s="10">
        <v>227</v>
      </c>
      <c r="AH28" s="12">
        <v>24</v>
      </c>
      <c r="AI28" s="10" t="s">
        <v>21</v>
      </c>
      <c r="AJ28" s="10">
        <v>232</v>
      </c>
      <c r="AL28" s="12">
        <v>24</v>
      </c>
      <c r="AM28" s="10"/>
      <c r="AN28" s="8">
        <f>SUM(AN23:AN27)</f>
        <v>1197</v>
      </c>
      <c r="AP28" s="12">
        <v>24</v>
      </c>
      <c r="AQ28" s="10" t="s">
        <v>99</v>
      </c>
      <c r="AR28" s="10">
        <v>238</v>
      </c>
      <c r="AT28" s="12">
        <v>24</v>
      </c>
      <c r="AU28" s="10" t="s">
        <v>21</v>
      </c>
      <c r="AV28" s="10">
        <v>258</v>
      </c>
      <c r="AX28" s="12">
        <v>24</v>
      </c>
      <c r="AY28" s="10"/>
      <c r="AZ28" s="10"/>
      <c r="BB28" s="12">
        <v>24</v>
      </c>
      <c r="BC28" s="10" t="s">
        <v>98</v>
      </c>
      <c r="BD28" s="10">
        <v>264</v>
      </c>
      <c r="BF28" s="12">
        <v>24</v>
      </c>
      <c r="BG28" s="10" t="s">
        <v>21</v>
      </c>
      <c r="BH28" s="10">
        <v>257</v>
      </c>
      <c r="BJ28" s="12">
        <v>24</v>
      </c>
      <c r="BK28" s="10"/>
      <c r="BL28" s="10"/>
      <c r="BN28" s="12">
        <v>24</v>
      </c>
      <c r="BO28" s="10" t="s">
        <v>99</v>
      </c>
      <c r="BP28" s="10"/>
      <c r="BR28" s="12">
        <v>24</v>
      </c>
      <c r="BS28" s="10" t="s">
        <v>97</v>
      </c>
      <c r="BT28" s="10"/>
      <c r="BV28" s="12">
        <v>24</v>
      </c>
      <c r="BW28" s="10"/>
      <c r="BX28" s="10"/>
      <c r="BZ28" s="12">
        <v>24</v>
      </c>
      <c r="CA28" s="10" t="s">
        <v>98</v>
      </c>
      <c r="CB28">
        <v>252</v>
      </c>
      <c r="CD28" s="12">
        <v>24</v>
      </c>
      <c r="CF28" s="8">
        <f>SUM(CF23:CF27)</f>
        <v>1259</v>
      </c>
      <c r="CH28" s="12">
        <v>24</v>
      </c>
      <c r="CI28" t="s">
        <v>100</v>
      </c>
      <c r="CJ28">
        <v>252</v>
      </c>
      <c r="CL28" s="12">
        <v>24</v>
      </c>
      <c r="CM28" s="10" t="s">
        <v>287</v>
      </c>
      <c r="CN28">
        <v>258</v>
      </c>
      <c r="CP28" s="12">
        <v>24</v>
      </c>
      <c r="CR28" s="8">
        <f>SUM(CR23:CR27)</f>
        <v>1328</v>
      </c>
      <c r="CT28" s="12">
        <v>24</v>
      </c>
      <c r="CU28" s="10" t="s">
        <v>99</v>
      </c>
      <c r="CV28">
        <v>261</v>
      </c>
      <c r="CX28" s="12">
        <v>24</v>
      </c>
      <c r="CY28" t="s">
        <v>97</v>
      </c>
      <c r="CZ28">
        <v>266</v>
      </c>
      <c r="DB28" s="12">
        <v>24</v>
      </c>
      <c r="DC28" s="84" t="s">
        <v>97</v>
      </c>
      <c r="DD28">
        <v>269</v>
      </c>
      <c r="DF28" s="12">
        <v>24</v>
      </c>
      <c r="DG28" t="s">
        <v>100</v>
      </c>
      <c r="DH28">
        <v>279</v>
      </c>
      <c r="DJ28" s="12">
        <v>24</v>
      </c>
      <c r="DK28" s="10" t="s">
        <v>98</v>
      </c>
      <c r="DL28">
        <v>250</v>
      </c>
      <c r="DN28" s="8">
        <v>24</v>
      </c>
      <c r="DP28" s="8">
        <f>SUM(DP23:DP27)</f>
        <v>1305</v>
      </c>
      <c r="DR28" s="8">
        <v>24</v>
      </c>
      <c r="DS28" s="10" t="s">
        <v>100</v>
      </c>
      <c r="DT28">
        <v>262</v>
      </c>
      <c r="DU28" s="12"/>
      <c r="DV28" s="8"/>
      <c r="DW28" s="8">
        <v>24</v>
      </c>
      <c r="DX28" s="10" t="s">
        <v>21</v>
      </c>
      <c r="DY28">
        <v>242</v>
      </c>
      <c r="EA28" s="8">
        <v>24</v>
      </c>
      <c r="EE28" s="8">
        <v>24</v>
      </c>
      <c r="EF28" s="10" t="s">
        <v>99</v>
      </c>
      <c r="EG28">
        <v>253</v>
      </c>
      <c r="EI28" s="8">
        <v>24</v>
      </c>
      <c r="EJ28" s="10" t="s">
        <v>97</v>
      </c>
      <c r="EK28" s="8" t="s">
        <v>191</v>
      </c>
      <c r="EM28" s="8">
        <v>24</v>
      </c>
      <c r="EQ28" s="8">
        <v>24</v>
      </c>
      <c r="ER28" s="10" t="s">
        <v>98</v>
      </c>
      <c r="ES28">
        <v>289</v>
      </c>
      <c r="EU28" s="8">
        <v>24</v>
      </c>
      <c r="EW28" s="257">
        <f>SUM(EW24:EW27)</f>
        <v>1185</v>
      </c>
      <c r="EY28" s="8">
        <v>24</v>
      </c>
      <c r="FA28" s="257">
        <f>SUM(FA23:FA27)</f>
        <v>1444</v>
      </c>
      <c r="FC28" s="8">
        <v>24</v>
      </c>
      <c r="FD28" s="10" t="s">
        <v>99</v>
      </c>
      <c r="FE28">
        <v>271</v>
      </c>
      <c r="FH28" s="8">
        <v>24</v>
      </c>
      <c r="FI28" s="10" t="s">
        <v>21</v>
      </c>
      <c r="FJ28">
        <v>284</v>
      </c>
      <c r="FL28" s="8">
        <v>24</v>
      </c>
      <c r="FM28" s="10"/>
      <c r="FP28" s="8">
        <v>24</v>
      </c>
      <c r="FQ28" s="10" t="s">
        <v>99</v>
      </c>
      <c r="FR28">
        <v>279</v>
      </c>
      <c r="FT28" s="8">
        <v>24</v>
      </c>
      <c r="FU28" s="10" t="s">
        <v>97</v>
      </c>
      <c r="FV28">
        <v>306</v>
      </c>
      <c r="FX28" s="8">
        <v>24</v>
      </c>
      <c r="FY28" t="s">
        <v>100</v>
      </c>
      <c r="FZ28">
        <v>320</v>
      </c>
      <c r="GB28" s="8">
        <v>24</v>
      </c>
      <c r="GC28" s="10" t="s">
        <v>98</v>
      </c>
      <c r="GD28">
        <v>331</v>
      </c>
      <c r="GF28" s="8">
        <v>24</v>
      </c>
      <c r="GH28" s="257">
        <f>SUM(GH23:GH25)</f>
        <v>1023</v>
      </c>
      <c r="GJ28" s="257">
        <v>24</v>
      </c>
      <c r="GK28" s="10" t="s">
        <v>100</v>
      </c>
      <c r="GL28" s="8" t="s">
        <v>347</v>
      </c>
      <c r="GN28" s="8">
        <v>24</v>
      </c>
      <c r="GO28" s="10" t="s">
        <v>21</v>
      </c>
      <c r="GP28">
        <v>355</v>
      </c>
      <c r="GR28" s="8">
        <v>24</v>
      </c>
      <c r="GV28" s="8">
        <v>24</v>
      </c>
      <c r="GZ28" s="8">
        <v>24</v>
      </c>
      <c r="HA28" s="10" t="s">
        <v>98</v>
      </c>
      <c r="HB28" s="10">
        <v>369</v>
      </c>
      <c r="HD28" s="8">
        <v>24</v>
      </c>
      <c r="HE28" s="10" t="s">
        <v>97</v>
      </c>
      <c r="HF28">
        <v>358</v>
      </c>
      <c r="HH28" s="8">
        <v>24</v>
      </c>
      <c r="HI28" s="10" t="s">
        <v>100</v>
      </c>
      <c r="HJ28">
        <v>352</v>
      </c>
      <c r="HL28" s="8">
        <v>24</v>
      </c>
      <c r="HM28" s="10" t="s">
        <v>98</v>
      </c>
      <c r="HN28">
        <v>351</v>
      </c>
      <c r="HP28">
        <v>244</v>
      </c>
      <c r="HQ28" s="8"/>
      <c r="HR28" s="8">
        <v>24</v>
      </c>
      <c r="HT28" s="257">
        <f>SUM(HT23:HT27)</f>
        <v>1671</v>
      </c>
      <c r="HV28" s="257">
        <f>SUM(HV23:HV27)</f>
        <v>639</v>
      </c>
      <c r="HX28" s="8">
        <v>24</v>
      </c>
      <c r="HY28" s="10" t="s">
        <v>99</v>
      </c>
      <c r="HZ28">
        <v>325</v>
      </c>
      <c r="IB28">
        <v>10</v>
      </c>
      <c r="ID28" s="8">
        <v>24</v>
      </c>
      <c r="IE28" s="10" t="s">
        <v>21</v>
      </c>
      <c r="IF28">
        <v>334</v>
      </c>
      <c r="IH28" s="10">
        <v>7</v>
      </c>
      <c r="IJ28" s="8">
        <v>24</v>
      </c>
      <c r="IP28" s="8">
        <v>24</v>
      </c>
      <c r="IQ28" s="10" t="s">
        <v>99</v>
      </c>
      <c r="IR28" s="8" t="s">
        <v>208</v>
      </c>
      <c r="IT28">
        <v>60</v>
      </c>
    </row>
    <row r="29" spans="2:254" ht="15" x14ac:dyDescent="0.25">
      <c r="B29" s="12">
        <v>25</v>
      </c>
      <c r="C29" s="10"/>
      <c r="D29" s="8"/>
      <c r="F29" s="12">
        <v>25</v>
      </c>
      <c r="G29" s="10" t="s">
        <v>98</v>
      </c>
      <c r="H29" s="10">
        <v>247</v>
      </c>
      <c r="J29" s="12">
        <v>25</v>
      </c>
      <c r="K29" s="10" t="s">
        <v>98</v>
      </c>
      <c r="L29" s="10">
        <v>250</v>
      </c>
      <c r="N29" s="12">
        <v>25</v>
      </c>
      <c r="O29" s="10"/>
      <c r="P29" s="8">
        <f>SUM(P24:P28)</f>
        <v>1219</v>
      </c>
      <c r="R29" s="12">
        <v>25</v>
      </c>
      <c r="S29" s="10" t="s">
        <v>100</v>
      </c>
      <c r="T29" s="8">
        <v>236</v>
      </c>
      <c r="V29" s="12">
        <v>25</v>
      </c>
      <c r="W29" s="10" t="s">
        <v>21</v>
      </c>
      <c r="X29" s="10">
        <v>238</v>
      </c>
      <c r="Z29" s="12">
        <v>25</v>
      </c>
      <c r="AA29" s="10"/>
      <c r="AB29" s="8">
        <f>SUM(AB24:AB28)</f>
        <v>1206</v>
      </c>
      <c r="AD29" s="12">
        <v>25</v>
      </c>
      <c r="AE29" s="10" t="s">
        <v>99</v>
      </c>
      <c r="AF29" s="10">
        <v>228</v>
      </c>
      <c r="AH29" s="12">
        <v>25</v>
      </c>
      <c r="AI29" s="10" t="s">
        <v>97</v>
      </c>
      <c r="AJ29" s="10">
        <v>229</v>
      </c>
      <c r="AL29" s="12">
        <v>25</v>
      </c>
      <c r="AM29" s="10"/>
      <c r="AN29" s="8"/>
      <c r="AP29" s="12">
        <v>25</v>
      </c>
      <c r="AQ29" s="10" t="s">
        <v>98</v>
      </c>
      <c r="AR29" s="10">
        <v>240</v>
      </c>
      <c r="AT29" s="12">
        <v>25</v>
      </c>
      <c r="AU29" s="10" t="s">
        <v>269</v>
      </c>
      <c r="AV29" s="10"/>
      <c r="AX29" s="12">
        <v>25</v>
      </c>
      <c r="AY29" s="10" t="s">
        <v>100</v>
      </c>
      <c r="AZ29" s="10">
        <v>260</v>
      </c>
      <c r="BB29" s="12">
        <v>25</v>
      </c>
      <c r="BC29" s="10" t="s">
        <v>21</v>
      </c>
      <c r="BD29" s="10">
        <v>264</v>
      </c>
      <c r="BF29" s="12">
        <v>25</v>
      </c>
      <c r="BG29" s="10" t="s">
        <v>97</v>
      </c>
      <c r="BH29" s="10">
        <v>256</v>
      </c>
      <c r="BJ29" s="12">
        <v>25</v>
      </c>
      <c r="BK29" s="10" t="s">
        <v>100</v>
      </c>
      <c r="BL29" s="10"/>
      <c r="BN29" s="12">
        <v>25</v>
      </c>
      <c r="BO29" s="10" t="s">
        <v>98</v>
      </c>
      <c r="BP29" s="10"/>
      <c r="BR29" s="12">
        <v>25</v>
      </c>
      <c r="BS29" s="10"/>
      <c r="BT29" s="8">
        <f>SUM(BT24:BT28)</f>
        <v>1007</v>
      </c>
      <c r="BV29" s="12">
        <v>25</v>
      </c>
      <c r="BW29" s="10" t="s">
        <v>100</v>
      </c>
      <c r="BX29" s="10">
        <v>253</v>
      </c>
      <c r="BZ29" s="12">
        <v>25</v>
      </c>
      <c r="CA29" s="10" t="s">
        <v>21</v>
      </c>
      <c r="CB29">
        <v>258</v>
      </c>
      <c r="CD29" s="12">
        <v>25</v>
      </c>
      <c r="CH29" s="12">
        <v>25</v>
      </c>
      <c r="CI29" t="s">
        <v>99</v>
      </c>
      <c r="CJ29">
        <v>248</v>
      </c>
      <c r="CL29" s="12">
        <v>25</v>
      </c>
      <c r="CM29" s="10" t="s">
        <v>288</v>
      </c>
      <c r="CN29">
        <v>255</v>
      </c>
      <c r="CP29" s="12">
        <v>25</v>
      </c>
      <c r="CT29" s="12">
        <v>25</v>
      </c>
      <c r="CU29" s="10" t="s">
        <v>98</v>
      </c>
      <c r="CV29">
        <v>274</v>
      </c>
      <c r="CX29" s="12">
        <v>25</v>
      </c>
      <c r="CZ29" s="8">
        <f>SUM(CZ24:CZ28)</f>
        <v>1320</v>
      </c>
      <c r="DB29" s="12">
        <v>25</v>
      </c>
      <c r="DC29" s="12"/>
      <c r="DD29" s="8">
        <f>SUM(DD24:DD28)</f>
        <v>1347</v>
      </c>
      <c r="DF29" s="12">
        <v>25</v>
      </c>
      <c r="DG29" t="s">
        <v>99</v>
      </c>
      <c r="DH29">
        <v>264</v>
      </c>
      <c r="DJ29" s="12">
        <v>25</v>
      </c>
      <c r="DK29" s="10" t="s">
        <v>203</v>
      </c>
      <c r="DL29">
        <v>234</v>
      </c>
      <c r="DN29" s="8">
        <v>25</v>
      </c>
      <c r="DR29" s="8">
        <v>25</v>
      </c>
      <c r="DS29" s="10" t="s">
        <v>99</v>
      </c>
      <c r="DT29">
        <v>248</v>
      </c>
      <c r="DU29" s="12"/>
      <c r="DV29" s="8"/>
      <c r="DW29" s="8">
        <v>25</v>
      </c>
      <c r="DX29" s="10" t="s">
        <v>97</v>
      </c>
      <c r="DY29">
        <v>244</v>
      </c>
      <c r="EA29" s="8">
        <v>25</v>
      </c>
      <c r="EB29" s="10" t="s">
        <v>100</v>
      </c>
      <c r="EC29">
        <v>253</v>
      </c>
      <c r="EE29" s="8">
        <v>25</v>
      </c>
      <c r="EF29" s="10" t="s">
        <v>98</v>
      </c>
      <c r="EG29">
        <v>258</v>
      </c>
      <c r="EI29" s="8">
        <v>25</v>
      </c>
      <c r="EK29" s="8">
        <f>SUM(EK24:EK26)</f>
        <v>814</v>
      </c>
      <c r="EM29" s="8">
        <v>25</v>
      </c>
      <c r="EN29" s="8" t="s">
        <v>191</v>
      </c>
      <c r="EQ29" s="8">
        <v>25</v>
      </c>
      <c r="ER29" s="10" t="s">
        <v>21</v>
      </c>
      <c r="ES29">
        <v>283</v>
      </c>
      <c r="EU29" s="8">
        <v>25</v>
      </c>
      <c r="EV29" s="10"/>
      <c r="EY29" s="8">
        <v>25</v>
      </c>
      <c r="EZ29" s="10"/>
      <c r="FC29" s="8">
        <v>25</v>
      </c>
      <c r="FD29" s="10" t="s">
        <v>98</v>
      </c>
      <c r="FE29">
        <v>278</v>
      </c>
      <c r="FH29" s="8">
        <v>25</v>
      </c>
      <c r="FI29" s="10" t="s">
        <v>97</v>
      </c>
      <c r="FJ29">
        <v>283</v>
      </c>
      <c r="FL29" s="8">
        <v>25</v>
      </c>
      <c r="FM29" s="10" t="s">
        <v>100</v>
      </c>
      <c r="FN29">
        <v>284</v>
      </c>
      <c r="FP29" s="8">
        <v>25</v>
      </c>
      <c r="FQ29" s="10" t="s">
        <v>98</v>
      </c>
      <c r="FR29">
        <v>276</v>
      </c>
      <c r="FT29" s="8">
        <v>25</v>
      </c>
      <c r="FV29" s="257">
        <f>SUM(FV24:FV28)</f>
        <v>1523</v>
      </c>
      <c r="FX29" s="8">
        <v>25</v>
      </c>
      <c r="FY29" t="s">
        <v>99</v>
      </c>
      <c r="FZ29">
        <v>314</v>
      </c>
      <c r="GB29" s="8">
        <v>25</v>
      </c>
      <c r="GC29" s="10" t="s">
        <v>21</v>
      </c>
      <c r="GD29">
        <v>324</v>
      </c>
      <c r="GF29" s="8">
        <v>25</v>
      </c>
      <c r="GJ29" s="257">
        <v>25</v>
      </c>
      <c r="GK29" s="10" t="s">
        <v>99</v>
      </c>
      <c r="GL29" s="8" t="s">
        <v>347</v>
      </c>
      <c r="GN29" s="8">
        <v>25</v>
      </c>
      <c r="GO29" s="10" t="s">
        <v>97</v>
      </c>
      <c r="GP29">
        <v>354</v>
      </c>
      <c r="GR29" s="8">
        <v>25</v>
      </c>
      <c r="GS29" s="10" t="s">
        <v>100</v>
      </c>
      <c r="GT29">
        <v>383</v>
      </c>
      <c r="GV29" s="8">
        <v>25</v>
      </c>
      <c r="GW29" s="10" t="s">
        <v>100</v>
      </c>
      <c r="GX29">
        <v>383</v>
      </c>
      <c r="GZ29" s="8">
        <v>25</v>
      </c>
      <c r="HA29" s="10" t="s">
        <v>21</v>
      </c>
      <c r="HB29" s="10">
        <v>356</v>
      </c>
      <c r="HD29" s="8">
        <v>25</v>
      </c>
      <c r="HF29" s="257">
        <f>SUM(HF24:HF28)</f>
        <v>1805</v>
      </c>
      <c r="HH29" s="8">
        <v>25</v>
      </c>
      <c r="HI29" s="10" t="s">
        <v>99</v>
      </c>
      <c r="HJ29">
        <v>347</v>
      </c>
      <c r="HL29" s="8">
        <v>25</v>
      </c>
      <c r="HM29" s="10" t="s">
        <v>21</v>
      </c>
      <c r="HN29">
        <v>341</v>
      </c>
      <c r="HP29">
        <v>5</v>
      </c>
      <c r="HQ29" s="8"/>
      <c r="HR29" s="8">
        <v>25</v>
      </c>
      <c r="HX29" s="8">
        <v>25</v>
      </c>
      <c r="HY29" s="10" t="s">
        <v>98</v>
      </c>
      <c r="HZ29">
        <v>335</v>
      </c>
      <c r="IB29">
        <v>277</v>
      </c>
      <c r="ID29" s="8">
        <v>25</v>
      </c>
      <c r="IE29" s="10" t="s">
        <v>97</v>
      </c>
      <c r="IF29">
        <v>243</v>
      </c>
      <c r="IH29" s="10">
        <v>60</v>
      </c>
      <c r="IJ29" s="8">
        <v>25</v>
      </c>
      <c r="IK29" s="10" t="s">
        <v>100</v>
      </c>
      <c r="IL29">
        <v>355</v>
      </c>
      <c r="IN29">
        <v>61</v>
      </c>
      <c r="IP29" s="8">
        <v>25</v>
      </c>
      <c r="IQ29" s="10" t="s">
        <v>98</v>
      </c>
      <c r="IR29" s="8" t="s">
        <v>208</v>
      </c>
    </row>
    <row r="30" spans="2:254" ht="15" x14ac:dyDescent="0.25">
      <c r="B30" s="12">
        <v>26</v>
      </c>
      <c r="C30" s="10" t="s">
        <v>100</v>
      </c>
      <c r="D30" s="10">
        <v>253</v>
      </c>
      <c r="F30" s="12">
        <v>26</v>
      </c>
      <c r="G30" s="10" t="s">
        <v>21</v>
      </c>
      <c r="H30" s="10">
        <v>244</v>
      </c>
      <c r="J30" s="12">
        <v>26</v>
      </c>
      <c r="K30" s="10" t="s">
        <v>21</v>
      </c>
      <c r="L30" s="10">
        <v>253</v>
      </c>
      <c r="N30" s="12">
        <v>26</v>
      </c>
      <c r="O30" s="10"/>
      <c r="P30" s="10"/>
      <c r="R30" s="12">
        <v>26</v>
      </c>
      <c r="S30" s="10" t="s">
        <v>99</v>
      </c>
      <c r="T30" s="10">
        <v>235</v>
      </c>
      <c r="V30" s="12">
        <v>26</v>
      </c>
      <c r="W30" s="10" t="s">
        <v>97</v>
      </c>
      <c r="X30" s="10">
        <v>242</v>
      </c>
      <c r="Z30" s="12">
        <v>26</v>
      </c>
      <c r="AA30" s="10"/>
      <c r="AB30" s="10"/>
      <c r="AD30" s="12">
        <v>26</v>
      </c>
      <c r="AE30" s="10" t="s">
        <v>98</v>
      </c>
      <c r="AF30" s="10">
        <v>227</v>
      </c>
      <c r="AH30" s="12">
        <v>26</v>
      </c>
      <c r="AI30" s="10"/>
      <c r="AJ30" s="8">
        <f>SUM(AJ25:AJ29)</f>
        <v>1154</v>
      </c>
      <c r="AL30" s="12">
        <v>26</v>
      </c>
      <c r="AM30" s="10" t="s">
        <v>100</v>
      </c>
      <c r="AN30" s="10">
        <v>248</v>
      </c>
      <c r="AP30" s="12">
        <v>26</v>
      </c>
      <c r="AQ30" s="10" t="s">
        <v>268</v>
      </c>
      <c r="AR30" s="10">
        <v>370</v>
      </c>
      <c r="AT30" s="12">
        <v>26</v>
      </c>
      <c r="AU30" s="10"/>
      <c r="AV30" s="8">
        <f>SUM(AV25:AV29)</f>
        <v>1027</v>
      </c>
      <c r="AX30" s="12">
        <v>26</v>
      </c>
      <c r="AY30" s="10" t="s">
        <v>99</v>
      </c>
      <c r="AZ30" s="10">
        <v>248</v>
      </c>
      <c r="BB30" s="12">
        <v>26</v>
      </c>
      <c r="BC30" s="10" t="s">
        <v>97</v>
      </c>
      <c r="BD30" s="10">
        <v>267</v>
      </c>
      <c r="BF30" s="12">
        <v>26</v>
      </c>
      <c r="BG30" s="10"/>
      <c r="BH30" s="8">
        <f>SUM(BH25:BH29)</f>
        <v>1299</v>
      </c>
      <c r="BJ30" s="12">
        <v>26</v>
      </c>
      <c r="BK30" s="10" t="s">
        <v>99</v>
      </c>
      <c r="BL30" s="10">
        <v>249</v>
      </c>
      <c r="BN30" s="12">
        <v>26</v>
      </c>
      <c r="BO30" s="10" t="s">
        <v>21</v>
      </c>
      <c r="BP30" s="8"/>
      <c r="BR30" s="12">
        <v>26</v>
      </c>
      <c r="BS30" s="10"/>
      <c r="BT30" s="8"/>
      <c r="BV30" s="12">
        <v>26</v>
      </c>
      <c r="BW30" s="10" t="s">
        <v>99</v>
      </c>
      <c r="BX30" s="10">
        <v>237</v>
      </c>
      <c r="BZ30" s="12">
        <v>26</v>
      </c>
      <c r="CA30" s="10" t="s">
        <v>97</v>
      </c>
      <c r="CB30">
        <v>254</v>
      </c>
      <c r="CD30" s="12">
        <v>26</v>
      </c>
      <c r="CE30" s="10" t="s">
        <v>100</v>
      </c>
      <c r="CF30">
        <v>258</v>
      </c>
      <c r="CH30" s="12">
        <v>26</v>
      </c>
      <c r="CI30" t="s">
        <v>98</v>
      </c>
      <c r="CJ30">
        <v>252</v>
      </c>
      <c r="CL30" s="12">
        <v>26</v>
      </c>
      <c r="CN30" s="8">
        <f>SUM(CN25:CN29)</f>
        <v>1282</v>
      </c>
      <c r="CP30" s="12">
        <v>26</v>
      </c>
      <c r="CQ30" s="10" t="s">
        <v>280</v>
      </c>
      <c r="CT30" s="12">
        <v>26</v>
      </c>
      <c r="CU30" s="10" t="s">
        <v>21</v>
      </c>
      <c r="CV30">
        <v>269</v>
      </c>
      <c r="CX30" s="12">
        <v>26</v>
      </c>
      <c r="DB30" s="12">
        <v>26</v>
      </c>
      <c r="DC30" s="12"/>
      <c r="DF30" s="12">
        <v>26</v>
      </c>
      <c r="DG30" t="s">
        <v>98</v>
      </c>
      <c r="DH30">
        <v>275</v>
      </c>
      <c r="DJ30" s="12">
        <v>26</v>
      </c>
      <c r="DK30" s="10" t="s">
        <v>97</v>
      </c>
      <c r="DL30">
        <v>255</v>
      </c>
      <c r="DN30" s="8">
        <v>26</v>
      </c>
      <c r="DO30" s="10" t="s">
        <v>100</v>
      </c>
      <c r="DP30">
        <v>266</v>
      </c>
      <c r="DR30" s="8">
        <v>26</v>
      </c>
      <c r="DS30" s="10" t="s">
        <v>98</v>
      </c>
      <c r="DT30">
        <v>258</v>
      </c>
      <c r="DU30" s="12"/>
      <c r="DV30" s="8"/>
      <c r="DW30" s="8">
        <v>26</v>
      </c>
      <c r="DX30" s="10"/>
      <c r="DY30" s="8">
        <f>SUM(DY25:DY29)</f>
        <v>1219</v>
      </c>
      <c r="EA30" s="8">
        <v>26</v>
      </c>
      <c r="EB30" s="10" t="s">
        <v>99</v>
      </c>
      <c r="EC30">
        <v>239</v>
      </c>
      <c r="EE30" s="8">
        <v>26</v>
      </c>
      <c r="EF30" s="10" t="s">
        <v>21</v>
      </c>
      <c r="EG30">
        <v>268</v>
      </c>
      <c r="EI30" s="8">
        <v>26</v>
      </c>
      <c r="EM30" s="8">
        <v>26</v>
      </c>
      <c r="EN30" s="10" t="s">
        <v>99</v>
      </c>
      <c r="EO30">
        <v>275</v>
      </c>
      <c r="EQ30" s="8">
        <v>26</v>
      </c>
      <c r="ER30" s="10" t="s">
        <v>97</v>
      </c>
      <c r="ES30">
        <v>286</v>
      </c>
      <c r="EU30" s="8">
        <v>26</v>
      </c>
      <c r="EV30" s="10" t="s">
        <v>100</v>
      </c>
      <c r="EW30">
        <v>300</v>
      </c>
      <c r="EY30" s="8">
        <v>26</v>
      </c>
      <c r="EZ30" s="10" t="s">
        <v>100</v>
      </c>
      <c r="FA30">
        <v>286</v>
      </c>
      <c r="FC30" s="8">
        <v>26</v>
      </c>
      <c r="FD30" s="10" t="s">
        <v>21</v>
      </c>
      <c r="FE30">
        <v>280</v>
      </c>
      <c r="FH30" s="8">
        <v>26</v>
      </c>
      <c r="FJ30" s="257">
        <f>SUM(FJ25:FJ29)</f>
        <v>1406</v>
      </c>
      <c r="FL30" s="8">
        <v>26</v>
      </c>
      <c r="FM30" s="10" t="s">
        <v>99</v>
      </c>
      <c r="FN30">
        <v>282</v>
      </c>
      <c r="FP30" s="8">
        <v>26</v>
      </c>
      <c r="FQ30" s="10" t="s">
        <v>21</v>
      </c>
      <c r="FR30">
        <v>281</v>
      </c>
      <c r="FT30" s="8">
        <v>26</v>
      </c>
      <c r="FX30" s="8">
        <v>26</v>
      </c>
      <c r="FY30" t="s">
        <v>98</v>
      </c>
      <c r="FZ30">
        <v>319</v>
      </c>
      <c r="GB30" s="8">
        <v>26</v>
      </c>
      <c r="GC30" s="10" t="s">
        <v>97</v>
      </c>
      <c r="GD30">
        <v>332</v>
      </c>
      <c r="GF30" s="8">
        <v>26</v>
      </c>
      <c r="GG30" s="10" t="s">
        <v>100</v>
      </c>
      <c r="GH30">
        <v>344</v>
      </c>
      <c r="GJ30" s="257">
        <v>26</v>
      </c>
      <c r="GK30" s="10" t="s">
        <v>98</v>
      </c>
      <c r="GL30">
        <v>356</v>
      </c>
      <c r="GN30" s="8">
        <v>26</v>
      </c>
      <c r="GP30" s="257">
        <f>SUM(GP25:GP29)</f>
        <v>1795</v>
      </c>
      <c r="GR30" s="8">
        <v>26</v>
      </c>
      <c r="GS30" s="10" t="s">
        <v>99</v>
      </c>
      <c r="GT30">
        <v>379</v>
      </c>
      <c r="GV30" s="8">
        <v>26</v>
      </c>
      <c r="GW30" s="10" t="s">
        <v>99</v>
      </c>
      <c r="GX30">
        <v>378</v>
      </c>
      <c r="GZ30" s="8">
        <v>26</v>
      </c>
      <c r="HA30" s="10" t="s">
        <v>97</v>
      </c>
      <c r="HB30" s="10">
        <v>370</v>
      </c>
      <c r="HD30" s="8">
        <v>26</v>
      </c>
      <c r="HH30" s="8">
        <v>26</v>
      </c>
      <c r="HI30" s="10" t="s">
        <v>98</v>
      </c>
      <c r="HJ30">
        <v>351</v>
      </c>
      <c r="HL30" s="8">
        <v>26</v>
      </c>
      <c r="HM30" s="10" t="s">
        <v>97</v>
      </c>
      <c r="HN30">
        <v>345</v>
      </c>
      <c r="HP30" s="10">
        <v>72</v>
      </c>
      <c r="HQ30" s="10"/>
      <c r="HR30" s="8">
        <v>26</v>
      </c>
      <c r="HS30" s="10" t="s">
        <v>100</v>
      </c>
      <c r="HT30">
        <v>338</v>
      </c>
      <c r="HV30">
        <v>2</v>
      </c>
      <c r="HX30" s="8">
        <v>26</v>
      </c>
      <c r="HY30" s="10" t="s">
        <v>21</v>
      </c>
      <c r="HZ30">
        <v>319</v>
      </c>
      <c r="IB30">
        <v>7</v>
      </c>
      <c r="ID30" s="8">
        <v>26</v>
      </c>
      <c r="IF30" s="257">
        <f>SUM(IF25:IF29)</f>
        <v>1566</v>
      </c>
      <c r="IH30" s="257">
        <f>SUM(IH25:IH29)</f>
        <v>357</v>
      </c>
      <c r="IJ30" s="8">
        <v>26</v>
      </c>
      <c r="IK30" s="10" t="s">
        <v>99</v>
      </c>
      <c r="IL30">
        <v>352</v>
      </c>
      <c r="IN30">
        <v>37</v>
      </c>
      <c r="IP30" s="8">
        <v>26</v>
      </c>
      <c r="IQ30" s="10" t="s">
        <v>21</v>
      </c>
      <c r="IR30">
        <v>125</v>
      </c>
      <c r="IT30">
        <v>2</v>
      </c>
    </row>
    <row r="31" spans="2:254" ht="15" x14ac:dyDescent="0.25">
      <c r="B31" s="12">
        <v>27</v>
      </c>
      <c r="C31" s="10" t="s">
        <v>99</v>
      </c>
      <c r="D31" s="10">
        <v>245</v>
      </c>
      <c r="F31" s="12">
        <v>27</v>
      </c>
      <c r="G31" s="10" t="s">
        <v>97</v>
      </c>
      <c r="H31" s="10">
        <v>245</v>
      </c>
      <c r="J31" s="12">
        <v>27</v>
      </c>
      <c r="K31" s="10" t="s">
        <v>97</v>
      </c>
      <c r="L31" s="10">
        <v>257</v>
      </c>
      <c r="N31" s="12">
        <v>27</v>
      </c>
      <c r="O31" s="10" t="s">
        <v>100</v>
      </c>
      <c r="P31" s="10">
        <v>243</v>
      </c>
      <c r="R31" s="12">
        <v>27</v>
      </c>
      <c r="S31" s="10" t="s">
        <v>98</v>
      </c>
      <c r="T31" s="8">
        <v>238</v>
      </c>
      <c r="V31" s="12">
        <v>27</v>
      </c>
      <c r="W31" s="10"/>
      <c r="X31" s="8">
        <f>SUM(X26:X30)</f>
        <v>1189</v>
      </c>
      <c r="Z31" s="12">
        <v>27</v>
      </c>
      <c r="AA31" s="10" t="s">
        <v>100</v>
      </c>
      <c r="AB31" s="10">
        <v>243</v>
      </c>
      <c r="AD31" s="12">
        <v>27</v>
      </c>
      <c r="AE31" s="10" t="s">
        <v>21</v>
      </c>
      <c r="AF31" s="10">
        <v>229</v>
      </c>
      <c r="AH31" s="12">
        <v>27</v>
      </c>
      <c r="AI31" s="10"/>
      <c r="AJ31" s="10"/>
      <c r="AL31" s="12">
        <v>27</v>
      </c>
      <c r="AM31" s="10" t="s">
        <v>99</v>
      </c>
      <c r="AN31" s="10">
        <v>249</v>
      </c>
      <c r="AP31" s="12">
        <v>27</v>
      </c>
      <c r="AQ31" s="10" t="s">
        <v>269</v>
      </c>
      <c r="AR31" s="10">
        <v>237</v>
      </c>
      <c r="AT31" s="12">
        <v>27</v>
      </c>
      <c r="AU31" s="10"/>
      <c r="AV31" s="10"/>
      <c r="AX31" s="12">
        <v>27</v>
      </c>
      <c r="AY31" s="10" t="s">
        <v>98</v>
      </c>
      <c r="AZ31" s="10">
        <v>254</v>
      </c>
      <c r="BB31" s="12">
        <v>27</v>
      </c>
      <c r="BC31" s="10"/>
      <c r="BD31" s="8">
        <f>SUM(BD26:BD30)</f>
        <v>1316</v>
      </c>
      <c r="BF31" s="12">
        <v>27</v>
      </c>
      <c r="BG31" s="10"/>
      <c r="BH31" s="10"/>
      <c r="BJ31" s="12">
        <v>27</v>
      </c>
      <c r="BK31" s="10" t="s">
        <v>98</v>
      </c>
      <c r="BL31" s="10"/>
      <c r="BN31" s="12">
        <v>27</v>
      </c>
      <c r="BO31" s="10" t="s">
        <v>97</v>
      </c>
      <c r="BP31" s="10"/>
      <c r="BR31" s="12">
        <v>27</v>
      </c>
      <c r="BS31" s="10" t="s">
        <v>100</v>
      </c>
      <c r="BT31" s="10">
        <v>255</v>
      </c>
      <c r="BV31" s="12">
        <v>27</v>
      </c>
      <c r="BW31" s="10" t="s">
        <v>98</v>
      </c>
      <c r="BX31" s="10">
        <v>243</v>
      </c>
      <c r="BZ31" s="12">
        <v>27</v>
      </c>
      <c r="CB31" s="8">
        <f>SUM(CB26:CB30)</f>
        <v>1268</v>
      </c>
      <c r="CD31" s="12">
        <v>27</v>
      </c>
      <c r="CE31" s="10" t="s">
        <v>99</v>
      </c>
      <c r="CF31">
        <v>252</v>
      </c>
      <c r="CH31" s="12">
        <v>27</v>
      </c>
      <c r="CI31" t="s">
        <v>21</v>
      </c>
      <c r="CJ31">
        <v>252</v>
      </c>
      <c r="CL31" s="12">
        <v>27</v>
      </c>
      <c r="CP31" s="12">
        <v>27</v>
      </c>
      <c r="CQ31" s="10" t="s">
        <v>99</v>
      </c>
      <c r="CR31">
        <v>268</v>
      </c>
      <c r="CT31" s="12">
        <v>27</v>
      </c>
      <c r="CU31" s="10" t="s">
        <v>97</v>
      </c>
      <c r="CV31">
        <v>268</v>
      </c>
      <c r="CX31" s="12">
        <v>27</v>
      </c>
      <c r="CY31" t="s">
        <v>100</v>
      </c>
      <c r="CZ31">
        <v>280</v>
      </c>
      <c r="DB31" s="12">
        <v>27</v>
      </c>
      <c r="DC31" s="84" t="s">
        <v>100</v>
      </c>
      <c r="DD31">
        <v>281</v>
      </c>
      <c r="DF31" s="12">
        <v>27</v>
      </c>
      <c r="DG31" t="s">
        <v>21</v>
      </c>
      <c r="DH31">
        <v>266</v>
      </c>
      <c r="DJ31" s="12">
        <v>27</v>
      </c>
      <c r="DL31" s="8">
        <f>SUM(DL26:DL30)</f>
        <v>1234</v>
      </c>
      <c r="DN31" s="8">
        <v>27</v>
      </c>
      <c r="DO31" s="10" t="s">
        <v>99</v>
      </c>
      <c r="DP31">
        <v>255</v>
      </c>
      <c r="DR31" s="8">
        <v>27</v>
      </c>
      <c r="DS31" s="10" t="s">
        <v>203</v>
      </c>
      <c r="DT31">
        <v>251</v>
      </c>
      <c r="DU31" s="12"/>
      <c r="DV31" s="8"/>
      <c r="DW31" s="8">
        <v>27</v>
      </c>
      <c r="DX31" s="10"/>
      <c r="EA31" s="8">
        <v>27</v>
      </c>
      <c r="EB31" s="10" t="s">
        <v>98</v>
      </c>
      <c r="EC31">
        <v>249</v>
      </c>
      <c r="EE31" s="8">
        <v>27</v>
      </c>
      <c r="EF31" s="10" t="s">
        <v>97</v>
      </c>
      <c r="EG31">
        <v>260</v>
      </c>
      <c r="EI31" s="8">
        <v>27</v>
      </c>
      <c r="EJ31" s="10" t="s">
        <v>100</v>
      </c>
      <c r="EK31" s="10">
        <v>275</v>
      </c>
      <c r="EM31" s="8">
        <v>27</v>
      </c>
      <c r="EN31" s="10" t="s">
        <v>98</v>
      </c>
      <c r="EO31">
        <v>280</v>
      </c>
      <c r="EQ31" s="8">
        <v>27</v>
      </c>
      <c r="ES31" s="257">
        <f>SUM(ES26:ES30)</f>
        <v>1440</v>
      </c>
      <c r="EU31" s="8">
        <v>27</v>
      </c>
      <c r="EV31" s="10" t="s">
        <v>99</v>
      </c>
      <c r="EW31">
        <v>286</v>
      </c>
      <c r="EY31" s="8">
        <v>27</v>
      </c>
      <c r="EZ31" s="10" t="s">
        <v>99</v>
      </c>
      <c r="FA31">
        <v>278</v>
      </c>
      <c r="FC31" s="8">
        <v>27</v>
      </c>
      <c r="FD31" s="10" t="s">
        <v>97</v>
      </c>
      <c r="FE31">
        <v>274</v>
      </c>
      <c r="FH31" s="8">
        <v>27</v>
      </c>
      <c r="FL31" s="8">
        <v>27</v>
      </c>
      <c r="FM31" s="10" t="s">
        <v>98</v>
      </c>
      <c r="FN31">
        <v>288</v>
      </c>
      <c r="FP31" s="8">
        <v>27</v>
      </c>
      <c r="FQ31" s="10" t="s">
        <v>97</v>
      </c>
      <c r="FR31">
        <v>286</v>
      </c>
      <c r="FT31" s="8">
        <v>27</v>
      </c>
      <c r="FU31" s="10" t="s">
        <v>100</v>
      </c>
      <c r="FV31">
        <v>309</v>
      </c>
      <c r="FX31" s="8">
        <v>27</v>
      </c>
      <c r="FY31" t="s">
        <v>21</v>
      </c>
      <c r="FZ31">
        <v>312</v>
      </c>
      <c r="GB31" s="8">
        <v>27</v>
      </c>
      <c r="GD31" s="257">
        <f>SUM(GD26:GD30)</f>
        <v>1643</v>
      </c>
      <c r="GF31" s="8">
        <v>27</v>
      </c>
      <c r="GG31" s="10" t="s">
        <v>99</v>
      </c>
      <c r="GH31">
        <v>337</v>
      </c>
      <c r="GJ31" s="257">
        <v>27</v>
      </c>
      <c r="GK31" s="10" t="s">
        <v>21</v>
      </c>
      <c r="GL31">
        <v>345</v>
      </c>
      <c r="GN31" s="8">
        <v>27</v>
      </c>
      <c r="GR31" s="8">
        <v>27</v>
      </c>
      <c r="GS31" s="10" t="s">
        <v>98</v>
      </c>
      <c r="GT31">
        <v>385</v>
      </c>
      <c r="GV31" s="8">
        <v>27</v>
      </c>
      <c r="GW31" s="10" t="s">
        <v>98</v>
      </c>
      <c r="GX31">
        <v>382</v>
      </c>
      <c r="GZ31" s="8">
        <v>27</v>
      </c>
      <c r="HB31" s="257">
        <f>SUM(HB26:HB30)</f>
        <v>1837</v>
      </c>
      <c r="HD31" s="8">
        <v>27</v>
      </c>
      <c r="HE31" s="10" t="s">
        <v>100</v>
      </c>
      <c r="HF31" s="8" t="s">
        <v>347</v>
      </c>
      <c r="HH31" s="8">
        <v>27</v>
      </c>
      <c r="HI31" s="10" t="s">
        <v>21</v>
      </c>
      <c r="HJ31">
        <v>342</v>
      </c>
      <c r="HL31" s="8">
        <v>27</v>
      </c>
      <c r="HN31" s="257">
        <f>SUM(HN26:HN30)</f>
        <v>1726</v>
      </c>
      <c r="HP31" s="257">
        <f>SUM(HP26:HP30)</f>
        <v>353</v>
      </c>
      <c r="HQ31" s="10"/>
      <c r="HR31" s="8">
        <v>27</v>
      </c>
      <c r="HS31" s="10" t="s">
        <v>99</v>
      </c>
      <c r="HT31">
        <v>335</v>
      </c>
      <c r="HV31">
        <v>300</v>
      </c>
      <c r="HX31" s="8">
        <v>27</v>
      </c>
      <c r="HY31" s="10" t="s">
        <v>97</v>
      </c>
      <c r="HZ31">
        <v>329</v>
      </c>
      <c r="IB31">
        <v>61</v>
      </c>
      <c r="ID31" s="8">
        <v>27</v>
      </c>
      <c r="IJ31" s="8">
        <v>27</v>
      </c>
      <c r="IK31" s="10" t="s">
        <v>98</v>
      </c>
      <c r="IL31">
        <v>354</v>
      </c>
      <c r="IN31">
        <v>305</v>
      </c>
      <c r="IP31" s="8">
        <v>27</v>
      </c>
      <c r="IQ31" s="10" t="s">
        <v>97</v>
      </c>
      <c r="IR31">
        <v>149</v>
      </c>
      <c r="IT31">
        <v>202</v>
      </c>
    </row>
    <row r="32" spans="2:254" ht="15" x14ac:dyDescent="0.25">
      <c r="B32" s="12">
        <v>28</v>
      </c>
      <c r="C32" s="10" t="s">
        <v>98</v>
      </c>
      <c r="D32" s="10">
        <v>247</v>
      </c>
      <c r="F32" s="12">
        <v>28</v>
      </c>
      <c r="G32" s="10"/>
      <c r="H32" s="10"/>
      <c r="J32" s="12">
        <v>28</v>
      </c>
      <c r="K32" s="10"/>
      <c r="L32" s="8">
        <f>SUM(L27:L31)</f>
        <v>1271</v>
      </c>
      <c r="N32" s="12">
        <v>28</v>
      </c>
      <c r="O32" s="10" t="s">
        <v>99</v>
      </c>
      <c r="P32" s="10">
        <v>236</v>
      </c>
      <c r="R32" s="12">
        <v>28</v>
      </c>
      <c r="S32" s="10" t="s">
        <v>21</v>
      </c>
      <c r="T32" s="10">
        <v>236</v>
      </c>
      <c r="V32" s="12">
        <v>28</v>
      </c>
      <c r="W32" s="10"/>
      <c r="X32" s="10"/>
      <c r="Z32" s="12">
        <v>28</v>
      </c>
      <c r="AA32" s="10" t="s">
        <v>99</v>
      </c>
      <c r="AB32" s="10">
        <v>238</v>
      </c>
      <c r="AD32" s="12">
        <v>28</v>
      </c>
      <c r="AE32" s="10" t="s">
        <v>97</v>
      </c>
      <c r="AF32" s="10">
        <v>225</v>
      </c>
      <c r="AH32" s="12">
        <v>28</v>
      </c>
      <c r="AI32" s="10" t="s">
        <v>100</v>
      </c>
      <c r="AJ32" s="10">
        <v>230</v>
      </c>
      <c r="AL32" s="12">
        <v>28</v>
      </c>
      <c r="AM32" s="10" t="s">
        <v>98</v>
      </c>
      <c r="AN32" s="10">
        <v>251</v>
      </c>
      <c r="AP32" s="12">
        <v>28</v>
      </c>
      <c r="AQ32" s="10"/>
      <c r="AR32" s="8">
        <f>SUM(AR27:AR31)</f>
        <v>1328</v>
      </c>
      <c r="AT32" s="12">
        <v>28</v>
      </c>
      <c r="AU32" s="10" t="s">
        <v>100</v>
      </c>
      <c r="AV32" s="10">
        <v>255</v>
      </c>
      <c r="AX32" s="12">
        <v>28</v>
      </c>
      <c r="AY32" s="10" t="s">
        <v>21</v>
      </c>
      <c r="AZ32" s="10">
        <v>251</v>
      </c>
      <c r="BB32" s="12">
        <v>28</v>
      </c>
      <c r="BC32" s="10"/>
      <c r="BD32" s="10"/>
      <c r="BF32" s="12">
        <v>28</v>
      </c>
      <c r="BG32" s="10" t="s">
        <v>100</v>
      </c>
      <c r="BH32" s="10">
        <v>263</v>
      </c>
      <c r="BJ32" s="12">
        <v>28</v>
      </c>
      <c r="BK32" s="10" t="s">
        <v>21</v>
      </c>
      <c r="BL32" s="10"/>
      <c r="BN32" s="12">
        <v>28</v>
      </c>
      <c r="BO32" s="10"/>
      <c r="BP32" s="10"/>
      <c r="BR32" s="12">
        <v>28</v>
      </c>
      <c r="BS32" s="10" t="s">
        <v>99</v>
      </c>
      <c r="BT32" s="10">
        <v>250</v>
      </c>
      <c r="BV32" s="12">
        <v>28</v>
      </c>
      <c r="BW32" s="10" t="s">
        <v>21</v>
      </c>
      <c r="BX32" s="10">
        <v>241</v>
      </c>
      <c r="BZ32" s="12">
        <v>28</v>
      </c>
      <c r="CD32" s="12">
        <v>28</v>
      </c>
      <c r="CE32" s="10" t="s">
        <v>98</v>
      </c>
      <c r="CF32">
        <v>250</v>
      </c>
      <c r="CH32" s="12">
        <v>28</v>
      </c>
      <c r="CI32" t="s">
        <v>97</v>
      </c>
      <c r="CJ32">
        <v>254</v>
      </c>
      <c r="CL32" s="12">
        <v>28</v>
      </c>
      <c r="CM32" t="s">
        <v>100</v>
      </c>
      <c r="CN32">
        <v>261</v>
      </c>
      <c r="CP32" s="12">
        <v>28</v>
      </c>
      <c r="CQ32" s="10" t="s">
        <v>98</v>
      </c>
      <c r="CR32">
        <v>270</v>
      </c>
      <c r="CT32" s="12">
        <v>28</v>
      </c>
      <c r="CV32" s="8">
        <v>1340</v>
      </c>
      <c r="CX32" s="12">
        <v>28</v>
      </c>
      <c r="CY32" t="s">
        <v>99</v>
      </c>
      <c r="CZ32">
        <v>266</v>
      </c>
      <c r="DB32" s="12">
        <v>28</v>
      </c>
      <c r="DC32" s="84" t="s">
        <v>99</v>
      </c>
      <c r="DD32">
        <v>269</v>
      </c>
      <c r="DF32" s="12">
        <v>28</v>
      </c>
      <c r="DG32" t="s">
        <v>97</v>
      </c>
      <c r="DH32">
        <v>264</v>
      </c>
      <c r="DJ32" s="12">
        <v>28</v>
      </c>
      <c r="DN32" s="8">
        <v>28</v>
      </c>
      <c r="DO32" s="10" t="s">
        <v>98</v>
      </c>
      <c r="DP32">
        <v>265</v>
      </c>
      <c r="DR32" s="8">
        <v>28</v>
      </c>
      <c r="DS32" s="10" t="s">
        <v>97</v>
      </c>
      <c r="DT32">
        <v>259</v>
      </c>
      <c r="DU32" s="12"/>
      <c r="DV32" s="8"/>
      <c r="DW32" s="8">
        <v>28</v>
      </c>
      <c r="DX32" s="10" t="s">
        <v>100</v>
      </c>
      <c r="DY32">
        <v>254</v>
      </c>
      <c r="EA32" s="8">
        <v>28</v>
      </c>
      <c r="EB32" s="10" t="s">
        <v>21</v>
      </c>
      <c r="EC32">
        <v>247</v>
      </c>
      <c r="EE32" s="8">
        <v>28</v>
      </c>
      <c r="EG32" s="8">
        <f>SUM(EG27:EG31)</f>
        <v>1307</v>
      </c>
      <c r="EI32" s="8">
        <v>28</v>
      </c>
      <c r="EJ32" s="10" t="s">
        <v>99</v>
      </c>
      <c r="EK32" s="10">
        <v>260</v>
      </c>
      <c r="EM32" s="8">
        <v>28</v>
      </c>
      <c r="EN32" s="10" t="s">
        <v>21</v>
      </c>
      <c r="EO32">
        <v>277</v>
      </c>
      <c r="EQ32" s="8">
        <v>28</v>
      </c>
      <c r="EU32" s="8">
        <v>28</v>
      </c>
      <c r="EV32" s="10" t="s">
        <v>98</v>
      </c>
      <c r="EW32">
        <v>290</v>
      </c>
      <c r="EY32" s="8">
        <v>28</v>
      </c>
      <c r="EZ32" s="10" t="s">
        <v>98</v>
      </c>
      <c r="FA32">
        <v>284</v>
      </c>
      <c r="FC32" s="8">
        <v>28</v>
      </c>
      <c r="FE32" s="257">
        <f>SUM(FE27:FE31)</f>
        <v>1382</v>
      </c>
      <c r="FH32" s="8">
        <v>28</v>
      </c>
      <c r="FI32" s="10" t="s">
        <v>100</v>
      </c>
      <c r="FJ32" s="8" t="s">
        <v>347</v>
      </c>
      <c r="FL32" s="8">
        <v>28</v>
      </c>
      <c r="FM32" s="10" t="s">
        <v>21</v>
      </c>
      <c r="FN32">
        <v>284</v>
      </c>
      <c r="FP32" s="8">
        <v>28</v>
      </c>
      <c r="FR32" s="257">
        <f>SUM(FR27:FR31)</f>
        <v>1404</v>
      </c>
      <c r="FT32" s="8">
        <v>28</v>
      </c>
      <c r="FU32" s="10" t="s">
        <v>99</v>
      </c>
      <c r="FV32">
        <v>305</v>
      </c>
      <c r="FX32" s="8">
        <v>28</v>
      </c>
      <c r="FY32" t="s">
        <v>97</v>
      </c>
      <c r="FZ32">
        <v>315</v>
      </c>
      <c r="GB32" s="8">
        <v>28</v>
      </c>
      <c r="GC32" s="10"/>
      <c r="GF32" s="8">
        <v>28</v>
      </c>
      <c r="GG32" s="10" t="s">
        <v>98</v>
      </c>
      <c r="GH32">
        <v>352</v>
      </c>
      <c r="GJ32" s="257">
        <v>28</v>
      </c>
      <c r="GK32" s="10" t="s">
        <v>97</v>
      </c>
      <c r="GL32">
        <v>350</v>
      </c>
      <c r="GN32" s="8">
        <v>28</v>
      </c>
      <c r="GO32" s="10" t="s">
        <v>100</v>
      </c>
      <c r="GP32">
        <v>365</v>
      </c>
      <c r="GR32" s="8">
        <v>28</v>
      </c>
      <c r="GS32" s="10" t="s">
        <v>21</v>
      </c>
      <c r="GT32">
        <v>381</v>
      </c>
      <c r="GV32" s="8">
        <v>28</v>
      </c>
      <c r="GW32" s="10" t="s">
        <v>21</v>
      </c>
      <c r="GX32">
        <v>372</v>
      </c>
      <c r="GZ32" s="8">
        <v>28</v>
      </c>
      <c r="HD32" s="8">
        <v>28</v>
      </c>
      <c r="HE32" s="10" t="s">
        <v>99</v>
      </c>
      <c r="HF32">
        <v>361</v>
      </c>
      <c r="HH32" s="8">
        <v>28</v>
      </c>
      <c r="HI32" s="10" t="s">
        <v>97</v>
      </c>
      <c r="HJ32">
        <v>343</v>
      </c>
      <c r="HL32" s="8">
        <v>28</v>
      </c>
      <c r="HP32" s="8"/>
      <c r="HQ32" s="10"/>
      <c r="HR32" s="8">
        <v>28</v>
      </c>
      <c r="HS32" s="10" t="s">
        <v>98</v>
      </c>
      <c r="HT32">
        <v>337</v>
      </c>
      <c r="HV32">
        <v>284</v>
      </c>
      <c r="HX32" s="8">
        <v>28</v>
      </c>
      <c r="HY32" s="10"/>
      <c r="HZ32" s="257">
        <f>SUM(HZ27:HZ31)</f>
        <v>1637</v>
      </c>
      <c r="IB32" s="257">
        <f>SUM(IB27:IB31)</f>
        <v>357</v>
      </c>
      <c r="ID32" s="8">
        <v>28</v>
      </c>
      <c r="IE32" s="10" t="s">
        <v>100</v>
      </c>
      <c r="IF32">
        <v>343</v>
      </c>
      <c r="IJ32" s="8">
        <v>28</v>
      </c>
      <c r="IK32" s="10" t="s">
        <v>21</v>
      </c>
      <c r="IL32" s="8" t="s">
        <v>191</v>
      </c>
      <c r="IP32" s="8">
        <v>28</v>
      </c>
      <c r="IR32" s="257">
        <f>SUM(IR27:IR31)</f>
        <v>626</v>
      </c>
      <c r="IT32" s="257">
        <f>SUM(IT27:IT31)</f>
        <v>268</v>
      </c>
    </row>
    <row r="33" spans="1:254" ht="15" x14ac:dyDescent="0.25">
      <c r="B33" s="12">
        <v>29</v>
      </c>
      <c r="C33" s="10" t="s">
        <v>21</v>
      </c>
      <c r="D33" s="10">
        <v>240</v>
      </c>
      <c r="F33" s="12"/>
      <c r="G33" s="10"/>
      <c r="H33" s="10"/>
      <c r="J33" s="12">
        <v>29</v>
      </c>
      <c r="K33" s="10"/>
      <c r="L33" s="10"/>
      <c r="N33" s="12">
        <v>29</v>
      </c>
      <c r="O33" s="10" t="s">
        <v>98</v>
      </c>
      <c r="P33" s="10">
        <v>241</v>
      </c>
      <c r="R33" s="12">
        <v>29</v>
      </c>
      <c r="S33" s="10" t="s">
        <v>97</v>
      </c>
      <c r="T33" s="8">
        <v>239</v>
      </c>
      <c r="V33" s="12">
        <v>29</v>
      </c>
      <c r="W33" s="10" t="s">
        <v>100</v>
      </c>
      <c r="X33" s="10">
        <v>246</v>
      </c>
      <c r="Z33" s="12">
        <v>29</v>
      </c>
      <c r="AA33" s="10" t="s">
        <v>98</v>
      </c>
      <c r="AB33" s="10">
        <v>240</v>
      </c>
      <c r="AD33" s="12">
        <v>29</v>
      </c>
      <c r="AE33" s="10"/>
      <c r="AF33" s="8">
        <f>SUM(AF28:AF32)</f>
        <v>1136</v>
      </c>
      <c r="AH33" s="12">
        <v>29</v>
      </c>
      <c r="AI33" s="10" t="s">
        <v>99</v>
      </c>
      <c r="AJ33" s="10">
        <v>231</v>
      </c>
      <c r="AL33" s="12">
        <v>29</v>
      </c>
      <c r="AM33" s="10" t="s">
        <v>21</v>
      </c>
      <c r="AN33" s="10">
        <v>253</v>
      </c>
      <c r="AP33" s="12">
        <v>29</v>
      </c>
      <c r="AQ33" s="10"/>
      <c r="AR33" s="10"/>
      <c r="AT33" s="12">
        <v>29</v>
      </c>
      <c r="AU33" s="10" t="s">
        <v>99</v>
      </c>
      <c r="AV33" s="10">
        <v>252</v>
      </c>
      <c r="AX33" s="12">
        <v>29</v>
      </c>
      <c r="AY33" s="10" t="s">
        <v>97</v>
      </c>
      <c r="AZ33" s="10">
        <v>251</v>
      </c>
      <c r="BB33" s="12">
        <v>29</v>
      </c>
      <c r="BC33" s="10" t="s">
        <v>100</v>
      </c>
      <c r="BD33" s="8">
        <v>274</v>
      </c>
      <c r="BF33" s="12">
        <v>29</v>
      </c>
      <c r="BG33" s="10" t="s">
        <v>99</v>
      </c>
      <c r="BH33" s="10">
        <v>252</v>
      </c>
      <c r="BJ33" s="12">
        <v>29</v>
      </c>
      <c r="BK33" s="10" t="s">
        <v>97</v>
      </c>
      <c r="BL33" s="10"/>
      <c r="BN33" s="12">
        <v>29</v>
      </c>
      <c r="BO33" s="10"/>
      <c r="BP33" s="10"/>
      <c r="BR33" s="12">
        <v>29</v>
      </c>
      <c r="BS33" s="10" t="s">
        <v>98</v>
      </c>
      <c r="BT33" s="10">
        <v>253</v>
      </c>
      <c r="BV33" s="12">
        <v>29</v>
      </c>
      <c r="BW33" s="10" t="s">
        <v>97</v>
      </c>
      <c r="BX33" s="10">
        <v>243</v>
      </c>
      <c r="BZ33" s="12">
        <v>29</v>
      </c>
      <c r="CA33" s="10" t="s">
        <v>100</v>
      </c>
      <c r="CB33">
        <v>255</v>
      </c>
      <c r="CD33" s="12">
        <v>29</v>
      </c>
      <c r="CE33" s="10" t="s">
        <v>21</v>
      </c>
      <c r="CF33">
        <v>254</v>
      </c>
      <c r="CH33" s="12">
        <v>29</v>
      </c>
      <c r="CJ33" s="8">
        <f>SUM(CJ28:CJ32)</f>
        <v>1258</v>
      </c>
      <c r="CL33" s="12">
        <v>29</v>
      </c>
      <c r="CM33" t="s">
        <v>99</v>
      </c>
      <c r="CN33">
        <v>250</v>
      </c>
      <c r="CP33" s="12">
        <v>29</v>
      </c>
      <c r="CQ33" s="10" t="s">
        <v>21</v>
      </c>
      <c r="CR33">
        <v>268</v>
      </c>
      <c r="CT33" s="12">
        <v>29</v>
      </c>
      <c r="CX33" s="12">
        <v>29</v>
      </c>
      <c r="CZ33" s="8">
        <f>SUM(CZ31:CZ32)</f>
        <v>546</v>
      </c>
      <c r="DB33" s="12">
        <v>29</v>
      </c>
      <c r="DC33" s="84" t="s">
        <v>98</v>
      </c>
      <c r="DD33">
        <v>283</v>
      </c>
      <c r="DF33" s="12">
        <v>29</v>
      </c>
      <c r="DH33" s="8">
        <f>SUM(DH28:DH32)</f>
        <v>1348</v>
      </c>
      <c r="DJ33" s="12">
        <v>29</v>
      </c>
      <c r="DK33" s="10" t="s">
        <v>100</v>
      </c>
      <c r="DL33">
        <v>240</v>
      </c>
      <c r="DM33" t="s">
        <v>133</v>
      </c>
      <c r="DN33" s="8">
        <v>29</v>
      </c>
      <c r="DO33" s="10" t="s">
        <v>203</v>
      </c>
      <c r="DP33">
        <v>249</v>
      </c>
      <c r="DR33" s="8">
        <v>29</v>
      </c>
      <c r="DT33" s="8"/>
      <c r="DU33" s="12"/>
      <c r="DV33" s="8"/>
      <c r="DW33" s="8">
        <v>29</v>
      </c>
      <c r="DX33" s="10" t="s">
        <v>99</v>
      </c>
      <c r="DY33">
        <v>242</v>
      </c>
      <c r="EA33" s="8">
        <v>29</v>
      </c>
      <c r="EB33" s="10" t="s">
        <v>97</v>
      </c>
      <c r="EC33">
        <v>248</v>
      </c>
      <c r="EE33" s="8">
        <v>29</v>
      </c>
      <c r="EI33" s="8">
        <v>29</v>
      </c>
      <c r="EJ33" s="10" t="s">
        <v>98</v>
      </c>
      <c r="EK33" s="10">
        <v>271</v>
      </c>
      <c r="EM33" s="8">
        <v>29</v>
      </c>
      <c r="EN33" s="10" t="s">
        <v>97</v>
      </c>
      <c r="EO33">
        <v>280</v>
      </c>
      <c r="EQ33" s="8">
        <v>29</v>
      </c>
      <c r="ER33" s="10" t="s">
        <v>100</v>
      </c>
      <c r="ES33">
        <v>291</v>
      </c>
      <c r="EW33" s="257">
        <f>SUM(EW30:EW32)</f>
        <v>876</v>
      </c>
      <c r="EY33" s="8">
        <v>29</v>
      </c>
      <c r="EZ33" s="10" t="s">
        <v>21</v>
      </c>
      <c r="FA33">
        <v>279</v>
      </c>
      <c r="FC33" s="8">
        <v>29</v>
      </c>
      <c r="FH33" s="8">
        <v>29</v>
      </c>
      <c r="FI33" s="10" t="s">
        <v>99</v>
      </c>
      <c r="FJ33">
        <v>283</v>
      </c>
      <c r="FL33" s="8">
        <v>29</v>
      </c>
      <c r="FM33" s="10" t="s">
        <v>97</v>
      </c>
      <c r="FN33">
        <v>287</v>
      </c>
      <c r="FP33" s="8">
        <v>29</v>
      </c>
      <c r="FT33" s="8">
        <v>29</v>
      </c>
      <c r="FU33" s="10" t="s">
        <v>98</v>
      </c>
      <c r="FV33">
        <v>307</v>
      </c>
      <c r="FX33" s="8">
        <v>29</v>
      </c>
      <c r="FZ33" s="257">
        <f>SUM(FZ28:FZ32)</f>
        <v>1580</v>
      </c>
      <c r="GB33" s="8">
        <v>29</v>
      </c>
      <c r="GC33" s="10" t="s">
        <v>100</v>
      </c>
      <c r="GD33">
        <v>333</v>
      </c>
      <c r="GF33" s="8">
        <v>29</v>
      </c>
      <c r="GG33" s="10" t="s">
        <v>21</v>
      </c>
      <c r="GH33">
        <v>346</v>
      </c>
      <c r="GJ33" s="257">
        <v>29</v>
      </c>
      <c r="GL33" s="257">
        <f>SUM(GL30:GL32)</f>
        <v>1051</v>
      </c>
      <c r="GN33" s="8">
        <v>29</v>
      </c>
      <c r="GO33" s="10" t="s">
        <v>99</v>
      </c>
      <c r="GP33">
        <v>363</v>
      </c>
      <c r="GR33" s="8"/>
      <c r="GT33" s="257">
        <f>SUM(GT29:GT32)</f>
        <v>1528</v>
      </c>
      <c r="GV33" s="8">
        <v>29</v>
      </c>
      <c r="GW33" s="10" t="s">
        <v>97</v>
      </c>
      <c r="GX33">
        <v>373</v>
      </c>
      <c r="GZ33" s="8">
        <v>29</v>
      </c>
      <c r="HA33" s="10" t="s">
        <v>100</v>
      </c>
      <c r="HB33" s="10">
        <v>371</v>
      </c>
      <c r="HD33" s="8">
        <v>29</v>
      </c>
      <c r="HE33" s="10" t="s">
        <v>98</v>
      </c>
      <c r="HF33">
        <v>364</v>
      </c>
      <c r="HH33" s="8">
        <v>29</v>
      </c>
      <c r="HJ33" s="257">
        <f>SUM(HJ28:HJ32)</f>
        <v>1735</v>
      </c>
      <c r="HL33" s="8">
        <v>29</v>
      </c>
      <c r="HM33" s="10" t="s">
        <v>100</v>
      </c>
      <c r="HN33">
        <v>349</v>
      </c>
      <c r="HP33" s="10">
        <v>8</v>
      </c>
      <c r="HQ33" s="10"/>
      <c r="HR33" s="8">
        <v>29</v>
      </c>
      <c r="HS33" s="10" t="s">
        <v>21</v>
      </c>
      <c r="HT33">
        <v>326</v>
      </c>
      <c r="HV33">
        <v>8</v>
      </c>
      <c r="HX33" s="8">
        <v>29</v>
      </c>
      <c r="HY33" s="10"/>
      <c r="ID33" s="8">
        <v>29</v>
      </c>
      <c r="IE33" s="10" t="s">
        <v>99</v>
      </c>
      <c r="IF33">
        <v>347</v>
      </c>
      <c r="IH33">
        <v>3</v>
      </c>
      <c r="IJ33" s="8">
        <v>29</v>
      </c>
      <c r="IK33" s="10" t="s">
        <v>97</v>
      </c>
      <c r="IL33" s="8" t="s">
        <v>191</v>
      </c>
      <c r="IP33" s="8">
        <v>29</v>
      </c>
    </row>
    <row r="34" spans="1:254" ht="15" x14ac:dyDescent="0.25">
      <c r="B34" s="12">
        <v>30</v>
      </c>
      <c r="C34" s="10" t="s">
        <v>97</v>
      </c>
      <c r="D34" s="10">
        <v>247</v>
      </c>
      <c r="F34" s="12"/>
      <c r="G34" s="10"/>
      <c r="H34" s="10"/>
      <c r="J34" s="12">
        <v>30</v>
      </c>
      <c r="K34" s="10" t="s">
        <v>100</v>
      </c>
      <c r="L34" s="10">
        <v>257</v>
      </c>
      <c r="N34" s="12">
        <v>30</v>
      </c>
      <c r="O34" s="10" t="s">
        <v>21</v>
      </c>
      <c r="P34" s="10">
        <v>240</v>
      </c>
      <c r="R34" s="12">
        <v>30</v>
      </c>
      <c r="S34" s="10"/>
      <c r="T34" s="8">
        <f>SUM(T29:T33)</f>
        <v>1184</v>
      </c>
      <c r="V34" s="12">
        <v>30</v>
      </c>
      <c r="W34" s="10" t="s">
        <v>99</v>
      </c>
      <c r="X34" s="10">
        <v>240</v>
      </c>
      <c r="Z34" s="12">
        <v>30</v>
      </c>
      <c r="AA34" s="10" t="s">
        <v>21</v>
      </c>
      <c r="AB34" s="10">
        <v>240</v>
      </c>
      <c r="AD34" s="12">
        <v>30</v>
      </c>
      <c r="AE34" s="10"/>
      <c r="AF34" s="10"/>
      <c r="AH34" s="12">
        <v>30</v>
      </c>
      <c r="AI34" s="10" t="s">
        <v>98</v>
      </c>
      <c r="AJ34" s="10">
        <v>229</v>
      </c>
      <c r="AL34" s="12">
        <v>30</v>
      </c>
      <c r="AM34" s="10" t="s">
        <v>97</v>
      </c>
      <c r="AN34" s="10">
        <v>248</v>
      </c>
      <c r="AP34" s="12">
        <v>30</v>
      </c>
      <c r="AQ34" s="10" t="s">
        <v>100</v>
      </c>
      <c r="AR34" s="10">
        <v>244</v>
      </c>
      <c r="AT34" s="12">
        <v>30</v>
      </c>
      <c r="AU34" s="10" t="s">
        <v>98</v>
      </c>
      <c r="AV34" s="10">
        <v>250</v>
      </c>
      <c r="AX34" s="12">
        <v>30</v>
      </c>
      <c r="AY34" s="10"/>
      <c r="AZ34" s="8">
        <f>SUM(AZ29:AZ33)</f>
        <v>1264</v>
      </c>
      <c r="BB34" s="12"/>
      <c r="BC34" s="10"/>
      <c r="BD34" s="10"/>
      <c r="BF34" s="12">
        <v>30</v>
      </c>
      <c r="BG34" s="10" t="s">
        <v>98</v>
      </c>
      <c r="BH34" s="10">
        <v>252</v>
      </c>
      <c r="BJ34" s="12">
        <v>30</v>
      </c>
      <c r="BK34" s="10"/>
      <c r="BL34" s="10"/>
      <c r="BN34" s="12">
        <v>30</v>
      </c>
      <c r="BO34" s="10" t="s">
        <v>280</v>
      </c>
      <c r="BP34" s="10"/>
      <c r="BR34" s="12">
        <v>30</v>
      </c>
      <c r="BS34" s="10" t="s">
        <v>21</v>
      </c>
      <c r="BT34" s="10">
        <v>256</v>
      </c>
      <c r="BV34" s="12">
        <v>30</v>
      </c>
      <c r="BW34" s="10"/>
      <c r="BX34" s="8">
        <f>SUM(BX29:BX33)</f>
        <v>1217</v>
      </c>
      <c r="BZ34" s="12">
        <v>30</v>
      </c>
      <c r="CA34" s="10" t="s">
        <v>99</v>
      </c>
      <c r="CB34">
        <v>245</v>
      </c>
      <c r="CD34" s="12">
        <v>30</v>
      </c>
      <c r="CE34" s="10" t="s">
        <v>97</v>
      </c>
      <c r="CH34" s="12">
        <v>30</v>
      </c>
      <c r="CL34" s="12">
        <v>30</v>
      </c>
      <c r="CM34" t="s">
        <v>98</v>
      </c>
      <c r="CN34">
        <v>250</v>
      </c>
      <c r="CP34" s="12">
        <v>30</v>
      </c>
      <c r="CQ34" s="10" t="s">
        <v>97</v>
      </c>
      <c r="CR34">
        <v>269</v>
      </c>
      <c r="CT34" s="12">
        <v>30</v>
      </c>
      <c r="CU34" s="10" t="s">
        <v>100</v>
      </c>
      <c r="CV34">
        <v>275</v>
      </c>
      <c r="CX34" s="12">
        <v>30</v>
      </c>
      <c r="DB34" s="12">
        <v>30</v>
      </c>
      <c r="DC34" s="84" t="s">
        <v>313</v>
      </c>
      <c r="DD34">
        <v>270</v>
      </c>
      <c r="DF34" s="12">
        <v>30</v>
      </c>
      <c r="DJ34" s="12">
        <v>30</v>
      </c>
      <c r="DK34" s="10" t="s">
        <v>99</v>
      </c>
      <c r="DL34">
        <v>247</v>
      </c>
      <c r="DN34" s="8">
        <v>30</v>
      </c>
      <c r="DO34" s="10" t="s">
        <v>97</v>
      </c>
      <c r="DP34">
        <v>262</v>
      </c>
      <c r="DR34" s="8">
        <v>30</v>
      </c>
      <c r="DU34" s="12"/>
      <c r="DV34" s="8"/>
      <c r="DW34" s="8">
        <v>30</v>
      </c>
      <c r="DX34" s="10" t="s">
        <v>98</v>
      </c>
      <c r="DY34">
        <v>241</v>
      </c>
      <c r="EA34" s="8">
        <v>30</v>
      </c>
      <c r="EC34" s="8">
        <f>SUM(EC29:EC33)</f>
        <v>1236</v>
      </c>
      <c r="EE34" s="8">
        <v>30</v>
      </c>
      <c r="EF34" s="10" t="s">
        <v>100</v>
      </c>
      <c r="EG34">
        <v>267</v>
      </c>
      <c r="EI34" s="8">
        <v>30</v>
      </c>
      <c r="EJ34" s="10" t="s">
        <v>21</v>
      </c>
      <c r="EK34" s="10">
        <v>270</v>
      </c>
      <c r="EM34" s="8">
        <v>30</v>
      </c>
      <c r="EO34" s="257">
        <f>SUM(EO30:EO33)</f>
        <v>1112</v>
      </c>
      <c r="EQ34" s="8">
        <v>30</v>
      </c>
      <c r="ER34" s="10" t="s">
        <v>99</v>
      </c>
      <c r="ES34">
        <v>286</v>
      </c>
      <c r="EY34" s="8">
        <v>30</v>
      </c>
      <c r="EZ34" s="10" t="s">
        <v>97</v>
      </c>
      <c r="FA34">
        <v>280</v>
      </c>
      <c r="FC34" s="8">
        <v>30</v>
      </c>
      <c r="FD34" s="10" t="s">
        <v>100</v>
      </c>
      <c r="FE34">
        <v>282</v>
      </c>
      <c r="FH34" s="8">
        <v>30</v>
      </c>
      <c r="FI34" s="10" t="s">
        <v>98</v>
      </c>
      <c r="FJ34">
        <v>290</v>
      </c>
      <c r="FL34" s="8">
        <v>30</v>
      </c>
      <c r="FN34" s="257">
        <f>SUM(FN29:FN33)</f>
        <v>1425</v>
      </c>
      <c r="FP34" s="8">
        <v>30</v>
      </c>
      <c r="FQ34" s="10" t="s">
        <v>100</v>
      </c>
      <c r="FR34">
        <v>289</v>
      </c>
      <c r="FT34" s="8">
        <v>30</v>
      </c>
      <c r="FU34" s="10" t="s">
        <v>21</v>
      </c>
      <c r="FV34">
        <v>303</v>
      </c>
      <c r="FX34" s="8">
        <v>30</v>
      </c>
      <c r="GB34" s="8">
        <v>30</v>
      </c>
      <c r="GC34" s="10" t="s">
        <v>99</v>
      </c>
      <c r="GD34">
        <v>329</v>
      </c>
      <c r="GF34" s="8">
        <v>30</v>
      </c>
      <c r="GG34" s="10" t="s">
        <v>97</v>
      </c>
      <c r="GH34">
        <v>348</v>
      </c>
      <c r="GJ34" s="257">
        <v>30</v>
      </c>
      <c r="GN34" s="8">
        <v>30</v>
      </c>
      <c r="GO34" s="10" t="s">
        <v>98</v>
      </c>
      <c r="GP34">
        <v>364</v>
      </c>
      <c r="GV34" s="8">
        <v>30</v>
      </c>
      <c r="GX34" s="257">
        <f>SUM(GX29:GX33)</f>
        <v>1888</v>
      </c>
      <c r="GZ34" s="8">
        <v>30</v>
      </c>
      <c r="HA34" s="10" t="s">
        <v>99</v>
      </c>
      <c r="HB34" s="10">
        <v>363</v>
      </c>
      <c r="HD34" s="8">
        <v>30</v>
      </c>
      <c r="HE34" s="10" t="s">
        <v>21</v>
      </c>
      <c r="HF34">
        <v>346</v>
      </c>
      <c r="HH34" s="8">
        <v>30</v>
      </c>
      <c r="HL34" s="8">
        <v>30</v>
      </c>
      <c r="HM34" s="10" t="s">
        <v>99</v>
      </c>
      <c r="HN34">
        <v>348</v>
      </c>
      <c r="HP34" s="10">
        <v>20</v>
      </c>
      <c r="HQ34" s="10"/>
      <c r="HR34" s="8">
        <v>30</v>
      </c>
      <c r="HS34" s="10" t="s">
        <v>97</v>
      </c>
      <c r="HT34">
        <v>329</v>
      </c>
      <c r="HV34">
        <v>67</v>
      </c>
      <c r="HX34" s="8">
        <v>30</v>
      </c>
      <c r="HY34" s="10" t="s">
        <v>100</v>
      </c>
      <c r="HZ34" s="8">
        <v>334</v>
      </c>
      <c r="IB34" s="8">
        <v>2</v>
      </c>
      <c r="ID34" s="8">
        <v>30</v>
      </c>
      <c r="IE34" s="10" t="s">
        <v>98</v>
      </c>
      <c r="IF34">
        <v>358</v>
      </c>
      <c r="IH34">
        <v>284</v>
      </c>
      <c r="IJ34" s="8">
        <v>30</v>
      </c>
      <c r="IL34" s="8">
        <f>SUM(IL29:IL33)</f>
        <v>1061</v>
      </c>
      <c r="IN34" s="8">
        <f>SUM(IN29:IN33)</f>
        <v>403</v>
      </c>
      <c r="IP34" s="8">
        <v>30</v>
      </c>
      <c r="IQ34" s="10" t="s">
        <v>100</v>
      </c>
      <c r="IR34">
        <v>154</v>
      </c>
      <c r="IT34" s="244">
        <v>2</v>
      </c>
    </row>
    <row r="35" spans="1:254" ht="15" x14ac:dyDescent="0.25">
      <c r="B35" s="12"/>
      <c r="C35" s="10"/>
      <c r="D35" s="8">
        <f>SUM(D30:D34)</f>
        <v>1232</v>
      </c>
      <c r="F35" s="12"/>
      <c r="G35" s="10"/>
      <c r="H35" s="10"/>
      <c r="J35" s="12">
        <v>31</v>
      </c>
      <c r="K35" s="10" t="s">
        <v>99</v>
      </c>
      <c r="L35" s="10">
        <v>257</v>
      </c>
      <c r="N35" s="12"/>
      <c r="O35" s="10"/>
      <c r="P35" s="8">
        <f>SUM(P31:P34)</f>
        <v>960</v>
      </c>
      <c r="R35" s="12">
        <v>31</v>
      </c>
      <c r="S35" s="10"/>
      <c r="T35" s="10"/>
      <c r="V35" s="12"/>
      <c r="W35" s="10"/>
      <c r="X35" s="8">
        <f>SUM(X33:X34)</f>
        <v>486</v>
      </c>
      <c r="Z35" s="12">
        <v>31</v>
      </c>
      <c r="AA35" s="10" t="s">
        <v>97</v>
      </c>
      <c r="AB35" s="10">
        <v>240</v>
      </c>
      <c r="AD35" s="12">
        <v>31</v>
      </c>
      <c r="AE35" s="10" t="s">
        <v>100</v>
      </c>
      <c r="AF35" s="8">
        <v>233</v>
      </c>
      <c r="AH35" s="12"/>
      <c r="AI35" s="10"/>
      <c r="AJ35" s="8">
        <f>SUM(AJ32:AJ34)</f>
        <v>690</v>
      </c>
      <c r="AL35" s="12">
        <v>31</v>
      </c>
      <c r="AM35" s="10"/>
      <c r="AN35" s="8">
        <f>SUM(AN30:AN34)</f>
        <v>1249</v>
      </c>
      <c r="AP35" s="12"/>
      <c r="AQ35" s="10"/>
      <c r="AR35" s="10"/>
      <c r="AT35" s="12">
        <v>31</v>
      </c>
      <c r="AU35" s="10" t="s">
        <v>21</v>
      </c>
      <c r="AV35" s="10"/>
      <c r="AX35" s="12">
        <v>31</v>
      </c>
      <c r="AY35" s="10"/>
      <c r="AZ35" s="10"/>
      <c r="BB35" s="12"/>
      <c r="BC35" s="10"/>
      <c r="BD35" s="10"/>
      <c r="BF35" s="12">
        <v>31</v>
      </c>
      <c r="BG35" s="10" t="s">
        <v>21</v>
      </c>
      <c r="BH35" s="10">
        <v>250</v>
      </c>
      <c r="BJ35" s="12"/>
      <c r="BK35" s="10"/>
      <c r="BL35" s="10"/>
      <c r="BN35" s="12">
        <v>31</v>
      </c>
      <c r="BO35" s="10" t="s">
        <v>99</v>
      </c>
      <c r="BP35" s="10">
        <v>249</v>
      </c>
      <c r="BR35" s="12"/>
      <c r="BS35" s="10"/>
      <c r="BT35" s="8">
        <f>SUM(BT31:BT34)</f>
        <v>1014</v>
      </c>
      <c r="BV35" s="12">
        <v>31</v>
      </c>
      <c r="BW35" s="10"/>
      <c r="BX35" s="10"/>
      <c r="BZ35" s="12">
        <v>31</v>
      </c>
      <c r="CA35" s="10" t="s">
        <v>98</v>
      </c>
      <c r="CB35">
        <v>250</v>
      </c>
      <c r="CD35" s="12">
        <v>31</v>
      </c>
      <c r="CF35" s="8">
        <f>SUM(CF30:CF34)</f>
        <v>1014</v>
      </c>
      <c r="CH35" s="12">
        <v>31</v>
      </c>
      <c r="CI35" t="s">
        <v>100</v>
      </c>
      <c r="CL35" s="12">
        <v>31</v>
      </c>
      <c r="CN35" s="8">
        <f>SUM(CN32:CN34)</f>
        <v>761</v>
      </c>
      <c r="CP35" s="12">
        <v>31</v>
      </c>
      <c r="CR35" s="8">
        <f>SUM(CR30:CR34)</f>
        <v>1075</v>
      </c>
      <c r="CT35" s="12">
        <v>31</v>
      </c>
      <c r="CU35" s="10" t="s">
        <v>99</v>
      </c>
      <c r="CV35">
        <v>266</v>
      </c>
      <c r="CX35" s="12">
        <v>31</v>
      </c>
      <c r="DB35" s="12">
        <v>31</v>
      </c>
      <c r="DC35" s="84" t="s">
        <v>97</v>
      </c>
      <c r="DD35">
        <v>278</v>
      </c>
      <c r="DF35" s="12">
        <v>31</v>
      </c>
      <c r="DJ35" s="12">
        <v>31</v>
      </c>
      <c r="DK35" s="10" t="s">
        <v>98</v>
      </c>
      <c r="DL35">
        <v>240</v>
      </c>
      <c r="DN35" s="8"/>
      <c r="DO35" s="10"/>
      <c r="DP35" s="8">
        <f>SUM(DP30:DP34)</f>
        <v>1297</v>
      </c>
      <c r="DR35" s="8">
        <v>31</v>
      </c>
      <c r="DS35" t="s">
        <v>100</v>
      </c>
      <c r="DT35">
        <v>266</v>
      </c>
      <c r="DU35" s="12"/>
      <c r="DW35" s="8">
        <v>31</v>
      </c>
      <c r="DX35" s="10" t="s">
        <v>320</v>
      </c>
      <c r="DY35">
        <v>241</v>
      </c>
      <c r="EE35" s="8">
        <v>31</v>
      </c>
      <c r="EF35" s="10" t="s">
        <v>99</v>
      </c>
      <c r="EG35">
        <v>259</v>
      </c>
      <c r="EK35" s="8">
        <f>SUM(EK31:EK34)</f>
        <v>1076</v>
      </c>
      <c r="EM35" s="8">
        <v>31</v>
      </c>
      <c r="EQ35" s="8">
        <v>31</v>
      </c>
      <c r="ER35" s="10" t="s">
        <v>98</v>
      </c>
      <c r="ES35">
        <v>288</v>
      </c>
      <c r="FA35" s="257">
        <f>SUM(FA30:FA34)</f>
        <v>1407</v>
      </c>
      <c r="FE35" s="257">
        <v>282</v>
      </c>
      <c r="FH35" s="8">
        <v>31</v>
      </c>
      <c r="FI35" s="10" t="s">
        <v>21</v>
      </c>
      <c r="FJ35">
        <v>287</v>
      </c>
      <c r="FP35" s="8">
        <v>31</v>
      </c>
      <c r="FQ35" s="10" t="s">
        <v>99</v>
      </c>
      <c r="FR35">
        <v>285</v>
      </c>
      <c r="FT35" s="8">
        <v>31</v>
      </c>
      <c r="FU35" s="10" t="s">
        <v>97</v>
      </c>
      <c r="FV35">
        <v>302</v>
      </c>
      <c r="GB35" s="8">
        <v>31</v>
      </c>
      <c r="GC35" s="10" t="s">
        <v>98</v>
      </c>
      <c r="GD35">
        <v>334</v>
      </c>
      <c r="GF35" s="8">
        <v>31</v>
      </c>
      <c r="GH35" s="257">
        <f>SUM(GH30:GH34)</f>
        <v>1727</v>
      </c>
      <c r="GJ35" s="257">
        <v>31</v>
      </c>
      <c r="GK35" s="10" t="s">
        <v>100</v>
      </c>
      <c r="GL35">
        <v>357</v>
      </c>
      <c r="GN35" s="8">
        <v>31</v>
      </c>
      <c r="GO35" s="10" t="s">
        <v>21</v>
      </c>
      <c r="GP35">
        <v>360</v>
      </c>
      <c r="GV35" s="8">
        <v>31</v>
      </c>
      <c r="HB35" s="257">
        <f>SUM(HB33:HB34)</f>
        <v>734</v>
      </c>
      <c r="HD35" s="8">
        <v>31</v>
      </c>
      <c r="HE35" s="10" t="s">
        <v>97</v>
      </c>
      <c r="HF35">
        <v>353</v>
      </c>
      <c r="HH35" s="8"/>
      <c r="HL35" s="8">
        <v>31</v>
      </c>
      <c r="HM35" s="10" t="s">
        <v>98</v>
      </c>
      <c r="HN35">
        <v>352</v>
      </c>
      <c r="HP35" s="8">
        <v>244</v>
      </c>
      <c r="HR35" s="8">
        <v>31</v>
      </c>
      <c r="HT35" s="257">
        <f>SUM(HT30:HT34)</f>
        <v>1665</v>
      </c>
      <c r="HV35" s="257">
        <f>SUM(HV30:HV34)</f>
        <v>661</v>
      </c>
      <c r="HX35" s="8"/>
      <c r="HY35" s="8"/>
      <c r="ID35" s="8">
        <v>31</v>
      </c>
      <c r="IE35" s="10" t="s">
        <v>21</v>
      </c>
      <c r="IF35">
        <v>338</v>
      </c>
      <c r="IH35">
        <v>7</v>
      </c>
      <c r="IJ35" s="8"/>
      <c r="IP35" s="8">
        <v>31</v>
      </c>
      <c r="IQ35" s="10" t="s">
        <v>99</v>
      </c>
      <c r="IR35">
        <v>143</v>
      </c>
      <c r="IT35" s="244">
        <v>2</v>
      </c>
    </row>
    <row r="36" spans="1:254" ht="15" x14ac:dyDescent="0.25">
      <c r="B36" s="12"/>
      <c r="C36" s="10"/>
      <c r="D36" s="8"/>
      <c r="F36" s="12"/>
      <c r="G36" s="10"/>
      <c r="H36" s="8"/>
      <c r="J36" s="12"/>
      <c r="K36" s="10"/>
      <c r="L36" s="8">
        <f>SUM(L34:L35)</f>
        <v>514</v>
      </c>
      <c r="N36" s="12"/>
      <c r="O36" s="10"/>
      <c r="P36" s="8"/>
      <c r="R36" s="12"/>
      <c r="S36" s="10"/>
      <c r="T36" s="8"/>
      <c r="V36" s="12"/>
      <c r="W36" s="10"/>
      <c r="X36" s="8"/>
      <c r="Z36" s="12"/>
      <c r="AA36" s="10"/>
      <c r="AB36" s="8">
        <f>SUM(AB31:AB35)</f>
        <v>1201</v>
      </c>
      <c r="AD36" s="12"/>
      <c r="AE36" s="10"/>
      <c r="AF36" s="10"/>
      <c r="AH36" s="12"/>
      <c r="AI36" s="10"/>
      <c r="AJ36" s="8"/>
      <c r="AL36" s="12"/>
      <c r="AM36" s="10"/>
      <c r="AN36" s="8"/>
      <c r="AP36" s="12"/>
      <c r="AQ36" s="10"/>
      <c r="AR36" s="8"/>
      <c r="AT36" s="12"/>
      <c r="AU36" s="10"/>
      <c r="AV36" s="8">
        <f>SUM(AV32:AV35)</f>
        <v>757</v>
      </c>
      <c r="AX36" s="12"/>
      <c r="AY36" s="10"/>
      <c r="AZ36" s="8"/>
      <c r="BB36" s="12"/>
      <c r="BC36" s="10"/>
      <c r="BD36" s="10"/>
      <c r="BF36" s="12"/>
      <c r="BG36" s="10"/>
      <c r="BH36" s="8">
        <f>SUM(BH32:BH35)</f>
        <v>1017</v>
      </c>
      <c r="BJ36" s="12"/>
      <c r="BK36" s="10"/>
      <c r="BL36" s="8"/>
      <c r="BN36" s="12"/>
      <c r="BO36" s="10"/>
      <c r="BP36" s="8">
        <f>SUM(BP34:BP35)</f>
        <v>249</v>
      </c>
      <c r="BR36" s="12"/>
      <c r="BS36" s="10"/>
      <c r="BT36" s="8"/>
      <c r="BV36" s="12"/>
      <c r="BW36" s="10"/>
      <c r="BX36" s="8"/>
      <c r="BZ36" s="12"/>
      <c r="CB36" s="8">
        <f>SUM(CB33:CB35)</f>
        <v>750</v>
      </c>
      <c r="CD36" s="12"/>
      <c r="CH36" s="12"/>
      <c r="CL36" s="12"/>
      <c r="CP36" s="12"/>
      <c r="CT36" s="12"/>
      <c r="CU36" s="10"/>
      <c r="CV36" s="8">
        <v>541</v>
      </c>
      <c r="CX36" s="12"/>
      <c r="DB36" s="12"/>
      <c r="DC36" s="12"/>
      <c r="DD36" s="8">
        <f>SUM(DD31:DD35)</f>
        <v>1381</v>
      </c>
      <c r="DF36" s="12"/>
      <c r="DL36" s="8">
        <f>SUM(DL33:DL35)</f>
        <v>727</v>
      </c>
      <c r="DO36" s="10"/>
      <c r="DT36" s="8">
        <f>SUM(DT28:DT35)</f>
        <v>1544</v>
      </c>
      <c r="DU36" s="12"/>
      <c r="DY36" s="8">
        <f>SUM(DY32:DY35)</f>
        <v>978</v>
      </c>
      <c r="EG36" s="8">
        <f>SUM(EG34:EG35)</f>
        <v>526</v>
      </c>
      <c r="ES36" s="257">
        <f>SUM(ES33:ES35)</f>
        <v>865</v>
      </c>
      <c r="FJ36" s="257">
        <f>SUM(FJ33:FJ35)</f>
        <v>860</v>
      </c>
      <c r="FP36" s="8"/>
      <c r="FR36" s="257">
        <f>SUM(FR34:FR35)</f>
        <v>574</v>
      </c>
      <c r="FV36" s="257">
        <f>SUM(FV31:FV35)</f>
        <v>1526</v>
      </c>
      <c r="FY36" s="10"/>
      <c r="GD36" s="257">
        <f>SUM(GD33:GD35)</f>
        <v>996</v>
      </c>
      <c r="GF36" s="8"/>
      <c r="GJ36" s="257"/>
      <c r="GL36" s="257">
        <v>357</v>
      </c>
      <c r="GN36" s="8"/>
      <c r="GP36" s="257">
        <f>SUM(GP32:GP35)</f>
        <v>1452</v>
      </c>
      <c r="HD36" s="8"/>
      <c r="HF36" s="257">
        <f>SUM(HF32:HF35)</f>
        <v>1424</v>
      </c>
      <c r="HL36" s="8"/>
      <c r="HN36" s="257">
        <f>SUM(HN33:HN35)</f>
        <v>1049</v>
      </c>
      <c r="HR36" s="8"/>
      <c r="ID36" s="8"/>
      <c r="IF36" s="8">
        <f>SUM(IF32:IF35)</f>
        <v>1386</v>
      </c>
      <c r="IH36" s="8">
        <f>SUM(IH33:IH35)</f>
        <v>294</v>
      </c>
      <c r="IJ36" s="8"/>
      <c r="IK36" s="10" t="s">
        <v>366</v>
      </c>
      <c r="IR36" s="257">
        <f>SUM(IR34:IR35)</f>
        <v>297</v>
      </c>
      <c r="IS36" s="8"/>
      <c r="IT36" s="257">
        <f>SUM(IT34:IT35)</f>
        <v>4</v>
      </c>
    </row>
    <row r="37" spans="1:254" x14ac:dyDescent="0.2">
      <c r="B37" s="12"/>
      <c r="D37" s="8"/>
      <c r="F37" s="12"/>
      <c r="H37" s="8"/>
      <c r="J37" s="12"/>
      <c r="L37" s="8"/>
      <c r="N37" s="12"/>
      <c r="P37" s="8"/>
      <c r="R37" s="12"/>
      <c r="T37" s="8"/>
      <c r="V37" s="12"/>
      <c r="X37" s="8"/>
      <c r="Z37" s="12"/>
      <c r="AB37" s="8"/>
      <c r="AD37" s="12"/>
      <c r="AF37" s="8"/>
      <c r="AH37" s="12"/>
      <c r="AJ37" s="8"/>
      <c r="AL37" s="12"/>
      <c r="AN37" s="8"/>
      <c r="AP37" s="12"/>
      <c r="AR37" s="8"/>
      <c r="AT37" s="12"/>
      <c r="AV37" s="10"/>
      <c r="AX37" s="12"/>
      <c r="AZ37" s="10"/>
      <c r="BB37" s="12"/>
      <c r="BD37" s="10"/>
      <c r="BF37" s="12"/>
      <c r="BH37" s="10"/>
      <c r="BJ37" s="12"/>
      <c r="BL37" s="10"/>
      <c r="BN37" s="12"/>
      <c r="BP37" s="10"/>
      <c r="BR37" s="12"/>
      <c r="BT37" s="10"/>
      <c r="BV37" s="12"/>
      <c r="BX37" s="10"/>
      <c r="BZ37" s="12"/>
      <c r="CD37" s="12"/>
      <c r="CH37" s="12"/>
      <c r="CL37" s="12"/>
      <c r="CP37" s="12"/>
      <c r="CT37" s="12"/>
      <c r="CU37" s="10"/>
      <c r="CX37" s="12"/>
      <c r="DB37" s="12"/>
      <c r="DC37" s="12"/>
      <c r="DF37" s="12"/>
      <c r="DU37" s="12"/>
      <c r="FQ37" s="10"/>
      <c r="FY37" s="10"/>
      <c r="GO37" s="10" t="s">
        <v>331</v>
      </c>
      <c r="GS37" s="10" t="s">
        <v>357</v>
      </c>
      <c r="GW37" s="10" t="s">
        <v>358</v>
      </c>
      <c r="HA37" s="10" t="s">
        <v>359</v>
      </c>
      <c r="HE37" s="10" t="s">
        <v>359</v>
      </c>
      <c r="HI37" s="10" t="s">
        <v>357</v>
      </c>
      <c r="HL37" s="8"/>
      <c r="HM37" s="10" t="s">
        <v>359</v>
      </c>
      <c r="HQ37" s="10"/>
      <c r="HS37" s="10" t="s">
        <v>359</v>
      </c>
      <c r="HZ37" s="10" t="s">
        <v>357</v>
      </c>
      <c r="IE37" s="10" t="s">
        <v>365</v>
      </c>
      <c r="IK37" s="10" t="s">
        <v>352</v>
      </c>
      <c r="IQ37" s="10" t="s">
        <v>357</v>
      </c>
    </row>
    <row r="38" spans="1:254" x14ac:dyDescent="0.2">
      <c r="B38" s="12"/>
      <c r="C38" t="s">
        <v>260</v>
      </c>
      <c r="D38" s="8"/>
      <c r="F38" s="12"/>
      <c r="G38" t="s">
        <v>261</v>
      </c>
      <c r="H38" s="8"/>
      <c r="J38" s="12"/>
      <c r="K38" t="s">
        <v>260</v>
      </c>
      <c r="L38" s="8"/>
      <c r="N38" s="12"/>
      <c r="O38" t="s">
        <v>260</v>
      </c>
      <c r="P38" s="8"/>
      <c r="R38" s="12"/>
      <c r="S38" t="s">
        <v>266</v>
      </c>
      <c r="T38" s="8"/>
      <c r="V38" s="12"/>
      <c r="W38" s="10" t="s">
        <v>260</v>
      </c>
      <c r="X38" s="8"/>
      <c r="Z38" s="12"/>
      <c r="AA38" s="10" t="s">
        <v>267</v>
      </c>
      <c r="AB38" s="8"/>
      <c r="AD38" s="12"/>
      <c r="AE38" s="10" t="s">
        <v>266</v>
      </c>
      <c r="AF38" s="8"/>
      <c r="AH38" s="12"/>
      <c r="AI38" s="10" t="s">
        <v>266</v>
      </c>
      <c r="AJ38" s="8"/>
      <c r="AL38" s="12"/>
      <c r="AM38" s="10" t="s">
        <v>260</v>
      </c>
      <c r="AN38" s="8"/>
      <c r="AP38" s="12"/>
      <c r="AQ38" s="10" t="s">
        <v>261</v>
      </c>
      <c r="AR38" s="8"/>
      <c r="AT38" s="12"/>
      <c r="AU38" s="10" t="s">
        <v>267</v>
      </c>
      <c r="AV38" s="10"/>
      <c r="AX38" s="12"/>
      <c r="AY38" s="10" t="s">
        <v>266</v>
      </c>
      <c r="AZ38" s="10"/>
      <c r="BB38" s="12"/>
      <c r="BC38" s="10" t="s">
        <v>266</v>
      </c>
      <c r="BD38" s="10"/>
      <c r="BF38" s="12"/>
      <c r="BG38" s="10" t="s">
        <v>267</v>
      </c>
      <c r="BH38" s="10"/>
      <c r="BJ38" s="12"/>
      <c r="BK38" s="10" t="s">
        <v>266</v>
      </c>
      <c r="BL38" s="10"/>
      <c r="BN38" s="12"/>
      <c r="BO38" s="10" t="s">
        <v>266</v>
      </c>
      <c r="BP38" s="10"/>
      <c r="BR38" s="12"/>
      <c r="BS38" s="10" t="s">
        <v>260</v>
      </c>
      <c r="BT38" s="10"/>
      <c r="BV38" s="12"/>
      <c r="BW38" s="10" t="s">
        <v>266</v>
      </c>
      <c r="BX38" s="10"/>
      <c r="BZ38" s="12"/>
      <c r="CA38" s="10" t="s">
        <v>267</v>
      </c>
      <c r="CD38" s="12"/>
      <c r="CE38" s="10" t="s">
        <v>260</v>
      </c>
      <c r="CH38" s="12"/>
      <c r="CI38" t="s">
        <v>266</v>
      </c>
      <c r="CL38" s="12"/>
      <c r="CM38" s="10" t="s">
        <v>261</v>
      </c>
      <c r="CP38" s="12"/>
      <c r="CQ38" s="10" t="s">
        <v>266</v>
      </c>
      <c r="CT38" s="12"/>
      <c r="CU38" s="10" t="s">
        <v>308</v>
      </c>
      <c r="CX38" s="12"/>
      <c r="CY38" s="10" t="s">
        <v>315</v>
      </c>
      <c r="DB38" s="12"/>
      <c r="DC38" s="10" t="s">
        <v>316</v>
      </c>
      <c r="DF38" s="12"/>
      <c r="DG38" s="10" t="s">
        <v>317</v>
      </c>
      <c r="DK38" s="10" t="s">
        <v>318</v>
      </c>
      <c r="DO38" s="10">
        <v>22</v>
      </c>
      <c r="DP38" t="s">
        <v>319</v>
      </c>
      <c r="DS38">
        <v>20</v>
      </c>
      <c r="DT38" s="10" t="s">
        <v>321</v>
      </c>
      <c r="DU38" s="12"/>
      <c r="DW38" s="261" t="s">
        <v>326</v>
      </c>
      <c r="DY38" s="222"/>
      <c r="DZ38" s="222"/>
      <c r="EA38" s="10" t="s">
        <v>327</v>
      </c>
      <c r="EE38" s="10" t="s">
        <v>331</v>
      </c>
      <c r="EJ38" s="10" t="s">
        <v>333</v>
      </c>
      <c r="EN38" s="10" t="s">
        <v>333</v>
      </c>
      <c r="ER38" s="10" t="s">
        <v>335</v>
      </c>
      <c r="EV38" s="10" t="s">
        <v>333</v>
      </c>
      <c r="EZ38" s="10" t="s">
        <v>343</v>
      </c>
      <c r="FD38" s="10" t="s">
        <v>344</v>
      </c>
      <c r="FI38" s="10" t="s">
        <v>343</v>
      </c>
      <c r="FM38" s="10" t="s">
        <v>344</v>
      </c>
      <c r="FQ38" s="10" t="s">
        <v>344</v>
      </c>
      <c r="FU38" s="10" t="s">
        <v>335</v>
      </c>
      <c r="FY38" s="10" t="s">
        <v>333</v>
      </c>
      <c r="GC38" s="10" t="s">
        <v>335</v>
      </c>
      <c r="GG38" s="10" t="s">
        <v>333</v>
      </c>
      <c r="GK38" s="10" t="s">
        <v>356</v>
      </c>
      <c r="GO38" s="10" t="s">
        <v>348</v>
      </c>
      <c r="HE38" s="10" t="s">
        <v>348</v>
      </c>
      <c r="HM38" s="10" t="s">
        <v>348</v>
      </c>
      <c r="IQ38" s="10" t="s">
        <v>352</v>
      </c>
    </row>
    <row r="39" spans="1:254" x14ac:dyDescent="0.2">
      <c r="B39" s="10"/>
      <c r="F39" s="10"/>
      <c r="J39" s="10"/>
      <c r="N39" s="10"/>
      <c r="R39" s="10"/>
      <c r="V39" s="10"/>
      <c r="Z39" s="10"/>
      <c r="AD39" s="10"/>
      <c r="AH39" s="10"/>
      <c r="AL39" s="10"/>
      <c r="AP39" s="10"/>
      <c r="AT39" s="10"/>
      <c r="AX39" s="10"/>
      <c r="BB39" s="10"/>
      <c r="BF39" s="10"/>
      <c r="BJ39" s="10"/>
      <c r="BN39" s="10"/>
      <c r="BR39" s="10"/>
      <c r="BV39" s="10"/>
      <c r="BZ39" s="10"/>
      <c r="CD39" s="10"/>
      <c r="CH39" s="10"/>
      <c r="CL39" s="10"/>
      <c r="CP39" s="10"/>
      <c r="CT39" s="10"/>
      <c r="CX39" s="10"/>
      <c r="DB39" s="10"/>
      <c r="DC39" s="10"/>
      <c r="DF39" s="10"/>
      <c r="DK39" s="10" t="s">
        <v>325</v>
      </c>
      <c r="DM39">
        <v>5192</v>
      </c>
      <c r="DS39">
        <v>1</v>
      </c>
      <c r="DT39" s="10" t="s">
        <v>324</v>
      </c>
      <c r="DU39" s="12"/>
      <c r="DW39" s="10"/>
      <c r="EA39" s="10" t="s">
        <v>330</v>
      </c>
      <c r="EJ39" s="10" t="s">
        <v>334</v>
      </c>
      <c r="EN39" s="10" t="s">
        <v>334</v>
      </c>
      <c r="ER39" s="10" t="s">
        <v>334</v>
      </c>
      <c r="EV39" s="10" t="s">
        <v>334</v>
      </c>
      <c r="FI39" s="10" t="s">
        <v>348</v>
      </c>
      <c r="FQ39" s="10" t="s">
        <v>348</v>
      </c>
      <c r="FY39" s="10" t="s">
        <v>348</v>
      </c>
      <c r="GG39" s="10" t="s">
        <v>352</v>
      </c>
      <c r="GK39" s="10" t="s">
        <v>352</v>
      </c>
    </row>
    <row r="40" spans="1:254" x14ac:dyDescent="0.2">
      <c r="CZ40">
        <v>4808</v>
      </c>
      <c r="DD40">
        <v>6205</v>
      </c>
      <c r="DH40">
        <v>5431</v>
      </c>
      <c r="DP40">
        <v>5642</v>
      </c>
      <c r="DU40" s="12"/>
    </row>
    <row r="41" spans="1:254" x14ac:dyDescent="0.2">
      <c r="B41" s="10"/>
      <c r="C41" s="10"/>
      <c r="F41" s="10"/>
      <c r="G41" s="10"/>
      <c r="J41" s="10"/>
      <c r="K41" s="10"/>
      <c r="N41" s="10"/>
      <c r="O41" s="10"/>
      <c r="R41" s="10"/>
      <c r="S41" s="10"/>
      <c r="V41" s="10"/>
      <c r="W41" s="10"/>
      <c r="Z41" s="10"/>
      <c r="AA41" s="10" t="s">
        <v>76</v>
      </c>
      <c r="AB41" s="8">
        <f>SUM(AB36,AB29,AB22,AB15,AB8)</f>
        <v>5561</v>
      </c>
      <c r="AD41" s="10"/>
      <c r="AE41" s="10" t="s">
        <v>76</v>
      </c>
      <c r="AF41" s="8">
        <f>SUM(AF35,AF33,AF26,AF19,AF12)</f>
        <v>4820</v>
      </c>
      <c r="AH41" s="10"/>
      <c r="AI41" s="10" t="s">
        <v>76</v>
      </c>
      <c r="AJ41" s="8">
        <f>SUM(AJ9,AJ16,AJ23,AJ30,AJ35)</f>
        <v>5094</v>
      </c>
      <c r="AL41" s="10"/>
      <c r="AM41" s="10" t="s">
        <v>76</v>
      </c>
      <c r="AN41" s="8">
        <f>SUM(AN35,AN28,AN21,AN14,AN7)</f>
        <v>5221</v>
      </c>
      <c r="AP41" s="10"/>
      <c r="AQ41" s="10" t="s">
        <v>76</v>
      </c>
      <c r="AR41" s="8">
        <f>SUM(AR35,AR32,AR25,AR18,AR11)</f>
        <v>5054</v>
      </c>
      <c r="AT41" s="10"/>
      <c r="AU41" s="10" t="s">
        <v>76</v>
      </c>
      <c r="AV41" s="8">
        <f>SUM(AV36,AV30,AV23,AV16,AV9)</f>
        <v>5351</v>
      </c>
      <c r="AX41" s="10"/>
      <c r="AY41" s="10" t="s">
        <v>76</v>
      </c>
      <c r="AZ41" s="8">
        <f>SUM(AZ13,AZ20,AZ27,AZ34)</f>
        <v>5109</v>
      </c>
      <c r="BB41" s="10"/>
      <c r="BC41" s="10" t="s">
        <v>76</v>
      </c>
      <c r="BD41" s="8">
        <f>SUM(BD10,BD17,BD24,BD31,BD33)</f>
        <v>5452</v>
      </c>
      <c r="BF41" s="10"/>
      <c r="BG41" s="10" t="s">
        <v>76</v>
      </c>
      <c r="BH41" s="8">
        <f>SUM(BH9,BH16,BH23,BH30,BH36)</f>
        <v>5744</v>
      </c>
      <c r="BJ41" s="10"/>
      <c r="BK41" s="10" t="s">
        <v>76</v>
      </c>
      <c r="BL41" s="8">
        <f>SUM(BL34,BL27,BL20,BL13,BL5)</f>
        <v>3933</v>
      </c>
      <c r="BN41" s="10"/>
      <c r="BO41" s="10" t="s">
        <v>76</v>
      </c>
      <c r="BP41" s="8"/>
      <c r="BR41" s="10"/>
      <c r="BS41" s="10" t="s">
        <v>76</v>
      </c>
      <c r="BT41" s="8">
        <f>SUM(BT35,BT29,BT22,BT15,BT8)</f>
        <v>5033</v>
      </c>
      <c r="BV41" s="10"/>
      <c r="BW41" s="10" t="s">
        <v>76</v>
      </c>
      <c r="BX41" s="8">
        <f>SUM(BX34,BX27,BX20,BX13)</f>
        <v>4944</v>
      </c>
      <c r="BZ41" s="10"/>
      <c r="CA41" s="10" t="s">
        <v>76</v>
      </c>
      <c r="CB41" s="8">
        <f>SUM(CB36,CB31,CB24,CB17,CB10)</f>
        <v>5720</v>
      </c>
      <c r="CD41" s="10"/>
      <c r="CE41" s="10" t="s">
        <v>76</v>
      </c>
      <c r="CF41" s="8">
        <f>SUM(CF7,CF14,CF21,CF28,CF35)</f>
        <v>5024</v>
      </c>
      <c r="CH41" s="10"/>
      <c r="CI41" t="s">
        <v>76</v>
      </c>
      <c r="CJ41" s="8">
        <f>SUM(CJ12,CJ19,CJ26,CJ33,CJ35)</f>
        <v>4964</v>
      </c>
      <c r="CL41" s="10"/>
      <c r="CM41" s="10" t="s">
        <v>76</v>
      </c>
      <c r="CN41" s="8">
        <f>SUM(CN35,CN30,CN23,CN16,CN9)</f>
        <v>5527</v>
      </c>
      <c r="CP41" s="10"/>
      <c r="CQ41" s="10" t="s">
        <v>76</v>
      </c>
      <c r="CR41">
        <v>5032</v>
      </c>
      <c r="CT41" s="10"/>
      <c r="CU41" s="10" t="s">
        <v>76</v>
      </c>
      <c r="CV41">
        <v>5895</v>
      </c>
      <c r="CX41" s="10"/>
      <c r="DB41" s="10"/>
      <c r="DC41" s="10"/>
      <c r="DF41" s="10"/>
    </row>
    <row r="42" spans="1:254" x14ac:dyDescent="0.2">
      <c r="D42" s="3"/>
      <c r="H42" s="3"/>
      <c r="L42" s="3"/>
      <c r="P42" s="3"/>
      <c r="T42" s="3"/>
      <c r="X42" s="3"/>
      <c r="AB42" s="3"/>
      <c r="AF42" s="3"/>
      <c r="AJ42" s="3"/>
      <c r="AN42" s="3"/>
      <c r="AR42" s="3"/>
      <c r="AV42" s="3"/>
      <c r="AZ42" s="3"/>
      <c r="BD42" s="3"/>
      <c r="BH42" s="3"/>
      <c r="BL42" s="3"/>
      <c r="BP42" s="3"/>
      <c r="BT42" s="3"/>
      <c r="BX42" s="3"/>
    </row>
    <row r="43" spans="1:254" ht="13.5" thickBot="1" x14ac:dyDescent="0.25">
      <c r="D43" s="46"/>
      <c r="H43" s="46"/>
      <c r="L43" s="46"/>
      <c r="P43" s="46"/>
      <c r="T43" s="46"/>
      <c r="X43" s="46"/>
      <c r="AB43" s="46"/>
      <c r="AF43" s="46"/>
      <c r="AJ43" s="46"/>
      <c r="AN43" s="46"/>
      <c r="AR43" s="46"/>
      <c r="AV43" s="46"/>
      <c r="AZ43" s="46"/>
      <c r="BD43" s="46"/>
      <c r="BH43" s="46"/>
      <c r="BL43" s="46"/>
      <c r="BP43" s="46"/>
      <c r="BT43" s="46"/>
      <c r="BX43" s="46"/>
    </row>
    <row r="44" spans="1:254" ht="13.5" thickTop="1" x14ac:dyDescent="0.2">
      <c r="A44" s="57"/>
      <c r="D44" s="3"/>
      <c r="E44" s="57"/>
      <c r="H44" s="3"/>
      <c r="I44" s="57"/>
      <c r="L44" s="3"/>
      <c r="M44" s="57"/>
      <c r="P44" s="3"/>
      <c r="Q44" s="57"/>
      <c r="T44" s="3"/>
      <c r="U44" s="57"/>
      <c r="X44" s="3"/>
      <c r="Y44" s="57"/>
      <c r="AB44" s="3"/>
      <c r="AC44" s="57"/>
      <c r="AF44" s="3"/>
      <c r="AG44" s="57"/>
      <c r="AJ44" s="3"/>
      <c r="AK44" s="57"/>
      <c r="AN44" s="3"/>
      <c r="AO44" s="57"/>
      <c r="AR44" s="3"/>
      <c r="AS44" s="57"/>
      <c r="AV44" s="3"/>
      <c r="AW44" s="57"/>
      <c r="AZ44" s="3"/>
      <c r="BA44" s="57"/>
      <c r="BD44" s="3"/>
      <c r="BE44" s="57"/>
      <c r="BH44" s="3"/>
      <c r="BI44" s="57"/>
      <c r="BL44" s="3"/>
      <c r="BM44" s="57"/>
      <c r="BP44" s="3"/>
      <c r="BQ44" s="57"/>
      <c r="BT44" s="3"/>
      <c r="BU44" s="57"/>
      <c r="BX44" s="3"/>
      <c r="BY44" s="57"/>
      <c r="CC44" s="57"/>
      <c r="CG44" s="57"/>
      <c r="CK44" s="57"/>
      <c r="CO44" s="57"/>
      <c r="CS44" s="57"/>
      <c r="CW44" s="57"/>
      <c r="DA44" s="57"/>
      <c r="DE44" s="57"/>
    </row>
    <row r="45" spans="1:254" ht="13.5" thickBot="1" x14ac:dyDescent="0.25">
      <c r="CN45" s="181"/>
    </row>
    <row r="46" spans="1:254" x14ac:dyDescent="0.2">
      <c r="B46" s="55" t="s">
        <v>140</v>
      </c>
      <c r="C46" s="55"/>
      <c r="D46" s="60">
        <f>AVERAGE(D5,D9:D13,D16:D20,D23:D27,D30:D34)</f>
        <v>253.85</v>
      </c>
      <c r="F46" s="55" t="s">
        <v>140</v>
      </c>
      <c r="G46" s="55"/>
      <c r="H46" s="60">
        <f>AVERAGE(H6:H10,H13:H17,H20:H24,H27:H31)</f>
        <v>246.1</v>
      </c>
      <c r="J46" s="55" t="s">
        <v>140</v>
      </c>
      <c r="K46" s="55"/>
      <c r="L46" s="60">
        <f>AVERAGE(L6:L10,L13:L17,L20:L24,L27:L31,L34:L35)</f>
        <v>248.95454545454547</v>
      </c>
      <c r="N46" s="55" t="s">
        <v>140</v>
      </c>
      <c r="O46" s="55"/>
      <c r="P46" s="60">
        <f>AVERAGE(P5:P7,P10:P14,P17:P21,P24:P28,P31:P34)</f>
        <v>244.18181818181819</v>
      </c>
      <c r="R46" s="55" t="s">
        <v>140</v>
      </c>
      <c r="S46" s="55"/>
      <c r="T46" s="60">
        <f>AVERAGE(T8:T12,T5,T15:T19,T22:T26,T29:T33)</f>
        <v>237.66666666666666</v>
      </c>
      <c r="V46" s="55" t="s">
        <v>140</v>
      </c>
      <c r="W46" s="55"/>
      <c r="X46" s="60">
        <f>AVERAGE(X5:X9,X12:X16,X19:X23,X26:X30,X33:X34)</f>
        <v>234.68181818181819</v>
      </c>
      <c r="Z46" s="55" t="s">
        <v>140</v>
      </c>
      <c r="AA46" s="55"/>
      <c r="AB46" s="60">
        <f>AVERAGE(AB5:AB7,AB10:AB14,AB17:AB21,AB24:AB28,AB31:AB35)</f>
        <v>241.78260869565219</v>
      </c>
      <c r="AD46" s="55" t="s">
        <v>140</v>
      </c>
      <c r="AE46" s="55"/>
      <c r="AF46" s="60">
        <f>AVERAGE(AF7:AF11,AF14:AF18,AF21:AF25,AF28:AF32,AF35)</f>
        <v>229.52380952380952</v>
      </c>
      <c r="AH46" s="55" t="s">
        <v>140</v>
      </c>
      <c r="AI46" s="55"/>
      <c r="AJ46" s="60">
        <f>AVERAGE(AJ5:AJ8,AJ11:AJ15,AJ18:AJ22,AJ25:AJ29,AJ32:AJ34)</f>
        <v>231.54545454545453</v>
      </c>
      <c r="AL46" s="55" t="s">
        <v>140</v>
      </c>
      <c r="AM46" s="55"/>
      <c r="AN46" s="60">
        <f>AVERAGE(AN5:AN6,AN9:AN13,AN16:AN20,AN23:AN27,AN30:AN34)</f>
        <v>237.31818181818181</v>
      </c>
      <c r="AP46" s="55" t="s">
        <v>140</v>
      </c>
      <c r="AQ46" s="55"/>
      <c r="AR46" s="60">
        <f>AVERAGE(AR6:AR10,AR13:AR17,AR21:AR24,AR20,AR27:AR31,AR34)</f>
        <v>252.28571428571428</v>
      </c>
      <c r="AT46" s="55" t="s">
        <v>140</v>
      </c>
      <c r="AU46" s="55"/>
      <c r="AV46" s="60">
        <f>AVERAGE(AV5:AV8,AV11:AV15,AV18:AV22,AV25:AV28,AV29,AV32:AV35)</f>
        <v>254.8095238095238</v>
      </c>
      <c r="AX46" s="55" t="s">
        <v>140</v>
      </c>
      <c r="AY46" s="55"/>
      <c r="AZ46" s="60">
        <f>AVERAGE(AZ8:AZ12,AZ15:AZ19,AZ22:AZ26,AZ29:AZ33)</f>
        <v>255.45</v>
      </c>
      <c r="BB46" s="55" t="s">
        <v>140</v>
      </c>
      <c r="BC46" s="55"/>
      <c r="BD46" s="60">
        <f>AVERAGE(BD5:BD9,BD12:BD16,BD19:BD23,BD26:BD30,BD33)</f>
        <v>259.61904761904759</v>
      </c>
      <c r="BF46" s="55" t="s">
        <v>140</v>
      </c>
      <c r="BG46" s="55"/>
      <c r="BH46" s="60">
        <f>AVERAGE(BH5:BH8,BH11:BH15,BH18:BH22,BH25:BH29,BH32:BH35)</f>
        <v>261.09090909090907</v>
      </c>
      <c r="BJ46" s="55" t="s">
        <v>140</v>
      </c>
      <c r="BK46" s="55"/>
      <c r="BL46" s="60">
        <f>AVERAGE(BL5,BL8:BL12,BL15:BL19,BL22:BL26,BL29:BL33)</f>
        <v>246</v>
      </c>
      <c r="BN46" s="55" t="s">
        <v>140</v>
      </c>
      <c r="BO46" s="55"/>
      <c r="BP46" s="60"/>
      <c r="BR46" s="55" t="s">
        <v>140</v>
      </c>
      <c r="BS46" s="55"/>
      <c r="BT46" s="60">
        <f>AVERAGE(BT5:BT7,BT10:BT14,BT17:BT21,BT24:BT28,BT31:BT34)</f>
        <v>251.65</v>
      </c>
      <c r="BV46" s="55" t="s">
        <v>140</v>
      </c>
      <c r="BW46" s="55"/>
      <c r="BX46" s="60">
        <f>AVERAGE(BX5,BX8:BX12,BX15:BX19,BX22:BX26,BX29:BX33)</f>
        <v>247.2</v>
      </c>
      <c r="BZ46" s="55" t="s">
        <v>140</v>
      </c>
      <c r="CB46" s="60">
        <f>AVERAGE(CB5:CB9,CB12:CB16,CB19:CB23,CB26:CB30,CB33:CB35)</f>
        <v>248.69565217391303</v>
      </c>
      <c r="CD46" s="240" t="s">
        <v>140</v>
      </c>
      <c r="CF46" s="60">
        <f>AVERAGE(CF5:CF6,CF9:CF13,CF16:CF20,CF23:CF27,CF30:CF34)</f>
        <v>251.2</v>
      </c>
      <c r="CH46" s="55" t="s">
        <v>140</v>
      </c>
      <c r="CJ46">
        <f>AVERAGE(CJ7:CJ11,CJ14:CJ18,CJ21:CJ25,CJ28:CJ32)</f>
        <v>248.2</v>
      </c>
      <c r="CL46" s="55" t="s">
        <v>140</v>
      </c>
      <c r="CN46" s="243">
        <f>AVERAGE(CN5:CN8,CN11:CN15,CN18:CN22,CN25:CN29,CN32:CN34)</f>
        <v>251.22727272727272</v>
      </c>
      <c r="CP46" s="55" t="s">
        <v>140</v>
      </c>
      <c r="CT46" s="55" t="s">
        <v>140</v>
      </c>
      <c r="CV46">
        <v>268</v>
      </c>
      <c r="CX46" s="55" t="s">
        <v>140</v>
      </c>
      <c r="DB46" s="55" t="s">
        <v>140</v>
      </c>
      <c r="DC46" s="55"/>
      <c r="DF46" s="55" t="s">
        <v>140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25"/>
  <sheetViews>
    <sheetView zoomScaleNormal="100" workbookViewId="0">
      <selection activeCell="I18" sqref="I18"/>
    </sheetView>
  </sheetViews>
  <sheetFormatPr defaultRowHeight="12.75" x14ac:dyDescent="0.2"/>
  <cols>
    <col min="1" max="1" width="29.140625" bestFit="1" customWidth="1"/>
    <col min="2" max="3" width="9.140625" style="106" customWidth="1"/>
    <col min="4" max="4" width="6.42578125" style="107" bestFit="1" customWidth="1"/>
    <col min="5" max="5" width="10.28515625" style="108" bestFit="1" customWidth="1"/>
    <col min="6" max="8" width="6.42578125" style="106" bestFit="1" customWidth="1"/>
    <col min="9" max="9" width="11.28515625" style="108" bestFit="1" customWidth="1"/>
    <col min="10" max="10" width="10.85546875" style="106" bestFit="1" customWidth="1"/>
    <col min="11" max="11" width="6.85546875" style="106" bestFit="1" customWidth="1"/>
    <col min="12" max="12" width="10" style="107" bestFit="1" customWidth="1"/>
    <col min="13" max="13" width="10" style="108" customWidth="1"/>
    <col min="14" max="16" width="9.140625" style="106" customWidth="1"/>
    <col min="17" max="17" width="9.140625" style="108" customWidth="1"/>
    <col min="18" max="18" width="11.7109375" style="106" bestFit="1" customWidth="1"/>
  </cols>
  <sheetData>
    <row r="1" spans="1:18" x14ac:dyDescent="0.2">
      <c r="A1" s="12">
        <v>2010</v>
      </c>
      <c r="B1" s="106" t="s">
        <v>0</v>
      </c>
      <c r="C1" s="106" t="s">
        <v>1</v>
      </c>
      <c r="D1" s="107" t="s">
        <v>2</v>
      </c>
      <c r="E1" s="108" t="s">
        <v>106</v>
      </c>
      <c r="F1" s="106" t="s">
        <v>3</v>
      </c>
      <c r="G1" s="106" t="s">
        <v>4</v>
      </c>
      <c r="H1" s="106" t="s">
        <v>5</v>
      </c>
      <c r="I1" s="108" t="s">
        <v>165</v>
      </c>
      <c r="J1" s="106" t="s">
        <v>6</v>
      </c>
      <c r="K1" s="106" t="s">
        <v>7</v>
      </c>
      <c r="L1" s="107" t="s">
        <v>8</v>
      </c>
      <c r="M1" s="108" t="s">
        <v>166</v>
      </c>
      <c r="N1" s="106" t="s">
        <v>9</v>
      </c>
      <c r="O1" s="106" t="s">
        <v>10</v>
      </c>
      <c r="P1" s="106" t="s">
        <v>11</v>
      </c>
      <c r="Q1" s="108" t="s">
        <v>168</v>
      </c>
      <c r="R1" s="109" t="s">
        <v>124</v>
      </c>
    </row>
    <row r="2" spans="1:18" x14ac:dyDescent="0.2">
      <c r="A2" s="4" t="s">
        <v>12</v>
      </c>
    </row>
    <row r="3" spans="1:18" x14ac:dyDescent="0.2">
      <c r="A3" s="35" t="s">
        <v>179</v>
      </c>
      <c r="B3" s="110">
        <v>4016</v>
      </c>
      <c r="C3" s="110">
        <v>3419</v>
      </c>
      <c r="D3" s="111">
        <v>4163</v>
      </c>
      <c r="E3" s="112">
        <f>SUM(B3:D3)</f>
        <v>11598</v>
      </c>
      <c r="F3" s="110">
        <v>4067</v>
      </c>
      <c r="G3" s="113">
        <v>2982</v>
      </c>
      <c r="H3" s="110">
        <v>2984</v>
      </c>
      <c r="I3" s="112">
        <f>SUM(F3:H3)</f>
        <v>10033</v>
      </c>
      <c r="J3" s="110">
        <v>2779</v>
      </c>
      <c r="K3" s="110">
        <v>2860</v>
      </c>
      <c r="L3" s="111">
        <v>2924</v>
      </c>
      <c r="M3" s="112">
        <f>SUM(J3:L3)</f>
        <v>8563</v>
      </c>
      <c r="N3" s="110">
        <v>2875</v>
      </c>
      <c r="O3" s="110">
        <v>2725</v>
      </c>
      <c r="P3" s="110">
        <v>1659</v>
      </c>
      <c r="Q3" s="112">
        <f>SUM(N3:P3)</f>
        <v>7259</v>
      </c>
      <c r="R3" s="114">
        <f>SUM(E3+I3+M3+G3)</f>
        <v>33176</v>
      </c>
    </row>
    <row r="4" spans="1:18" x14ac:dyDescent="0.2">
      <c r="A4" s="84" t="s">
        <v>178</v>
      </c>
      <c r="B4" s="110">
        <v>933</v>
      </c>
      <c r="C4" s="110">
        <v>1015</v>
      </c>
      <c r="D4" s="111">
        <v>1077</v>
      </c>
      <c r="E4" s="112">
        <f>SUM(B4:D4)</f>
        <v>3025</v>
      </c>
      <c r="F4" s="110">
        <v>963</v>
      </c>
      <c r="G4" s="113">
        <v>897</v>
      </c>
      <c r="H4" s="110">
        <v>1112</v>
      </c>
      <c r="I4" s="112">
        <f>SUM(F4:H4)</f>
        <v>2972</v>
      </c>
      <c r="J4" s="110">
        <v>904</v>
      </c>
      <c r="K4" s="110">
        <v>973</v>
      </c>
      <c r="L4" s="111">
        <v>1015</v>
      </c>
      <c r="M4" s="112">
        <f>SUM(J4:L4)</f>
        <v>2892</v>
      </c>
      <c r="N4" s="110">
        <v>908</v>
      </c>
      <c r="O4" s="110">
        <v>1006</v>
      </c>
      <c r="P4" s="110">
        <v>591</v>
      </c>
      <c r="Q4" s="112">
        <f>SUM(N4:P4)</f>
        <v>2505</v>
      </c>
      <c r="R4" s="114">
        <f>SUM(E4+I4+M4+Q4)</f>
        <v>11394</v>
      </c>
    </row>
    <row r="5" spans="1:18" x14ac:dyDescent="0.2">
      <c r="A5" s="3" t="s">
        <v>79</v>
      </c>
      <c r="B5" s="110">
        <v>640</v>
      </c>
      <c r="C5" s="110">
        <v>608</v>
      </c>
      <c r="D5" s="111">
        <v>592</v>
      </c>
      <c r="E5" s="112">
        <f>SUM(B5:D5)</f>
        <v>1840</v>
      </c>
      <c r="F5" s="110">
        <v>608</v>
      </c>
      <c r="G5" s="113">
        <v>624</v>
      </c>
      <c r="H5" s="110">
        <v>624</v>
      </c>
      <c r="I5" s="112">
        <f>SUM(F5:H5)</f>
        <v>1856</v>
      </c>
      <c r="J5" s="110">
        <v>832</v>
      </c>
      <c r="K5" s="110">
        <v>736</v>
      </c>
      <c r="L5" s="111">
        <v>672</v>
      </c>
      <c r="M5" s="112">
        <f>SUM(J5:L5)</f>
        <v>2240</v>
      </c>
      <c r="N5" s="110">
        <v>560</v>
      </c>
      <c r="O5" s="110">
        <v>496</v>
      </c>
      <c r="P5" s="110">
        <v>320</v>
      </c>
      <c r="Q5" s="112">
        <f>SUM(N5:P5)</f>
        <v>1376</v>
      </c>
      <c r="R5" s="114">
        <f>SUM(E5+I5+M5+Q5)</f>
        <v>7312</v>
      </c>
    </row>
    <row r="6" spans="1:18" x14ac:dyDescent="0.2">
      <c r="A6" s="3" t="s">
        <v>159</v>
      </c>
      <c r="B6" s="110">
        <f>SUM(B3:B5)</f>
        <v>5589</v>
      </c>
      <c r="C6" s="110">
        <f>SUM(C3:C5)</f>
        <v>5042</v>
      </c>
      <c r="D6" s="111">
        <f t="shared" ref="D6:K6" si="0">SUM(D3:D5)</f>
        <v>5832</v>
      </c>
      <c r="E6" s="112">
        <f>SUM(E3:E5)</f>
        <v>16463</v>
      </c>
      <c r="F6" s="110">
        <f t="shared" si="0"/>
        <v>5638</v>
      </c>
      <c r="G6" s="110">
        <f t="shared" si="0"/>
        <v>4503</v>
      </c>
      <c r="H6" s="110">
        <f t="shared" si="0"/>
        <v>4720</v>
      </c>
      <c r="I6" s="112">
        <f t="shared" si="0"/>
        <v>14861</v>
      </c>
      <c r="J6" s="110">
        <f t="shared" si="0"/>
        <v>4515</v>
      </c>
      <c r="K6" s="110">
        <f t="shared" si="0"/>
        <v>4569</v>
      </c>
      <c r="L6" s="111">
        <f>SUM(L3:L5)</f>
        <v>4611</v>
      </c>
      <c r="M6" s="112">
        <f>SUM(M3:M5)</f>
        <v>13695</v>
      </c>
      <c r="N6" s="110">
        <f>SUM(N3:N5)</f>
        <v>4343</v>
      </c>
      <c r="O6" s="110">
        <f>SUM(O3:O5)</f>
        <v>4227</v>
      </c>
      <c r="P6" s="110">
        <f>SUM(P3:P5)</f>
        <v>2570</v>
      </c>
      <c r="Q6" s="112">
        <f>SUM(N6:P6)</f>
        <v>11140</v>
      </c>
      <c r="R6" s="114">
        <f>SUM(E6+I6+M6+Q6)</f>
        <v>56159</v>
      </c>
    </row>
    <row r="7" spans="1:18" x14ac:dyDescent="0.2">
      <c r="A7" s="83"/>
      <c r="B7" s="115"/>
      <c r="C7" s="115"/>
      <c r="D7" s="116"/>
      <c r="E7" s="117"/>
      <c r="F7" s="115"/>
      <c r="G7" s="115"/>
      <c r="H7" s="115"/>
      <c r="I7" s="117"/>
      <c r="J7" s="115"/>
      <c r="K7" s="115"/>
      <c r="L7" s="116"/>
      <c r="M7" s="117"/>
      <c r="N7" s="115"/>
      <c r="O7" s="115"/>
      <c r="P7" s="115"/>
      <c r="Q7" s="118"/>
      <c r="R7" s="119"/>
    </row>
    <row r="8" spans="1:18" x14ac:dyDescent="0.2">
      <c r="A8" s="2" t="s">
        <v>50</v>
      </c>
      <c r="B8" s="110">
        <v>159</v>
      </c>
      <c r="C8" s="110">
        <v>158</v>
      </c>
      <c r="D8" s="111">
        <v>178</v>
      </c>
      <c r="E8" s="112">
        <f>SUM(B8:D8)</f>
        <v>495</v>
      </c>
      <c r="F8" s="110">
        <v>161</v>
      </c>
      <c r="G8" s="110">
        <v>147</v>
      </c>
      <c r="H8" s="110">
        <v>161</v>
      </c>
      <c r="I8" s="112">
        <f>SUM(F8:H8)</f>
        <v>469</v>
      </c>
      <c r="J8" s="110">
        <v>165</v>
      </c>
      <c r="K8" s="110">
        <v>113</v>
      </c>
      <c r="L8" s="111">
        <v>77</v>
      </c>
      <c r="M8" s="112">
        <f>SUM(J8:L8)</f>
        <v>355</v>
      </c>
      <c r="N8" s="110">
        <v>67</v>
      </c>
      <c r="O8" s="110">
        <v>67</v>
      </c>
      <c r="P8" s="110">
        <v>40</v>
      </c>
      <c r="Q8" s="112">
        <f>SUM(N8:P8)</f>
        <v>174</v>
      </c>
      <c r="R8" s="114">
        <f>SUM(E8+I8+M8+Q8)</f>
        <v>1493</v>
      </c>
    </row>
    <row r="9" spans="1:18" x14ac:dyDescent="0.2">
      <c r="A9" s="16" t="s">
        <v>172</v>
      </c>
      <c r="B9" s="110">
        <v>285</v>
      </c>
      <c r="C9" s="110">
        <v>500</v>
      </c>
      <c r="D9" s="111">
        <v>566</v>
      </c>
      <c r="E9" s="112">
        <f>SUM(B9:D9)</f>
        <v>1351</v>
      </c>
      <c r="F9" s="110">
        <v>418</v>
      </c>
      <c r="G9" s="110">
        <v>0</v>
      </c>
      <c r="H9" s="110">
        <v>0</v>
      </c>
      <c r="I9" s="112">
        <f>SUM(F9:H9)</f>
        <v>418</v>
      </c>
      <c r="J9" s="110">
        <v>0</v>
      </c>
      <c r="K9" s="110">
        <v>0</v>
      </c>
      <c r="L9" s="111">
        <v>0</v>
      </c>
      <c r="M9" s="112">
        <f>SUM(J9:L9)</f>
        <v>0</v>
      </c>
      <c r="N9" s="110">
        <v>0</v>
      </c>
      <c r="O9" s="110">
        <v>0</v>
      </c>
      <c r="P9" s="110">
        <v>0</v>
      </c>
      <c r="Q9" s="112">
        <f>SUM(N9:P9)</f>
        <v>0</v>
      </c>
      <c r="R9" s="114">
        <f>SUM(E9+I9+M9+Q9)</f>
        <v>1769</v>
      </c>
    </row>
    <row r="10" spans="1:18" x14ac:dyDescent="0.2">
      <c r="A10" s="16" t="s">
        <v>181</v>
      </c>
      <c r="B10" s="110">
        <v>629</v>
      </c>
      <c r="C10" s="110">
        <v>548</v>
      </c>
      <c r="D10" s="111">
        <v>600</v>
      </c>
      <c r="E10" s="112">
        <f>SUM(B10:D10)</f>
        <v>1777</v>
      </c>
      <c r="F10" s="110">
        <v>656</v>
      </c>
      <c r="G10" s="110">
        <v>1997</v>
      </c>
      <c r="H10" s="110">
        <v>2237</v>
      </c>
      <c r="I10" s="112">
        <f>SUM(F10:H10)</f>
        <v>4890</v>
      </c>
      <c r="J10" s="110">
        <v>1953</v>
      </c>
      <c r="K10" s="110">
        <v>2167</v>
      </c>
      <c r="L10" s="111">
        <v>1657</v>
      </c>
      <c r="M10" s="112">
        <f>SUM(J10:L10)</f>
        <v>5777</v>
      </c>
      <c r="N10" s="110">
        <v>1592</v>
      </c>
      <c r="O10" s="110">
        <v>1496</v>
      </c>
      <c r="P10" s="110">
        <v>3795</v>
      </c>
      <c r="Q10" s="112">
        <f>SUM(N10:P10)</f>
        <v>6883</v>
      </c>
      <c r="R10" s="114">
        <f>SUM(E10+I10+M10+Q10)</f>
        <v>19327</v>
      </c>
    </row>
    <row r="11" spans="1:18" x14ac:dyDescent="0.2">
      <c r="A11" s="17" t="s">
        <v>173</v>
      </c>
      <c r="B11" s="110">
        <f t="shared" ref="B11:H11" si="1">SUM(B8:B10)</f>
        <v>1073</v>
      </c>
      <c r="C11" s="113">
        <f t="shared" si="1"/>
        <v>1206</v>
      </c>
      <c r="D11" s="111">
        <f t="shared" si="1"/>
        <v>1344</v>
      </c>
      <c r="E11" s="112">
        <f>SUM(E8:E10)</f>
        <v>3623</v>
      </c>
      <c r="F11" s="113">
        <f t="shared" si="1"/>
        <v>1235</v>
      </c>
      <c r="G11" s="113">
        <f t="shared" si="1"/>
        <v>2144</v>
      </c>
      <c r="H11" s="113">
        <f t="shared" si="1"/>
        <v>2398</v>
      </c>
      <c r="I11" s="112">
        <f t="shared" ref="I11:Q11" si="2">SUM(I8:I10)</f>
        <v>5777</v>
      </c>
      <c r="J11" s="110">
        <f t="shared" si="2"/>
        <v>2118</v>
      </c>
      <c r="K11" s="110">
        <f t="shared" si="2"/>
        <v>2280</v>
      </c>
      <c r="L11" s="111">
        <f t="shared" si="2"/>
        <v>1734</v>
      </c>
      <c r="M11" s="112">
        <f t="shared" si="2"/>
        <v>6132</v>
      </c>
      <c r="N11" s="110">
        <f t="shared" si="2"/>
        <v>1659</v>
      </c>
      <c r="O11" s="110">
        <f t="shared" si="2"/>
        <v>1563</v>
      </c>
      <c r="P11" s="110">
        <f t="shared" si="2"/>
        <v>3835</v>
      </c>
      <c r="Q11" s="112">
        <f t="shared" si="2"/>
        <v>7057</v>
      </c>
      <c r="R11" s="114">
        <f>SUM(E11+I11+M11+Q11)</f>
        <v>22589</v>
      </c>
    </row>
    <row r="12" spans="1:18" ht="13.5" thickBot="1" x14ac:dyDescent="0.25">
      <c r="A12" s="9"/>
      <c r="B12" s="120"/>
      <c r="C12" s="121"/>
      <c r="D12" s="122"/>
      <c r="E12" s="118"/>
      <c r="F12" s="121"/>
      <c r="G12" s="121"/>
      <c r="H12" s="121"/>
      <c r="I12" s="118"/>
      <c r="J12" s="120"/>
      <c r="K12" s="120"/>
      <c r="L12" s="122"/>
      <c r="M12" s="118"/>
      <c r="N12" s="120"/>
      <c r="O12" s="120"/>
      <c r="P12" s="120"/>
      <c r="Q12" s="118"/>
      <c r="R12" s="120"/>
    </row>
    <row r="13" spans="1:18" ht="14.25" thickTop="1" thickBot="1" x14ac:dyDescent="0.25">
      <c r="A13" s="91" t="s">
        <v>174</v>
      </c>
      <c r="B13" s="123">
        <f t="shared" ref="B13:P13" si="3">SUM(B6+B11)</f>
        <v>6662</v>
      </c>
      <c r="C13" s="124">
        <f t="shared" si="3"/>
        <v>6248</v>
      </c>
      <c r="D13" s="125">
        <f t="shared" si="3"/>
        <v>7176</v>
      </c>
      <c r="E13" s="126">
        <f t="shared" si="3"/>
        <v>20086</v>
      </c>
      <c r="F13" s="124">
        <f t="shared" si="3"/>
        <v>6873</v>
      </c>
      <c r="G13" s="124">
        <f t="shared" si="3"/>
        <v>6647</v>
      </c>
      <c r="H13" s="124">
        <f t="shared" si="3"/>
        <v>7118</v>
      </c>
      <c r="I13" s="126">
        <f t="shared" si="3"/>
        <v>20638</v>
      </c>
      <c r="J13" s="123">
        <f t="shared" si="3"/>
        <v>6633</v>
      </c>
      <c r="K13" s="123">
        <f t="shared" si="3"/>
        <v>6849</v>
      </c>
      <c r="L13" s="125">
        <f t="shared" si="3"/>
        <v>6345</v>
      </c>
      <c r="M13" s="126">
        <f t="shared" si="3"/>
        <v>19827</v>
      </c>
      <c r="N13" s="123">
        <f t="shared" si="3"/>
        <v>6002</v>
      </c>
      <c r="O13" s="123">
        <f t="shared" si="3"/>
        <v>5790</v>
      </c>
      <c r="P13" s="123">
        <f t="shared" si="3"/>
        <v>6405</v>
      </c>
      <c r="Q13" s="126">
        <f>SUM(N13:P13)</f>
        <v>18197</v>
      </c>
      <c r="R13" s="123">
        <f>SUM(E13+I13+M13+Q13)</f>
        <v>78748</v>
      </c>
    </row>
    <row r="14" spans="1:18" x14ac:dyDescent="0.2">
      <c r="A14" s="9"/>
      <c r="B14" s="120"/>
      <c r="C14" s="121"/>
      <c r="D14" s="122"/>
      <c r="E14" s="118"/>
      <c r="F14" s="121"/>
      <c r="G14" s="121"/>
      <c r="H14" s="121"/>
      <c r="I14" s="118"/>
      <c r="J14" s="120"/>
      <c r="K14" s="120"/>
      <c r="L14" s="122"/>
      <c r="M14" s="118"/>
      <c r="N14" s="120"/>
      <c r="O14" s="120"/>
      <c r="P14" s="120"/>
      <c r="Q14" s="118"/>
    </row>
    <row r="15" spans="1:18" x14ac:dyDescent="0.2">
      <c r="A15" s="17" t="s">
        <v>180</v>
      </c>
      <c r="B15" s="110">
        <v>470</v>
      </c>
      <c r="C15" s="113">
        <v>391</v>
      </c>
      <c r="D15" s="111">
        <v>439</v>
      </c>
      <c r="E15" s="112">
        <f>SUM(B15:D15)</f>
        <v>1300</v>
      </c>
      <c r="F15" s="113">
        <v>503</v>
      </c>
      <c r="G15" s="113">
        <v>549</v>
      </c>
      <c r="H15" s="113">
        <v>731</v>
      </c>
      <c r="I15" s="112">
        <f>SUM(F15:H15)</f>
        <v>1783</v>
      </c>
      <c r="J15" s="113">
        <v>523</v>
      </c>
      <c r="K15" s="110">
        <v>480</v>
      </c>
      <c r="L15" s="111">
        <v>400</v>
      </c>
      <c r="M15" s="112">
        <f>SUM(J15:L15)</f>
        <v>1403</v>
      </c>
      <c r="N15" s="110">
        <v>207</v>
      </c>
      <c r="O15" s="110">
        <v>136</v>
      </c>
      <c r="P15" s="110">
        <v>137</v>
      </c>
      <c r="Q15" s="112">
        <f>SUM(N15:P15)</f>
        <v>480</v>
      </c>
      <c r="R15" s="110">
        <f>SUM(E15+I15+M15+Q15)</f>
        <v>4966</v>
      </c>
    </row>
    <row r="16" spans="1:18" x14ac:dyDescent="0.2">
      <c r="A16" s="82" t="s">
        <v>176</v>
      </c>
      <c r="B16" s="110">
        <v>16</v>
      </c>
      <c r="C16" s="113">
        <v>14</v>
      </c>
      <c r="D16" s="111">
        <v>15</v>
      </c>
      <c r="E16" s="112">
        <f>SUM(B16:D16)</f>
        <v>45</v>
      </c>
      <c r="F16" s="113">
        <v>21</v>
      </c>
      <c r="G16" s="113">
        <v>21</v>
      </c>
      <c r="H16" s="113">
        <v>23</v>
      </c>
      <c r="I16" s="112">
        <f>SUM(F16:H16)</f>
        <v>65</v>
      </c>
      <c r="J16" s="110">
        <v>20</v>
      </c>
      <c r="K16" s="110">
        <v>17</v>
      </c>
      <c r="L16" s="111">
        <v>14</v>
      </c>
      <c r="M16" s="112">
        <f>SUM(J16:L16)</f>
        <v>51</v>
      </c>
      <c r="N16" s="110">
        <v>10</v>
      </c>
      <c r="O16" s="110">
        <v>4</v>
      </c>
      <c r="P16" s="110">
        <v>4</v>
      </c>
      <c r="Q16" s="118">
        <f>SUM(N16:P16)</f>
        <v>18</v>
      </c>
    </row>
    <row r="17" spans="1:28" s="10" customFormat="1" x14ac:dyDescent="0.2">
      <c r="A17" s="81" t="s">
        <v>177</v>
      </c>
      <c r="B17" s="127">
        <v>284</v>
      </c>
      <c r="C17" s="127">
        <v>283</v>
      </c>
      <c r="D17" s="128">
        <v>290</v>
      </c>
      <c r="E17" s="112">
        <f>SUM(E15:E16)</f>
        <v>1345</v>
      </c>
      <c r="F17" s="127">
        <v>288</v>
      </c>
      <c r="G17" s="127">
        <v>294</v>
      </c>
      <c r="H17" s="127">
        <v>287</v>
      </c>
      <c r="I17" s="112">
        <f>SUM(F17:H17)</f>
        <v>869</v>
      </c>
      <c r="J17" s="127">
        <v>271</v>
      </c>
      <c r="K17" s="127">
        <v>275</v>
      </c>
      <c r="L17" s="128">
        <v>237</v>
      </c>
      <c r="M17" s="112">
        <f>SUM(M15:M16)</f>
        <v>1454</v>
      </c>
      <c r="N17" s="127">
        <v>252</v>
      </c>
      <c r="O17" s="127">
        <v>248</v>
      </c>
      <c r="P17" s="127">
        <v>313</v>
      </c>
      <c r="Q17" s="118">
        <f>SUM(Q15:Q16)</f>
        <v>498</v>
      </c>
      <c r="R17" s="54"/>
    </row>
    <row r="18" spans="1:28" x14ac:dyDescent="0.2">
      <c r="A18" s="43" t="s">
        <v>171</v>
      </c>
      <c r="B18" s="120"/>
      <c r="C18" s="120"/>
      <c r="D18" s="122"/>
      <c r="E18" s="118"/>
      <c r="F18" s="120"/>
      <c r="G18" s="120"/>
      <c r="H18" s="120"/>
      <c r="I18" s="118"/>
      <c r="J18" s="120"/>
      <c r="K18" s="120"/>
      <c r="L18" s="122"/>
      <c r="M18" s="118"/>
      <c r="N18" s="120"/>
      <c r="O18" s="120"/>
      <c r="P18" s="120"/>
      <c r="Q18" s="118"/>
      <c r="R18" s="129">
        <v>585</v>
      </c>
    </row>
    <row r="19" spans="1:28" x14ac:dyDescent="0.2">
      <c r="A19" s="9"/>
      <c r="B19" s="120"/>
      <c r="C19" s="121"/>
      <c r="D19" s="122"/>
      <c r="E19" s="118"/>
      <c r="F19" s="121"/>
      <c r="G19" s="121"/>
      <c r="H19" s="121"/>
      <c r="I19" s="118"/>
      <c r="J19" s="120"/>
      <c r="K19" s="120"/>
      <c r="L19" s="122"/>
      <c r="M19" s="118"/>
      <c r="N19" s="120"/>
      <c r="O19" s="120"/>
      <c r="P19" s="120"/>
      <c r="Q19" s="118"/>
      <c r="AB19" s="29"/>
    </row>
    <row r="20" spans="1:28" s="8" customFormat="1" x14ac:dyDescent="0.2">
      <c r="A20" s="6" t="s">
        <v>60</v>
      </c>
      <c r="B20" s="119"/>
      <c r="C20" s="119"/>
      <c r="D20" s="130"/>
      <c r="E20" s="108"/>
      <c r="F20" s="119"/>
      <c r="G20" s="119"/>
      <c r="H20" s="119"/>
      <c r="I20" s="108"/>
      <c r="J20" s="119"/>
      <c r="K20" s="119"/>
      <c r="L20" s="130"/>
      <c r="M20" s="108"/>
      <c r="N20" s="119"/>
      <c r="O20" s="119"/>
      <c r="P20" s="119"/>
      <c r="Q20" s="108"/>
      <c r="R20" s="119"/>
    </row>
    <row r="21" spans="1:28" x14ac:dyDescent="0.2">
      <c r="A21" s="2" t="s">
        <v>15</v>
      </c>
      <c r="B21" s="110">
        <v>660</v>
      </c>
      <c r="C21" s="110">
        <v>622</v>
      </c>
      <c r="D21" s="111">
        <v>634</v>
      </c>
      <c r="E21" s="112"/>
      <c r="F21" s="110">
        <v>640</v>
      </c>
      <c r="G21" s="127">
        <v>625</v>
      </c>
      <c r="H21" s="110">
        <v>613</v>
      </c>
      <c r="I21" s="112"/>
      <c r="J21" s="110">
        <v>621</v>
      </c>
      <c r="K21" s="110">
        <v>724</v>
      </c>
      <c r="L21" s="111">
        <v>721</v>
      </c>
      <c r="M21" s="112"/>
      <c r="N21" s="110">
        <v>687</v>
      </c>
      <c r="O21" s="110">
        <v>667</v>
      </c>
      <c r="P21" s="110">
        <v>708</v>
      </c>
      <c r="Q21" s="118"/>
      <c r="R21" s="106">
        <f>SUM(B21:H21,J21:P21)</f>
        <v>7922</v>
      </c>
    </row>
    <row r="22" spans="1:28" s="3" customFormat="1" x14ac:dyDescent="0.2">
      <c r="A22" s="4"/>
      <c r="B22" s="120"/>
      <c r="C22" s="120"/>
      <c r="D22" s="122"/>
      <c r="E22" s="118"/>
      <c r="F22" s="120"/>
      <c r="G22" s="120"/>
      <c r="H22" s="120"/>
      <c r="I22" s="118"/>
      <c r="J22" s="120"/>
      <c r="K22" s="120"/>
      <c r="L22" s="122"/>
      <c r="M22" s="118"/>
      <c r="N22" s="120"/>
      <c r="O22" s="120"/>
      <c r="P22" s="120"/>
      <c r="Q22" s="118"/>
      <c r="R22" s="120"/>
    </row>
    <row r="23" spans="1:28" x14ac:dyDescent="0.2">
      <c r="A23" s="23" t="s">
        <v>56</v>
      </c>
      <c r="B23" s="131"/>
      <c r="C23" s="131"/>
      <c r="D23" s="132"/>
      <c r="E23" s="133"/>
      <c r="F23" s="131"/>
      <c r="G23" s="131"/>
      <c r="H23" s="131"/>
      <c r="I23" s="133"/>
      <c r="J23" s="131"/>
      <c r="K23" s="131"/>
      <c r="L23" s="132"/>
      <c r="M23" s="133"/>
      <c r="N23" s="131"/>
      <c r="O23" s="131"/>
      <c r="P23" s="131"/>
      <c r="Q23" s="118"/>
    </row>
    <row r="24" spans="1:28" x14ac:dyDescent="0.2">
      <c r="A24" s="7" t="s">
        <v>28</v>
      </c>
      <c r="B24" s="110">
        <v>43</v>
      </c>
      <c r="C24" s="110">
        <v>46</v>
      </c>
      <c r="D24" s="111">
        <v>34</v>
      </c>
      <c r="E24" s="112"/>
      <c r="F24" s="110">
        <v>39</v>
      </c>
      <c r="G24" s="110">
        <v>55</v>
      </c>
      <c r="H24" s="134">
        <v>61</v>
      </c>
      <c r="I24" s="135"/>
      <c r="J24" s="110">
        <v>66</v>
      </c>
      <c r="K24" s="110">
        <v>72</v>
      </c>
      <c r="L24" s="111">
        <v>77</v>
      </c>
      <c r="M24" s="112"/>
      <c r="N24" s="110">
        <v>75</v>
      </c>
      <c r="O24" s="110">
        <v>90</v>
      </c>
      <c r="P24" s="110">
        <v>105</v>
      </c>
      <c r="Q24" s="118"/>
      <c r="R24" s="106">
        <f>SUM(B24:H24,J24:P24)</f>
        <v>763</v>
      </c>
    </row>
    <row r="25" spans="1:28" x14ac:dyDescent="0.2">
      <c r="A25" s="7" t="s">
        <v>47</v>
      </c>
      <c r="B25" s="110">
        <v>89</v>
      </c>
      <c r="C25" s="113">
        <v>81</v>
      </c>
      <c r="D25" s="111">
        <v>93</v>
      </c>
      <c r="E25" s="112"/>
      <c r="F25" s="110">
        <v>102</v>
      </c>
      <c r="G25" s="110">
        <v>144</v>
      </c>
      <c r="H25" s="110">
        <v>144</v>
      </c>
      <c r="I25" s="112"/>
      <c r="J25" s="113">
        <v>146</v>
      </c>
      <c r="K25" s="110">
        <v>140</v>
      </c>
      <c r="L25" s="111">
        <v>171</v>
      </c>
      <c r="M25" s="112"/>
      <c r="N25" s="110">
        <v>170</v>
      </c>
      <c r="O25" s="110">
        <v>191</v>
      </c>
      <c r="P25" s="110">
        <v>184</v>
      </c>
      <c r="Q25" s="118"/>
      <c r="R25" s="106">
        <f>SUM(B25:H25,J25:P25)</f>
        <v>1655</v>
      </c>
    </row>
    <row r="26" spans="1:28" x14ac:dyDescent="0.2">
      <c r="A26" s="5"/>
      <c r="B26" s="120"/>
      <c r="C26" s="120"/>
      <c r="D26" s="122"/>
      <c r="E26" s="118"/>
      <c r="F26" s="120"/>
      <c r="G26" s="120"/>
      <c r="H26" s="120"/>
      <c r="I26" s="118"/>
      <c r="J26" s="120"/>
      <c r="K26" s="120"/>
      <c r="L26" s="122"/>
      <c r="M26" s="118"/>
      <c r="N26" s="120"/>
      <c r="O26" s="120"/>
      <c r="P26" s="120"/>
      <c r="Q26" s="118"/>
    </row>
    <row r="27" spans="1:28" x14ac:dyDescent="0.2">
      <c r="A27" s="23" t="s">
        <v>16</v>
      </c>
      <c r="B27" s="131"/>
      <c r="C27" s="131"/>
      <c r="D27" s="132"/>
      <c r="E27" s="133"/>
      <c r="F27" s="131"/>
      <c r="G27" s="131"/>
      <c r="H27" s="131"/>
      <c r="I27" s="133"/>
      <c r="J27" s="131"/>
      <c r="K27" s="131"/>
      <c r="L27" s="132"/>
      <c r="M27" s="133"/>
      <c r="N27" s="131"/>
      <c r="O27" s="131"/>
      <c r="P27" s="131"/>
      <c r="Q27" s="118"/>
    </row>
    <row r="28" spans="1:28" s="41" customFormat="1" x14ac:dyDescent="0.2">
      <c r="A28" s="39" t="s">
        <v>13</v>
      </c>
      <c r="B28" s="136">
        <f>SUM(B29:B32)</f>
        <v>844</v>
      </c>
      <c r="C28" s="136">
        <f t="shared" ref="C28:H28" si="4">SUM(C29:C32)</f>
        <v>863</v>
      </c>
      <c r="D28" s="137">
        <f t="shared" si="4"/>
        <v>1193</v>
      </c>
      <c r="E28" s="138">
        <f t="shared" si="4"/>
        <v>2900</v>
      </c>
      <c r="F28" s="136">
        <f t="shared" si="4"/>
        <v>1205</v>
      </c>
      <c r="G28" s="136">
        <f t="shared" si="4"/>
        <v>1186</v>
      </c>
      <c r="H28" s="136">
        <f t="shared" si="4"/>
        <v>1391</v>
      </c>
      <c r="I28" s="138"/>
      <c r="J28" s="136">
        <f t="shared" ref="J28:P28" si="5">SUM(J29:J32)</f>
        <v>1446</v>
      </c>
      <c r="K28" s="136">
        <f t="shared" si="5"/>
        <v>1385</v>
      </c>
      <c r="L28" s="137">
        <f t="shared" si="5"/>
        <v>1314</v>
      </c>
      <c r="M28" s="138"/>
      <c r="N28" s="136">
        <f t="shared" si="5"/>
        <v>1323</v>
      </c>
      <c r="O28" s="136">
        <f t="shared" si="5"/>
        <v>1152</v>
      </c>
      <c r="P28" s="136">
        <f t="shared" si="5"/>
        <v>1451</v>
      </c>
      <c r="Q28" s="157"/>
      <c r="R28" s="139">
        <f>SUM(B28:P28)</f>
        <v>17653</v>
      </c>
    </row>
    <row r="29" spans="1:28" x14ac:dyDescent="0.2">
      <c r="A29" s="2" t="s">
        <v>102</v>
      </c>
      <c r="B29" s="110">
        <v>639</v>
      </c>
      <c r="C29" s="110">
        <v>631</v>
      </c>
      <c r="D29" s="111">
        <v>861</v>
      </c>
      <c r="E29" s="112">
        <f t="shared" ref="E29:E34" si="6">SUM(B29:D29)</f>
        <v>2131</v>
      </c>
      <c r="F29" s="110">
        <v>804</v>
      </c>
      <c r="G29" s="110">
        <v>834</v>
      </c>
      <c r="H29" s="110">
        <v>988</v>
      </c>
      <c r="I29" s="112"/>
      <c r="J29" s="110">
        <v>872</v>
      </c>
      <c r="K29" s="110">
        <v>844</v>
      </c>
      <c r="L29" s="111">
        <v>755</v>
      </c>
      <c r="M29" s="112"/>
      <c r="N29" s="110">
        <v>815</v>
      </c>
      <c r="O29" s="110">
        <v>726</v>
      </c>
      <c r="P29" s="110">
        <v>922</v>
      </c>
      <c r="Q29" s="118"/>
      <c r="R29" s="139">
        <f t="shared" ref="R29:R34" si="7">SUM(B29:P29)</f>
        <v>11822</v>
      </c>
    </row>
    <row r="30" spans="1:28" x14ac:dyDescent="0.2">
      <c r="A30" s="2" t="s">
        <v>103</v>
      </c>
      <c r="B30" s="110">
        <v>87</v>
      </c>
      <c r="C30" s="110">
        <v>101</v>
      </c>
      <c r="D30" s="111">
        <v>171</v>
      </c>
      <c r="E30" s="112">
        <f t="shared" si="6"/>
        <v>359</v>
      </c>
      <c r="F30" s="110">
        <v>141</v>
      </c>
      <c r="G30" s="110">
        <v>103</v>
      </c>
      <c r="H30" s="110">
        <v>179</v>
      </c>
      <c r="I30" s="112"/>
      <c r="J30" s="110">
        <v>202</v>
      </c>
      <c r="K30" s="110">
        <v>227</v>
      </c>
      <c r="L30" s="111">
        <v>215</v>
      </c>
      <c r="M30" s="112"/>
      <c r="N30" s="110">
        <v>172</v>
      </c>
      <c r="O30" s="110">
        <v>124</v>
      </c>
      <c r="P30" s="110">
        <v>150</v>
      </c>
      <c r="Q30" s="118"/>
      <c r="R30" s="139">
        <f t="shared" si="7"/>
        <v>2231</v>
      </c>
    </row>
    <row r="31" spans="1:28" x14ac:dyDescent="0.2">
      <c r="A31" s="2" t="s">
        <v>104</v>
      </c>
      <c r="B31" s="110">
        <v>86</v>
      </c>
      <c r="C31" s="110">
        <v>131</v>
      </c>
      <c r="D31" s="111">
        <v>161</v>
      </c>
      <c r="E31" s="112">
        <f t="shared" si="6"/>
        <v>378</v>
      </c>
      <c r="F31" s="110">
        <v>244</v>
      </c>
      <c r="G31" s="110">
        <v>249</v>
      </c>
      <c r="H31" s="110">
        <v>208</v>
      </c>
      <c r="I31" s="112"/>
      <c r="J31" s="110">
        <v>308</v>
      </c>
      <c r="K31" s="110">
        <v>266</v>
      </c>
      <c r="L31" s="111">
        <v>248</v>
      </c>
      <c r="M31" s="112"/>
      <c r="N31" s="110">
        <v>272</v>
      </c>
      <c r="O31" s="110">
        <v>222</v>
      </c>
      <c r="P31" s="110">
        <v>283</v>
      </c>
      <c r="Q31" s="118"/>
      <c r="R31" s="139">
        <f t="shared" si="7"/>
        <v>3056</v>
      </c>
    </row>
    <row r="32" spans="1:28" x14ac:dyDescent="0.2">
      <c r="A32" s="2" t="s">
        <v>105</v>
      </c>
      <c r="B32" s="110">
        <v>32</v>
      </c>
      <c r="C32" s="110">
        <v>0</v>
      </c>
      <c r="D32" s="111">
        <v>0</v>
      </c>
      <c r="E32" s="112">
        <f t="shared" si="6"/>
        <v>32</v>
      </c>
      <c r="F32" s="110">
        <v>16</v>
      </c>
      <c r="G32" s="110">
        <v>0</v>
      </c>
      <c r="H32" s="110">
        <v>16</v>
      </c>
      <c r="I32" s="112"/>
      <c r="J32" s="110">
        <v>64</v>
      </c>
      <c r="K32" s="110">
        <v>48</v>
      </c>
      <c r="L32" s="111">
        <v>96</v>
      </c>
      <c r="M32" s="112"/>
      <c r="N32" s="110">
        <v>64</v>
      </c>
      <c r="O32" s="110">
        <v>80</v>
      </c>
      <c r="P32" s="110">
        <v>96</v>
      </c>
      <c r="Q32" s="118"/>
      <c r="R32" s="139">
        <f t="shared" si="7"/>
        <v>544</v>
      </c>
    </row>
    <row r="33" spans="1:18" s="41" customFormat="1" x14ac:dyDescent="0.2">
      <c r="A33" s="39" t="s">
        <v>14</v>
      </c>
      <c r="B33" s="136">
        <v>93</v>
      </c>
      <c r="C33" s="136">
        <v>104</v>
      </c>
      <c r="D33" s="137">
        <v>112</v>
      </c>
      <c r="E33" s="112">
        <f t="shared" si="6"/>
        <v>309</v>
      </c>
      <c r="F33" s="136">
        <v>104</v>
      </c>
      <c r="G33" s="136">
        <v>129</v>
      </c>
      <c r="H33" s="136">
        <v>132</v>
      </c>
      <c r="I33" s="138"/>
      <c r="J33" s="136">
        <v>128</v>
      </c>
      <c r="K33" s="136">
        <v>130</v>
      </c>
      <c r="L33" s="137">
        <v>125</v>
      </c>
      <c r="M33" s="138"/>
      <c r="N33" s="136">
        <v>114</v>
      </c>
      <c r="O33" s="136">
        <v>123</v>
      </c>
      <c r="P33" s="136">
        <v>133</v>
      </c>
      <c r="Q33" s="157"/>
      <c r="R33" s="139">
        <f t="shared" si="7"/>
        <v>1736</v>
      </c>
    </row>
    <row r="34" spans="1:18" x14ac:dyDescent="0.2">
      <c r="A34" s="2" t="s">
        <v>15</v>
      </c>
      <c r="B34" s="110">
        <v>19</v>
      </c>
      <c r="C34" s="110">
        <v>17</v>
      </c>
      <c r="D34" s="111">
        <v>19</v>
      </c>
      <c r="E34" s="112">
        <f t="shared" si="6"/>
        <v>55</v>
      </c>
      <c r="F34" s="110">
        <v>12</v>
      </c>
      <c r="G34" s="110">
        <v>15</v>
      </c>
      <c r="H34" s="110">
        <v>10</v>
      </c>
      <c r="I34" s="112"/>
      <c r="J34" s="110">
        <v>12</v>
      </c>
      <c r="K34" s="110">
        <v>11</v>
      </c>
      <c r="L34" s="111">
        <v>21</v>
      </c>
      <c r="M34" s="112"/>
      <c r="N34" s="110">
        <v>21</v>
      </c>
      <c r="O34" s="110">
        <v>25</v>
      </c>
      <c r="P34" s="110">
        <v>18</v>
      </c>
      <c r="Q34" s="118"/>
      <c r="R34" s="139">
        <f t="shared" si="7"/>
        <v>255</v>
      </c>
    </row>
    <row r="35" spans="1:18" x14ac:dyDescent="0.2">
      <c r="A35" s="43" t="s">
        <v>142</v>
      </c>
      <c r="B35" s="134">
        <v>93</v>
      </c>
      <c r="C35" s="134">
        <v>12</v>
      </c>
      <c r="D35" s="140">
        <v>15</v>
      </c>
      <c r="E35" s="135">
        <f>SUM(B35:D35)</f>
        <v>120</v>
      </c>
      <c r="F35" s="134">
        <v>10</v>
      </c>
      <c r="G35" s="134">
        <v>14</v>
      </c>
      <c r="H35" s="134">
        <v>12</v>
      </c>
      <c r="I35" s="118"/>
      <c r="J35" s="134">
        <v>15</v>
      </c>
      <c r="K35" s="134">
        <v>23</v>
      </c>
      <c r="L35" s="140">
        <v>22</v>
      </c>
      <c r="M35" s="135"/>
      <c r="N35" s="134">
        <v>12</v>
      </c>
      <c r="O35" s="134">
        <v>18</v>
      </c>
      <c r="P35" s="134">
        <v>16</v>
      </c>
      <c r="Q35" s="118"/>
      <c r="R35" s="129">
        <f>SUM(J35:P35)</f>
        <v>106</v>
      </c>
    </row>
    <row r="36" spans="1:18" x14ac:dyDescent="0.2">
      <c r="A36" s="79" t="s">
        <v>153</v>
      </c>
      <c r="B36" s="134">
        <v>230</v>
      </c>
      <c r="C36" s="134">
        <v>302</v>
      </c>
      <c r="D36" s="140">
        <v>424</v>
      </c>
      <c r="E36" s="135">
        <f>SUM(B36:D36)</f>
        <v>956</v>
      </c>
      <c r="F36" s="134">
        <v>374</v>
      </c>
      <c r="G36" s="134">
        <v>392</v>
      </c>
      <c r="H36" s="134">
        <v>135</v>
      </c>
      <c r="I36" s="118"/>
      <c r="J36" s="134">
        <v>268</v>
      </c>
      <c r="K36" s="134">
        <v>295</v>
      </c>
      <c r="L36" s="140">
        <v>437</v>
      </c>
      <c r="M36" s="135"/>
      <c r="N36" s="134">
        <v>562</v>
      </c>
      <c r="O36" s="134">
        <v>505</v>
      </c>
      <c r="P36" s="134">
        <v>412</v>
      </c>
      <c r="Q36" s="118"/>
      <c r="R36" s="106">
        <f>SUM(J36:P36)</f>
        <v>2479</v>
      </c>
    </row>
    <row r="37" spans="1:18" x14ac:dyDescent="0.2">
      <c r="A37" s="3"/>
      <c r="B37" s="120"/>
      <c r="C37" s="120"/>
      <c r="D37" s="122"/>
      <c r="E37" s="118"/>
      <c r="F37" s="120"/>
      <c r="G37" s="120"/>
      <c r="H37" s="120"/>
      <c r="I37" s="118"/>
      <c r="J37" s="120"/>
      <c r="K37" s="120"/>
      <c r="L37" s="122"/>
      <c r="M37" s="118"/>
      <c r="N37" s="120"/>
      <c r="O37" s="120"/>
      <c r="P37" s="120"/>
      <c r="Q37" s="118"/>
    </row>
    <row r="38" spans="1:18" ht="13.5" thickBot="1" x14ac:dyDescent="0.25">
      <c r="A38" s="27" t="s">
        <v>52</v>
      </c>
      <c r="B38" s="120"/>
      <c r="C38" s="120"/>
      <c r="D38" s="122"/>
      <c r="E38" s="118"/>
      <c r="F38" s="120"/>
      <c r="G38" s="121">
        <v>100</v>
      </c>
      <c r="H38" s="120"/>
      <c r="I38" s="118"/>
      <c r="J38" s="120"/>
      <c r="K38" s="120"/>
      <c r="L38" s="122"/>
      <c r="M38" s="118"/>
      <c r="N38" s="120"/>
      <c r="O38" s="120"/>
      <c r="P38" s="120"/>
      <c r="Q38" s="118"/>
    </row>
    <row r="39" spans="1:18" x14ac:dyDescent="0.2">
      <c r="A39" s="14" t="s">
        <v>53</v>
      </c>
      <c r="B39" s="120"/>
      <c r="C39" s="120"/>
      <c r="D39" s="122"/>
      <c r="E39" s="118"/>
      <c r="F39" s="120"/>
      <c r="G39" s="120">
        <v>40</v>
      </c>
      <c r="H39" s="120"/>
      <c r="I39" s="118"/>
      <c r="J39" s="120"/>
      <c r="K39" s="120"/>
      <c r="L39" s="122"/>
      <c r="M39" s="118"/>
      <c r="N39" s="120"/>
      <c r="O39" s="120"/>
      <c r="P39" s="120"/>
      <c r="Q39" s="118"/>
    </row>
    <row r="40" spans="1:18" x14ac:dyDescent="0.2">
      <c r="A40" s="5"/>
      <c r="B40" s="120"/>
      <c r="C40" s="120"/>
      <c r="D40" s="122"/>
      <c r="E40" s="118"/>
      <c r="F40" s="120"/>
      <c r="G40" s="120"/>
      <c r="H40" s="120"/>
      <c r="I40" s="118"/>
      <c r="J40" s="120"/>
      <c r="K40" s="120"/>
      <c r="L40" s="122"/>
      <c r="M40" s="118"/>
      <c r="N40" s="120"/>
      <c r="O40" s="120"/>
      <c r="P40" s="120"/>
      <c r="Q40" s="118"/>
    </row>
    <row r="41" spans="1:18" x14ac:dyDescent="0.2">
      <c r="A41" s="5"/>
      <c r="B41" s="120"/>
      <c r="C41" s="120"/>
      <c r="D41" s="122"/>
      <c r="E41" s="118"/>
      <c r="F41" s="120"/>
      <c r="G41" s="120"/>
      <c r="H41" s="120"/>
      <c r="I41" s="118"/>
      <c r="J41" s="120"/>
      <c r="K41" s="120"/>
      <c r="L41" s="122"/>
      <c r="M41" s="118"/>
      <c r="N41" s="120"/>
      <c r="O41" s="120"/>
      <c r="P41" s="120"/>
      <c r="Q41" s="118"/>
    </row>
    <row r="42" spans="1:18" x14ac:dyDescent="0.2">
      <c r="A42" s="5"/>
      <c r="B42" s="120"/>
      <c r="C42" s="120"/>
      <c r="D42" s="122"/>
      <c r="E42" s="118"/>
      <c r="F42" s="120"/>
      <c r="G42" s="120"/>
      <c r="H42" s="120"/>
      <c r="I42" s="118"/>
      <c r="J42" s="120"/>
      <c r="K42" s="120"/>
      <c r="L42" s="122"/>
      <c r="M42" s="118"/>
      <c r="N42" s="120"/>
      <c r="O42" s="120"/>
      <c r="P42" s="120"/>
      <c r="Q42" s="118"/>
    </row>
    <row r="43" spans="1:18" x14ac:dyDescent="0.2">
      <c r="A43" s="5"/>
      <c r="B43" s="120"/>
      <c r="C43" s="120"/>
      <c r="D43" s="122"/>
      <c r="E43" s="118"/>
      <c r="F43" s="120"/>
      <c r="G43" s="120"/>
      <c r="H43" s="120"/>
      <c r="I43" s="118"/>
      <c r="J43" s="120"/>
      <c r="K43" s="120"/>
      <c r="L43" s="122"/>
      <c r="M43" s="118"/>
      <c r="N43" s="120"/>
      <c r="O43" s="120"/>
      <c r="P43" s="120"/>
      <c r="Q43" s="118"/>
    </row>
    <row r="44" spans="1:18" ht="13.5" thickBot="1" x14ac:dyDescent="0.25">
      <c r="A44" s="28" t="s">
        <v>43</v>
      </c>
      <c r="B44" s="120"/>
      <c r="C44" s="120"/>
      <c r="D44" s="122"/>
      <c r="E44" s="118"/>
      <c r="F44" s="120"/>
      <c r="G44" s="120"/>
      <c r="H44" s="120"/>
      <c r="I44" s="118"/>
      <c r="J44" s="120"/>
      <c r="K44" s="120"/>
      <c r="L44" s="122"/>
      <c r="M44" s="118"/>
      <c r="N44" s="120"/>
      <c r="O44" s="120"/>
      <c r="P44" s="120"/>
      <c r="Q44" s="118"/>
    </row>
    <row r="45" spans="1:18" x14ac:dyDescent="0.2">
      <c r="A45" s="5" t="s">
        <v>22</v>
      </c>
      <c r="B45" s="120">
        <v>108</v>
      </c>
      <c r="C45" s="120">
        <v>129</v>
      </c>
      <c r="D45" s="122">
        <v>142</v>
      </c>
      <c r="E45" s="118"/>
      <c r="F45" s="121">
        <v>158</v>
      </c>
      <c r="G45" s="121">
        <v>177</v>
      </c>
      <c r="H45" s="121">
        <v>165</v>
      </c>
      <c r="I45" s="118"/>
      <c r="J45" s="121">
        <v>199</v>
      </c>
      <c r="K45" s="121">
        <v>122</v>
      </c>
      <c r="L45" s="122">
        <v>121</v>
      </c>
      <c r="M45" s="118"/>
      <c r="N45" s="121">
        <v>116</v>
      </c>
      <c r="O45" s="121">
        <v>103</v>
      </c>
      <c r="P45" s="121">
        <v>88</v>
      </c>
      <c r="Q45" s="118"/>
    </row>
    <row r="46" spans="1:18" x14ac:dyDescent="0.2">
      <c r="A46" s="5" t="s">
        <v>23</v>
      </c>
      <c r="B46" s="120">
        <v>164</v>
      </c>
      <c r="C46" s="120">
        <v>292</v>
      </c>
      <c r="D46" s="122">
        <v>283</v>
      </c>
      <c r="E46" s="118"/>
      <c r="F46" s="121">
        <v>333</v>
      </c>
      <c r="G46" s="121">
        <v>210</v>
      </c>
      <c r="H46" s="121">
        <v>288</v>
      </c>
      <c r="I46" s="118"/>
      <c r="J46" s="121">
        <v>281</v>
      </c>
      <c r="K46" s="121">
        <v>192</v>
      </c>
      <c r="L46" s="122">
        <v>157</v>
      </c>
      <c r="M46" s="118"/>
      <c r="N46" s="121">
        <v>192</v>
      </c>
      <c r="O46" s="121">
        <v>184</v>
      </c>
      <c r="P46" s="121">
        <v>148</v>
      </c>
      <c r="Q46" s="118"/>
    </row>
    <row r="47" spans="1:18" x14ac:dyDescent="0.2">
      <c r="A47" s="5" t="s">
        <v>49</v>
      </c>
      <c r="B47" s="120">
        <v>106</v>
      </c>
      <c r="C47" s="120">
        <v>143</v>
      </c>
      <c r="D47" s="122">
        <v>162</v>
      </c>
      <c r="E47" s="118"/>
      <c r="F47" s="121">
        <v>168</v>
      </c>
      <c r="G47" s="121">
        <v>131</v>
      </c>
      <c r="H47" s="121">
        <v>157</v>
      </c>
      <c r="I47" s="118"/>
      <c r="J47" s="121">
        <v>149</v>
      </c>
      <c r="K47" s="121">
        <v>117</v>
      </c>
      <c r="L47" s="122">
        <v>110</v>
      </c>
      <c r="M47" s="118"/>
      <c r="N47" s="121">
        <v>115</v>
      </c>
      <c r="O47" s="121">
        <v>98</v>
      </c>
      <c r="P47" s="121">
        <v>78</v>
      </c>
      <c r="Q47" s="118"/>
    </row>
    <row r="48" spans="1:18" x14ac:dyDescent="0.2">
      <c r="A48" s="5" t="s">
        <v>26</v>
      </c>
      <c r="B48" s="120"/>
      <c r="C48" s="120"/>
      <c r="D48" s="122"/>
      <c r="E48" s="118"/>
      <c r="F48" s="121"/>
      <c r="G48" s="121"/>
      <c r="H48" s="121"/>
      <c r="I48" s="118"/>
      <c r="J48" s="121"/>
      <c r="K48" s="120"/>
      <c r="L48" s="122"/>
      <c r="M48" s="118"/>
      <c r="N48" s="120"/>
      <c r="O48" s="120" t="s">
        <v>70</v>
      </c>
      <c r="P48" s="120"/>
      <c r="Q48" s="118"/>
    </row>
    <row r="49" spans="1:18" ht="13.5" thickBot="1" x14ac:dyDescent="0.25">
      <c r="A49" s="27" t="s">
        <v>33</v>
      </c>
      <c r="B49" s="120"/>
      <c r="C49" s="120"/>
      <c r="D49" s="122"/>
      <c r="E49" s="118"/>
      <c r="F49" s="120"/>
      <c r="G49" s="120"/>
      <c r="H49" s="120"/>
      <c r="I49" s="118"/>
      <c r="J49" s="120"/>
      <c r="K49" s="120"/>
      <c r="L49" s="122"/>
      <c r="M49" s="118"/>
      <c r="N49" s="120"/>
      <c r="O49" s="120"/>
      <c r="P49" s="120"/>
      <c r="Q49" s="118"/>
    </row>
    <row r="50" spans="1:18" x14ac:dyDescent="0.2">
      <c r="A50" s="6"/>
      <c r="B50" s="120"/>
      <c r="C50" s="120"/>
      <c r="D50" s="122"/>
      <c r="E50" s="118"/>
      <c r="F50" s="120"/>
      <c r="G50" s="120"/>
      <c r="H50" s="120"/>
      <c r="I50" s="118"/>
      <c r="J50" s="120"/>
      <c r="K50" s="120"/>
      <c r="L50" s="122"/>
      <c r="M50" s="118"/>
      <c r="N50" s="120"/>
      <c r="O50" s="120"/>
      <c r="P50" s="120"/>
      <c r="Q50" s="118"/>
    </row>
    <row r="51" spans="1:18" ht="13.5" thickBot="1" x14ac:dyDescent="0.25">
      <c r="A51" s="27" t="s">
        <v>24</v>
      </c>
      <c r="B51" s="120"/>
      <c r="C51" s="120"/>
      <c r="D51" s="122"/>
      <c r="E51" s="118"/>
      <c r="F51" s="120"/>
      <c r="G51" s="120"/>
      <c r="H51" s="120"/>
      <c r="I51" s="118"/>
      <c r="J51" s="120"/>
      <c r="K51" s="120"/>
      <c r="L51" s="122"/>
      <c r="M51" s="118"/>
      <c r="N51" s="120"/>
      <c r="O51" s="120"/>
      <c r="P51" s="120"/>
      <c r="Q51" s="118"/>
    </row>
    <row r="52" spans="1:18" x14ac:dyDescent="0.2">
      <c r="A52" s="5" t="s">
        <v>22</v>
      </c>
      <c r="B52" s="121"/>
      <c r="C52" s="120"/>
      <c r="D52" s="122"/>
      <c r="E52" s="118"/>
      <c r="F52" s="120">
        <v>48</v>
      </c>
      <c r="G52" s="120"/>
      <c r="H52" s="120"/>
      <c r="I52" s="118"/>
      <c r="J52" s="120"/>
      <c r="K52" s="120"/>
      <c r="L52" s="122"/>
      <c r="M52" s="118"/>
      <c r="N52" s="120"/>
      <c r="O52" s="120"/>
      <c r="P52" s="120"/>
      <c r="Q52" s="118"/>
    </row>
    <row r="53" spans="1:18" x14ac:dyDescent="0.2">
      <c r="A53" s="5" t="s">
        <v>25</v>
      </c>
      <c r="B53" s="121"/>
      <c r="F53" s="106">
        <v>180</v>
      </c>
    </row>
    <row r="54" spans="1:18" x14ac:dyDescent="0.2">
      <c r="A54" s="5" t="s">
        <v>26</v>
      </c>
      <c r="B54" s="121"/>
      <c r="F54" s="106">
        <v>20</v>
      </c>
    </row>
    <row r="55" spans="1:18" x14ac:dyDescent="0.2">
      <c r="A55" s="5"/>
      <c r="B55" s="121"/>
    </row>
    <row r="56" spans="1:18" ht="13.5" thickBot="1" x14ac:dyDescent="0.25">
      <c r="A56" s="27" t="s">
        <v>34</v>
      </c>
    </row>
    <row r="57" spans="1:18" s="10" customFormat="1" x14ac:dyDescent="0.2">
      <c r="A57" s="9" t="s">
        <v>22</v>
      </c>
      <c r="B57" s="54"/>
      <c r="C57" s="54"/>
      <c r="D57" s="141"/>
      <c r="E57" s="108"/>
      <c r="F57" s="54"/>
      <c r="G57" s="54"/>
      <c r="H57" s="54"/>
      <c r="I57" s="108"/>
      <c r="J57" s="54"/>
      <c r="K57" s="54"/>
      <c r="L57" s="141"/>
      <c r="M57" s="108"/>
      <c r="N57" s="54"/>
      <c r="O57" s="349" t="s">
        <v>68</v>
      </c>
      <c r="P57" s="349"/>
      <c r="Q57" s="349"/>
      <c r="R57" s="349"/>
    </row>
    <row r="58" spans="1:18" s="10" customFormat="1" x14ac:dyDescent="0.2">
      <c r="A58" s="9" t="s">
        <v>25</v>
      </c>
      <c r="B58" s="54"/>
      <c r="C58" s="54"/>
      <c r="D58" s="141"/>
      <c r="E58" s="108"/>
      <c r="F58" s="54"/>
      <c r="G58" s="54"/>
      <c r="H58" s="54"/>
      <c r="I58" s="108"/>
      <c r="J58" s="54"/>
      <c r="K58" s="54"/>
      <c r="L58" s="141"/>
      <c r="M58" s="108"/>
      <c r="N58" s="54"/>
      <c r="O58" s="54"/>
      <c r="P58" s="54"/>
      <c r="Q58" s="108"/>
      <c r="R58" s="54"/>
    </row>
    <row r="59" spans="1:18" s="10" customFormat="1" x14ac:dyDescent="0.2">
      <c r="A59" s="9" t="s">
        <v>26</v>
      </c>
      <c r="B59" s="54"/>
      <c r="C59" s="54"/>
      <c r="D59" s="141"/>
      <c r="E59" s="108"/>
      <c r="F59" s="54"/>
      <c r="G59" s="54"/>
      <c r="H59" s="54"/>
      <c r="I59" s="108"/>
      <c r="J59" s="54"/>
      <c r="K59" s="54"/>
      <c r="L59" s="141"/>
      <c r="M59" s="108"/>
      <c r="N59" s="54"/>
      <c r="O59" s="54"/>
      <c r="P59" s="54"/>
      <c r="Q59" s="108"/>
      <c r="R59" s="54"/>
    </row>
    <row r="60" spans="1:18" s="10" customFormat="1" x14ac:dyDescent="0.2">
      <c r="A60" s="9"/>
      <c r="B60" s="54"/>
      <c r="C60" s="54"/>
      <c r="D60" s="141"/>
      <c r="E60" s="108"/>
      <c r="F60" s="54"/>
      <c r="G60" s="54"/>
      <c r="H60" s="54"/>
      <c r="I60" s="108"/>
      <c r="J60" s="54"/>
      <c r="K60" s="54"/>
      <c r="L60" s="141"/>
      <c r="M60" s="108"/>
      <c r="N60" s="54"/>
      <c r="O60" s="54"/>
      <c r="P60" s="54"/>
      <c r="Q60" s="108"/>
      <c r="R60" s="54"/>
    </row>
    <row r="61" spans="1:18" ht="12.75" customHeight="1" thickBot="1" x14ac:dyDescent="0.25">
      <c r="A61" s="27" t="s">
        <v>39</v>
      </c>
    </row>
    <row r="62" spans="1:18" s="10" customFormat="1" ht="12.75" customHeight="1" x14ac:dyDescent="0.2">
      <c r="A62" s="9" t="s">
        <v>22</v>
      </c>
      <c r="B62" s="54"/>
      <c r="C62" s="54"/>
      <c r="D62" s="141"/>
      <c r="E62" s="108"/>
      <c r="F62" s="54"/>
      <c r="G62" s="54"/>
      <c r="H62" s="54"/>
      <c r="I62" s="108"/>
      <c r="J62" s="54"/>
      <c r="K62" s="54"/>
      <c r="L62" s="141"/>
      <c r="M62" s="108"/>
      <c r="N62" s="54"/>
      <c r="O62" s="349" t="s">
        <v>66</v>
      </c>
      <c r="P62" s="349"/>
      <c r="Q62" s="349"/>
      <c r="R62" s="349"/>
    </row>
    <row r="63" spans="1:18" s="10" customFormat="1" ht="12.75" customHeight="1" x14ac:dyDescent="0.2">
      <c r="A63" s="9" t="s">
        <v>25</v>
      </c>
      <c r="B63" s="54"/>
      <c r="C63" s="54"/>
      <c r="D63" s="141"/>
      <c r="E63" s="108"/>
      <c r="F63" s="54"/>
      <c r="G63" s="54"/>
      <c r="H63" s="54"/>
      <c r="I63" s="108"/>
      <c r="J63" s="54"/>
      <c r="K63" s="54"/>
      <c r="L63" s="141"/>
      <c r="M63" s="108"/>
      <c r="N63" s="54"/>
      <c r="O63" s="349" t="s">
        <v>67</v>
      </c>
      <c r="P63" s="349"/>
      <c r="Q63" s="349"/>
      <c r="R63" s="349"/>
    </row>
    <row r="64" spans="1:18" s="10" customFormat="1" ht="12.75" customHeight="1" x14ac:dyDescent="0.2">
      <c r="A64" s="9" t="s">
        <v>26</v>
      </c>
      <c r="B64" s="54"/>
      <c r="C64" s="54"/>
      <c r="D64" s="141"/>
      <c r="E64" s="108"/>
      <c r="F64" s="54"/>
      <c r="G64" s="54"/>
      <c r="H64" s="54"/>
      <c r="I64" s="108"/>
      <c r="J64" s="54"/>
      <c r="K64" s="54"/>
      <c r="L64" s="141"/>
      <c r="M64" s="108"/>
      <c r="N64" s="54"/>
      <c r="O64" s="349" t="s">
        <v>64</v>
      </c>
      <c r="P64" s="349"/>
      <c r="Q64" s="349"/>
      <c r="R64" s="349"/>
    </row>
    <row r="65" spans="1:18" s="10" customFormat="1" ht="12.75" customHeight="1" x14ac:dyDescent="0.2">
      <c r="A65" s="9"/>
      <c r="B65" s="54"/>
      <c r="C65" s="54"/>
      <c r="D65" s="141"/>
      <c r="E65" s="108"/>
      <c r="F65" s="54"/>
      <c r="G65" s="54"/>
      <c r="H65" s="54"/>
      <c r="I65" s="108"/>
      <c r="J65" s="54"/>
      <c r="K65" s="54"/>
      <c r="L65" s="141"/>
      <c r="M65" s="108"/>
      <c r="N65" s="54"/>
      <c r="O65" s="349" t="s">
        <v>65</v>
      </c>
      <c r="P65" s="349"/>
      <c r="Q65" s="349"/>
      <c r="R65" s="349"/>
    </row>
    <row r="66" spans="1:18" s="10" customFormat="1" ht="12.75" customHeight="1" thickBot="1" x14ac:dyDescent="0.25">
      <c r="A66" s="27" t="s">
        <v>69</v>
      </c>
      <c r="B66" s="54"/>
      <c r="C66" s="54"/>
      <c r="D66" s="141"/>
      <c r="E66" s="108"/>
      <c r="F66" s="54"/>
      <c r="G66" s="54"/>
      <c r="H66" s="54"/>
      <c r="I66" s="108"/>
      <c r="J66" s="54"/>
      <c r="K66" s="54"/>
      <c r="L66" s="141"/>
      <c r="M66" s="108"/>
      <c r="N66" s="54"/>
      <c r="O66" s="54"/>
      <c r="P66" s="54"/>
      <c r="Q66" s="108"/>
      <c r="R66" s="54"/>
    </row>
    <row r="67" spans="1:18" s="10" customFormat="1" ht="12.75" customHeight="1" x14ac:dyDescent="0.2">
      <c r="A67" s="9" t="s">
        <v>22</v>
      </c>
      <c r="B67" s="54"/>
      <c r="C67" s="54"/>
      <c r="D67" s="141"/>
      <c r="E67" s="108"/>
      <c r="F67" s="54"/>
      <c r="G67" s="54"/>
      <c r="H67" s="54"/>
      <c r="I67" s="108"/>
      <c r="J67" s="54"/>
      <c r="K67" s="54"/>
      <c r="L67" s="141"/>
      <c r="M67" s="108"/>
      <c r="N67" s="54"/>
      <c r="O67" s="54"/>
      <c r="P67" s="54">
        <v>110</v>
      </c>
      <c r="Q67" s="108"/>
      <c r="R67" s="54"/>
    </row>
    <row r="68" spans="1:18" s="10" customFormat="1" ht="12.75" customHeight="1" x14ac:dyDescent="0.2">
      <c r="A68" s="9"/>
      <c r="B68" s="54"/>
      <c r="C68" s="54"/>
      <c r="D68" s="141"/>
      <c r="E68" s="108"/>
      <c r="F68" s="54"/>
      <c r="G68" s="54"/>
      <c r="H68" s="54"/>
      <c r="I68" s="108"/>
      <c r="J68" s="54"/>
      <c r="K68" s="54"/>
      <c r="L68" s="141"/>
      <c r="M68" s="108"/>
      <c r="N68" s="54"/>
      <c r="O68" s="54"/>
      <c r="P68" s="54"/>
      <c r="Q68" s="108"/>
      <c r="R68" s="54"/>
    </row>
    <row r="69" spans="1:18" s="10" customFormat="1" ht="12.75" customHeight="1" x14ac:dyDescent="0.2">
      <c r="A69" s="31" t="s">
        <v>71</v>
      </c>
      <c r="B69" s="54"/>
      <c r="C69" s="54"/>
      <c r="D69" s="141"/>
      <c r="E69" s="108"/>
      <c r="F69" s="54"/>
      <c r="G69" s="54"/>
      <c r="H69" s="54"/>
      <c r="I69" s="108"/>
      <c r="J69" s="54"/>
      <c r="K69" s="54"/>
      <c r="L69" s="141"/>
      <c r="M69" s="108"/>
      <c r="N69" s="54"/>
      <c r="O69" s="54"/>
      <c r="P69" s="54"/>
      <c r="Q69" s="108"/>
      <c r="R69" s="54"/>
    </row>
    <row r="70" spans="1:18" s="10" customFormat="1" ht="12.75" customHeight="1" x14ac:dyDescent="0.2">
      <c r="A70" s="9" t="s">
        <v>22</v>
      </c>
      <c r="B70" s="54"/>
      <c r="C70" s="54"/>
      <c r="D70" s="141"/>
      <c r="E70" s="108"/>
      <c r="F70" s="54"/>
      <c r="G70" s="54"/>
      <c r="H70" s="54"/>
      <c r="I70" s="108"/>
      <c r="J70" s="54"/>
      <c r="K70" s="54"/>
      <c r="L70" s="141"/>
      <c r="M70" s="108"/>
      <c r="N70" s="54"/>
      <c r="O70" s="54"/>
      <c r="P70" s="54" t="s">
        <v>72</v>
      </c>
      <c r="Q70" s="108"/>
      <c r="R70" s="54"/>
    </row>
    <row r="71" spans="1:18" s="10" customFormat="1" ht="12.75" customHeight="1" x14ac:dyDescent="0.2">
      <c r="A71" s="9" t="s">
        <v>23</v>
      </c>
      <c r="B71" s="54"/>
      <c r="C71" s="54"/>
      <c r="D71" s="141"/>
      <c r="E71" s="108"/>
      <c r="F71" s="54"/>
      <c r="G71" s="54"/>
      <c r="H71" s="54"/>
      <c r="I71" s="108"/>
      <c r="J71" s="54"/>
      <c r="K71" s="54"/>
      <c r="L71" s="141"/>
      <c r="M71" s="108"/>
      <c r="N71" s="54"/>
      <c r="O71" s="54"/>
      <c r="P71" s="54" t="s">
        <v>73</v>
      </c>
      <c r="Q71" s="108"/>
      <c r="R71" s="54"/>
    </row>
    <row r="72" spans="1:18" s="10" customFormat="1" ht="12.75" customHeight="1" x14ac:dyDescent="0.2">
      <c r="A72" s="9" t="s">
        <v>26</v>
      </c>
      <c r="B72" s="54"/>
      <c r="C72" s="54"/>
      <c r="D72" s="141"/>
      <c r="E72" s="108"/>
      <c r="F72" s="54"/>
      <c r="G72" s="54"/>
      <c r="H72" s="54"/>
      <c r="I72" s="108"/>
      <c r="J72" s="54"/>
      <c r="K72" s="54"/>
      <c r="L72" s="141"/>
      <c r="M72" s="108"/>
      <c r="N72" s="54"/>
      <c r="O72" s="54"/>
      <c r="P72" s="54" t="s">
        <v>74</v>
      </c>
      <c r="Q72" s="108"/>
      <c r="R72" s="54"/>
    </row>
    <row r="73" spans="1:18" s="10" customFormat="1" ht="12.75" customHeight="1" x14ac:dyDescent="0.2">
      <c r="A73" s="9"/>
      <c r="B73" s="54"/>
      <c r="C73" s="54"/>
      <c r="D73" s="141"/>
      <c r="E73" s="108"/>
      <c r="F73" s="54"/>
      <c r="G73" s="54"/>
      <c r="H73" s="54"/>
      <c r="I73" s="108"/>
      <c r="J73" s="54"/>
      <c r="K73" s="54"/>
      <c r="L73" s="141"/>
      <c r="M73" s="108"/>
      <c r="N73" s="54"/>
      <c r="O73" s="54"/>
      <c r="P73" s="54"/>
      <c r="Q73" s="108"/>
      <c r="R73" s="54"/>
    </row>
    <row r="74" spans="1:18" x14ac:dyDescent="0.2">
      <c r="A74" s="1" t="s">
        <v>17</v>
      </c>
      <c r="B74" s="110" t="s">
        <v>20</v>
      </c>
      <c r="C74" s="110" t="s">
        <v>48</v>
      </c>
      <c r="D74" s="111" t="s">
        <v>20</v>
      </c>
      <c r="E74" s="112"/>
      <c r="F74" s="110" t="s">
        <v>20</v>
      </c>
      <c r="G74" s="110" t="s">
        <v>20</v>
      </c>
      <c r="H74" s="110" t="s">
        <v>20</v>
      </c>
      <c r="I74" s="112"/>
      <c r="J74" s="110" t="s">
        <v>38</v>
      </c>
      <c r="K74" s="110" t="s">
        <v>20</v>
      </c>
      <c r="L74" s="111"/>
      <c r="M74" s="112"/>
      <c r="N74" s="110" t="s">
        <v>55</v>
      </c>
      <c r="O74" s="110" t="s">
        <v>20</v>
      </c>
      <c r="P74" s="110"/>
      <c r="Q74" s="118"/>
    </row>
    <row r="75" spans="1:18" x14ac:dyDescent="0.2">
      <c r="A75" s="2" t="s">
        <v>15</v>
      </c>
      <c r="B75" s="110">
        <v>8</v>
      </c>
      <c r="C75" s="110">
        <v>75</v>
      </c>
      <c r="D75" s="111">
        <v>8</v>
      </c>
      <c r="E75" s="112"/>
      <c r="F75" s="110">
        <v>8</v>
      </c>
      <c r="G75" s="110">
        <v>8</v>
      </c>
      <c r="H75" s="110">
        <v>8</v>
      </c>
      <c r="I75" s="112"/>
      <c r="J75" s="110">
        <v>15</v>
      </c>
      <c r="K75" s="110">
        <v>20</v>
      </c>
      <c r="L75" s="111"/>
      <c r="M75" s="112"/>
      <c r="N75" s="110">
        <v>25</v>
      </c>
      <c r="O75" s="110">
        <v>3</v>
      </c>
      <c r="P75" s="110"/>
      <c r="Q75" s="118"/>
    </row>
    <row r="76" spans="1:18" x14ac:dyDescent="0.2">
      <c r="A76" s="5" t="s">
        <v>27</v>
      </c>
    </row>
    <row r="78" spans="1:18" ht="13.5" thickBot="1" x14ac:dyDescent="0.25">
      <c r="A78" s="28" t="s">
        <v>29</v>
      </c>
      <c r="J78" s="119" t="s">
        <v>35</v>
      </c>
      <c r="R78" s="119" t="s">
        <v>83</v>
      </c>
    </row>
    <row r="79" spans="1:18" x14ac:dyDescent="0.2">
      <c r="A79" t="s">
        <v>30</v>
      </c>
      <c r="B79" s="106">
        <v>81</v>
      </c>
      <c r="C79" s="106">
        <v>79</v>
      </c>
      <c r="D79" s="107">
        <v>94</v>
      </c>
      <c r="F79" s="106">
        <v>72</v>
      </c>
      <c r="G79" s="106">
        <v>83</v>
      </c>
      <c r="H79" s="106">
        <v>97</v>
      </c>
      <c r="J79" s="106">
        <v>70</v>
      </c>
      <c r="K79" s="106">
        <v>60</v>
      </c>
      <c r="L79" s="107">
        <v>46</v>
      </c>
      <c r="N79" s="106">
        <v>81</v>
      </c>
      <c r="O79" s="106">
        <v>46</v>
      </c>
      <c r="P79" s="106">
        <v>65</v>
      </c>
      <c r="R79" s="119">
        <f>SUM(J79:P79)</f>
        <v>368</v>
      </c>
    </row>
    <row r="80" spans="1:18" x14ac:dyDescent="0.2">
      <c r="A80" t="s">
        <v>31</v>
      </c>
      <c r="B80" s="106">
        <v>52</v>
      </c>
      <c r="C80" s="106">
        <v>48</v>
      </c>
      <c r="D80" s="107">
        <v>47</v>
      </c>
      <c r="F80" s="106">
        <v>54</v>
      </c>
      <c r="G80" s="106">
        <v>44</v>
      </c>
      <c r="H80" s="106">
        <v>21</v>
      </c>
      <c r="J80" s="106">
        <v>26</v>
      </c>
      <c r="K80" s="106">
        <v>27</v>
      </c>
      <c r="L80" s="107">
        <v>41</v>
      </c>
      <c r="N80" s="106">
        <v>36</v>
      </c>
      <c r="O80" s="106">
        <v>33</v>
      </c>
      <c r="P80" s="106">
        <v>44</v>
      </c>
      <c r="R80" s="119">
        <f>SUM(J80:P80)</f>
        <v>207</v>
      </c>
    </row>
    <row r="98" spans="6:13" x14ac:dyDescent="0.2">
      <c r="H98" s="142"/>
      <c r="I98" s="143"/>
    </row>
    <row r="99" spans="6:13" x14ac:dyDescent="0.2">
      <c r="H99" s="142"/>
      <c r="I99" s="143"/>
    </row>
    <row r="100" spans="6:13" ht="13.5" thickBot="1" x14ac:dyDescent="0.25">
      <c r="H100" s="142"/>
      <c r="I100" s="143"/>
    </row>
    <row r="101" spans="6:13" ht="13.5" thickBot="1" x14ac:dyDescent="0.25">
      <c r="H101" s="144" t="s">
        <v>61</v>
      </c>
      <c r="I101" s="145"/>
      <c r="J101" s="146" t="s">
        <v>62</v>
      </c>
    </row>
    <row r="102" spans="6:13" ht="13.5" thickBot="1" x14ac:dyDescent="0.25">
      <c r="H102" s="147">
        <v>55000</v>
      </c>
      <c r="I102" s="148"/>
      <c r="J102" s="149">
        <v>1800</v>
      </c>
    </row>
    <row r="103" spans="6:13" ht="13.5" thickBot="1" x14ac:dyDescent="0.25">
      <c r="H103" s="147">
        <v>4583</v>
      </c>
      <c r="I103" s="148"/>
      <c r="J103" s="150">
        <v>300</v>
      </c>
    </row>
    <row r="104" spans="6:13" ht="13.5" thickBot="1" x14ac:dyDescent="0.25">
      <c r="G104" s="106">
        <v>5332</v>
      </c>
      <c r="H104" s="151">
        <v>5306</v>
      </c>
      <c r="I104" s="148"/>
      <c r="J104" s="152">
        <v>317</v>
      </c>
    </row>
    <row r="105" spans="6:13" ht="13.5" thickBot="1" x14ac:dyDescent="0.25">
      <c r="G105" s="106">
        <v>5051</v>
      </c>
      <c r="H105" s="151">
        <v>5065</v>
      </c>
      <c r="I105" s="148"/>
      <c r="J105" s="152">
        <v>500</v>
      </c>
    </row>
    <row r="106" spans="6:13" ht="13.5" thickBot="1" x14ac:dyDescent="0.25">
      <c r="G106" s="106">
        <v>5864</v>
      </c>
      <c r="H106" s="151">
        <v>5832</v>
      </c>
      <c r="I106" s="148"/>
      <c r="J106" s="152">
        <v>566</v>
      </c>
    </row>
    <row r="107" spans="6:13" ht="13.5" thickBot="1" x14ac:dyDescent="0.25">
      <c r="G107" s="106">
        <v>5662</v>
      </c>
      <c r="H107" s="151">
        <v>5638</v>
      </c>
      <c r="I107" s="148"/>
      <c r="J107" s="152">
        <v>418</v>
      </c>
    </row>
    <row r="108" spans="6:13" ht="13.5" thickBot="1" x14ac:dyDescent="0.25">
      <c r="G108" s="106">
        <v>4503</v>
      </c>
      <c r="H108" s="151">
        <v>4503</v>
      </c>
      <c r="I108" s="148"/>
      <c r="J108" s="153">
        <v>0</v>
      </c>
    </row>
    <row r="109" spans="6:13" ht="13.5" thickBot="1" x14ac:dyDescent="0.25">
      <c r="G109" s="106">
        <v>4720</v>
      </c>
      <c r="H109" s="151">
        <v>4720</v>
      </c>
      <c r="I109" s="148"/>
      <c r="J109" s="153">
        <v>0</v>
      </c>
    </row>
    <row r="110" spans="6:13" ht="13.5" thickBot="1" x14ac:dyDescent="0.25">
      <c r="G110" s="106">
        <v>4515</v>
      </c>
      <c r="H110" s="151">
        <v>4515</v>
      </c>
      <c r="I110" s="148"/>
      <c r="J110" s="153">
        <v>0</v>
      </c>
    </row>
    <row r="111" spans="6:13" ht="13.5" thickBot="1" x14ac:dyDescent="0.25">
      <c r="F111" s="120"/>
      <c r="G111" s="120">
        <v>4569</v>
      </c>
      <c r="H111" s="154">
        <v>0</v>
      </c>
      <c r="I111" s="155"/>
      <c r="J111" s="153">
        <v>0</v>
      </c>
      <c r="K111" s="120"/>
      <c r="L111" s="122"/>
      <c r="M111" s="118"/>
    </row>
    <row r="112" spans="6:13" ht="13.5" thickBot="1" x14ac:dyDescent="0.25">
      <c r="G112" s="121">
        <v>4611</v>
      </c>
      <c r="H112" s="154">
        <v>0</v>
      </c>
      <c r="I112" s="155"/>
      <c r="J112" s="153">
        <v>0</v>
      </c>
    </row>
    <row r="113" spans="6:13" ht="13.5" thickBot="1" x14ac:dyDescent="0.25">
      <c r="H113" s="154">
        <v>0</v>
      </c>
      <c r="I113" s="155"/>
      <c r="J113" s="153">
        <v>0</v>
      </c>
    </row>
    <row r="114" spans="6:13" ht="13.5" thickBot="1" x14ac:dyDescent="0.25">
      <c r="H114" s="154">
        <v>0</v>
      </c>
      <c r="I114" s="155"/>
      <c r="J114" s="153">
        <v>0</v>
      </c>
    </row>
    <row r="115" spans="6:13" ht="13.5" thickBot="1" x14ac:dyDescent="0.25">
      <c r="F115" s="119"/>
      <c r="G115" s="119"/>
      <c r="H115" s="154">
        <v>0</v>
      </c>
      <c r="I115" s="155"/>
      <c r="J115" s="153">
        <v>0</v>
      </c>
      <c r="K115" s="119"/>
      <c r="L115" s="130"/>
    </row>
    <row r="116" spans="6:13" ht="13.5" thickBot="1" x14ac:dyDescent="0.25">
      <c r="H116" s="147">
        <v>35579</v>
      </c>
      <c r="I116" s="148"/>
      <c r="J116" s="156">
        <v>1801</v>
      </c>
    </row>
    <row r="117" spans="6:13" ht="13.5" thickBot="1" x14ac:dyDescent="0.25">
      <c r="F117" s="120"/>
      <c r="G117" s="120"/>
      <c r="H117" s="154"/>
      <c r="I117" s="155"/>
      <c r="J117" s="152"/>
      <c r="K117" s="120"/>
      <c r="L117" s="122"/>
      <c r="M117" s="118"/>
    </row>
    <row r="118" spans="6:13" ht="13.5" thickBot="1" x14ac:dyDescent="0.25">
      <c r="H118" s="147">
        <v>5083</v>
      </c>
      <c r="I118" s="148"/>
      <c r="J118" s="150">
        <v>450</v>
      </c>
    </row>
    <row r="122" spans="6:13" x14ac:dyDescent="0.2">
      <c r="G122" s="106">
        <f>SUM(G104:G115)</f>
        <v>44827</v>
      </c>
      <c r="H122" s="106">
        <f>SUM(H104:H115)</f>
        <v>35579</v>
      </c>
      <c r="J122" s="106">
        <f>SUM(J104:J115)</f>
        <v>1801</v>
      </c>
    </row>
    <row r="123" spans="6:13" x14ac:dyDescent="0.2">
      <c r="F123" s="54">
        <f>SUM(55000+3500)</f>
        <v>58500</v>
      </c>
    </row>
    <row r="124" spans="6:13" x14ac:dyDescent="0.2">
      <c r="F124" s="106">
        <f>F123-G122</f>
        <v>13673</v>
      </c>
    </row>
    <row r="125" spans="6:13" x14ac:dyDescent="0.2">
      <c r="F125" s="106">
        <f>F124/4</f>
        <v>3418.25</v>
      </c>
      <c r="G125" s="54" t="s">
        <v>63</v>
      </c>
    </row>
  </sheetData>
  <mergeCells count="5">
    <mergeCell ref="O64:R64"/>
    <mergeCell ref="O65:R65"/>
    <mergeCell ref="O62:R62"/>
    <mergeCell ref="O63:R63"/>
    <mergeCell ref="O57:R57"/>
  </mergeCells>
  <phoneticPr fontId="0" type="noConversion"/>
  <pageMargins left="0.25" right="0.25" top="1" bottom="0.25" header="0.5" footer="0.5"/>
  <pageSetup orientation="portrait" r:id="rId1"/>
  <headerFooter alignWithMargins="0"/>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2"/>
  <sheetViews>
    <sheetView topLeftCell="A7" zoomScale="90" zoomScaleNormal="90" workbookViewId="0">
      <selection activeCell="U14" sqref="U14"/>
    </sheetView>
  </sheetViews>
  <sheetFormatPr defaultRowHeight="12.75" x14ac:dyDescent="0.2"/>
  <cols>
    <col min="1" max="1" width="7.28515625" customWidth="1"/>
    <col min="2" max="2" width="6.85546875" customWidth="1"/>
    <col min="3" max="3" width="7" customWidth="1"/>
    <col min="4" max="4" width="8" customWidth="1"/>
    <col min="5" max="5" width="8.140625" customWidth="1"/>
    <col min="8" max="8" width="8" customWidth="1"/>
    <col min="14" max="14" width="8.140625" customWidth="1"/>
  </cols>
  <sheetData>
    <row r="2" spans="2:3" x14ac:dyDescent="0.2">
      <c r="B2" s="54" t="s">
        <v>134</v>
      </c>
      <c r="C2" s="10" t="s">
        <v>152</v>
      </c>
    </row>
    <row r="28" spans="1:14" s="11" customFormat="1" x14ac:dyDescent="0.2">
      <c r="B28" s="194"/>
      <c r="C28" s="194"/>
      <c r="D28" s="194"/>
      <c r="E28" s="194"/>
      <c r="F28" s="194"/>
      <c r="G28" s="194"/>
      <c r="H28" s="194"/>
      <c r="I28" s="194"/>
      <c r="J28" s="194"/>
      <c r="K28" s="194"/>
      <c r="L28" s="194"/>
      <c r="M28" s="194"/>
      <c r="N28" s="194"/>
    </row>
    <row r="29" spans="1:14" s="8" customFormat="1" x14ac:dyDescent="0.2">
      <c r="B29" s="12" t="s">
        <v>125</v>
      </c>
      <c r="C29" s="12" t="s">
        <v>126</v>
      </c>
      <c r="D29" s="12" t="s">
        <v>127</v>
      </c>
      <c r="E29" s="12" t="s">
        <v>3</v>
      </c>
      <c r="F29" s="12" t="s">
        <v>111</v>
      </c>
      <c r="G29" s="12" t="s">
        <v>113</v>
      </c>
      <c r="H29" s="12" t="s">
        <v>6</v>
      </c>
      <c r="I29" s="12" t="s">
        <v>128</v>
      </c>
      <c r="J29" s="12" t="s">
        <v>129</v>
      </c>
      <c r="K29" s="12" t="s">
        <v>130</v>
      </c>
      <c r="L29" s="12" t="s">
        <v>131</v>
      </c>
      <c r="M29" s="12" t="s">
        <v>132</v>
      </c>
      <c r="N29" s="8" t="s">
        <v>159</v>
      </c>
    </row>
    <row r="30" spans="1:14" s="172" customFormat="1" x14ac:dyDescent="0.2">
      <c r="A30" s="170">
        <v>2009</v>
      </c>
      <c r="B30" s="176">
        <v>5197</v>
      </c>
      <c r="C30" s="176">
        <v>5041</v>
      </c>
      <c r="D30" s="176">
        <v>5465</v>
      </c>
      <c r="E30" s="176">
        <v>5107</v>
      </c>
      <c r="F30" s="176">
        <v>5312</v>
      </c>
      <c r="G30" s="176">
        <v>5380</v>
      </c>
      <c r="H30" s="171">
        <v>6120</v>
      </c>
      <c r="I30" s="171">
        <v>5714</v>
      </c>
      <c r="J30" s="171">
        <v>6162</v>
      </c>
      <c r="K30" s="171">
        <v>6370</v>
      </c>
      <c r="L30" s="171">
        <v>6254</v>
      </c>
      <c r="M30" s="171">
        <v>7403</v>
      </c>
      <c r="N30" s="171">
        <f>SUM(B30:M30)</f>
        <v>69525</v>
      </c>
    </row>
    <row r="31" spans="1:14" s="172" customFormat="1" x14ac:dyDescent="0.2">
      <c r="A31" s="170"/>
      <c r="B31" s="176"/>
      <c r="C31" s="176"/>
      <c r="D31" s="176"/>
      <c r="E31" s="176"/>
      <c r="F31" s="176"/>
      <c r="G31" s="176"/>
      <c r="H31" s="171"/>
      <c r="I31" s="171"/>
      <c r="J31" s="171"/>
      <c r="K31" s="171"/>
      <c r="L31" s="171"/>
      <c r="M31" s="171"/>
      <c r="N31" s="171"/>
    </row>
    <row r="32" spans="1:14" s="175" customFormat="1" x14ac:dyDescent="0.2">
      <c r="A32" s="173">
        <v>2010</v>
      </c>
      <c r="B32" s="174">
        <v>6022</v>
      </c>
      <c r="C32" s="174">
        <v>5640</v>
      </c>
      <c r="D32" s="174">
        <v>7176</v>
      </c>
      <c r="E32" s="174">
        <v>6873</v>
      </c>
      <c r="F32" s="174">
        <v>6647</v>
      </c>
      <c r="G32" s="174">
        <v>7118</v>
      </c>
      <c r="H32" s="174">
        <v>6625</v>
      </c>
      <c r="I32" s="174">
        <v>6849</v>
      </c>
      <c r="J32" s="174">
        <v>6345</v>
      </c>
      <c r="K32" s="174">
        <v>6002</v>
      </c>
      <c r="L32" s="174">
        <v>5790</v>
      </c>
      <c r="M32" s="174">
        <v>6405</v>
      </c>
      <c r="N32" s="174">
        <f>SUM(A32:M32)</f>
        <v>79502</v>
      </c>
    </row>
    <row r="33" spans="1:14" s="175" customFormat="1" x14ac:dyDescent="0.2">
      <c r="A33" s="173"/>
      <c r="B33" s="174"/>
      <c r="C33" s="174"/>
      <c r="D33" s="174"/>
      <c r="E33" s="174"/>
      <c r="F33" s="174"/>
      <c r="G33" s="174"/>
      <c r="H33" s="174"/>
      <c r="I33" s="174"/>
      <c r="J33" s="174"/>
      <c r="K33" s="174"/>
      <c r="L33" s="174"/>
      <c r="M33" s="174"/>
      <c r="N33" s="174"/>
    </row>
    <row r="34" spans="1:14" s="165" customFormat="1" x14ac:dyDescent="0.2">
      <c r="A34" s="163">
        <v>2011</v>
      </c>
      <c r="B34" s="164">
        <v>5882</v>
      </c>
      <c r="C34" s="164">
        <v>5408</v>
      </c>
      <c r="D34" s="164">
        <v>6094</v>
      </c>
      <c r="E34" s="164">
        <v>5759</v>
      </c>
      <c r="F34" s="164">
        <v>5708</v>
      </c>
      <c r="G34" s="164">
        <v>5653</v>
      </c>
      <c r="H34" s="164">
        <v>5175</v>
      </c>
      <c r="I34" s="169">
        <f>'2011'!K14</f>
        <v>6531</v>
      </c>
      <c r="J34" s="169">
        <f>'2011'!L14</f>
        <v>5992</v>
      </c>
      <c r="K34" s="169">
        <v>6066</v>
      </c>
      <c r="L34" s="169">
        <v>6233</v>
      </c>
      <c r="M34" s="169">
        <v>6455</v>
      </c>
      <c r="N34" s="169">
        <f>SUM(B34:M34)</f>
        <v>70956</v>
      </c>
    </row>
    <row r="35" spans="1:14" s="165" customFormat="1" x14ac:dyDescent="0.2">
      <c r="A35" s="163"/>
      <c r="B35" s="164"/>
      <c r="C35" s="164"/>
      <c r="D35" s="185" t="s">
        <v>211</v>
      </c>
      <c r="E35" s="185" t="s">
        <v>212</v>
      </c>
      <c r="F35" s="185" t="s">
        <v>213</v>
      </c>
      <c r="G35" s="185" t="s">
        <v>214</v>
      </c>
      <c r="H35" s="185" t="s">
        <v>210</v>
      </c>
      <c r="I35" s="186" t="s">
        <v>215</v>
      </c>
      <c r="J35" s="186" t="s">
        <v>216</v>
      </c>
      <c r="K35" s="186" t="s">
        <v>217</v>
      </c>
      <c r="L35" s="186" t="s">
        <v>214</v>
      </c>
      <c r="M35" s="186" t="s">
        <v>214</v>
      </c>
      <c r="N35" s="186"/>
    </row>
    <row r="36" spans="1:14" s="168" customFormat="1" x14ac:dyDescent="0.2">
      <c r="A36" s="166">
        <v>2012</v>
      </c>
      <c r="B36" s="167">
        <f>'2012'!B14</f>
        <v>6405</v>
      </c>
      <c r="C36" s="168">
        <f>'2012'!C14</f>
        <v>6461</v>
      </c>
      <c r="D36" s="168">
        <f>'2012'!D14</f>
        <v>6698</v>
      </c>
      <c r="E36" s="168">
        <f>'2012'!F14</f>
        <v>6136</v>
      </c>
      <c r="F36" s="168">
        <f>'2012'!G14</f>
        <v>6481</v>
      </c>
      <c r="G36" s="168">
        <f>'2012'!H14</f>
        <v>6007</v>
      </c>
      <c r="H36" s="168">
        <f>'2012'!J14</f>
        <v>6753</v>
      </c>
      <c r="I36" s="168">
        <f>'2012'!K14</f>
        <v>7041</v>
      </c>
      <c r="J36" s="168">
        <f>'2012'!L14</f>
        <v>6141</v>
      </c>
      <c r="K36" s="168">
        <f>'2012'!N14</f>
        <v>7078</v>
      </c>
      <c r="L36" s="183">
        <f>'2012'!O14</f>
        <v>6535</v>
      </c>
      <c r="M36" s="184">
        <f>'2012'!P14</f>
        <v>6427</v>
      </c>
      <c r="N36" s="168">
        <f>SUM(B36:M36)</f>
        <v>78163</v>
      </c>
    </row>
    <row r="37" spans="1:14" s="168" customFormat="1" x14ac:dyDescent="0.2">
      <c r="A37" s="166"/>
      <c r="B37" s="187" t="s">
        <v>214</v>
      </c>
      <c r="C37" s="188" t="s">
        <v>218</v>
      </c>
      <c r="D37" s="188" t="s">
        <v>214</v>
      </c>
      <c r="E37" s="188" t="s">
        <v>218</v>
      </c>
      <c r="F37" s="188" t="s">
        <v>219</v>
      </c>
      <c r="G37" s="188" t="s">
        <v>218</v>
      </c>
      <c r="H37" s="188" t="s">
        <v>218</v>
      </c>
      <c r="I37" s="188" t="s">
        <v>219</v>
      </c>
      <c r="J37" s="188" t="s">
        <v>220</v>
      </c>
      <c r="K37" s="188" t="s">
        <v>219</v>
      </c>
      <c r="L37" s="189" t="s">
        <v>214</v>
      </c>
      <c r="M37" s="189" t="s">
        <v>210</v>
      </c>
    </row>
    <row r="38" spans="1:14" s="190" customFormat="1" x14ac:dyDescent="0.2">
      <c r="A38" s="191">
        <v>2013</v>
      </c>
      <c r="B38" s="190">
        <f>SUM('2013'!B14)</f>
        <v>6801</v>
      </c>
      <c r="C38" s="190">
        <f>SUM('2013'!C14)</f>
        <v>6114</v>
      </c>
      <c r="D38" s="190">
        <f>SUM('2013'!D14)</f>
        <v>6479</v>
      </c>
      <c r="E38" s="190">
        <f>SUM('2013'!F14)</f>
        <v>6488</v>
      </c>
      <c r="F38" s="208">
        <f>SUM( '2013'!G14)</f>
        <v>6616</v>
      </c>
      <c r="G38" s="190">
        <f>SUM('2013'!H14)</f>
        <v>5783</v>
      </c>
      <c r="H38" s="190">
        <f>SUM('2013'!J14)</f>
        <v>6461</v>
      </c>
      <c r="I38" s="190">
        <f>SUM('2013'!K14)</f>
        <v>6481</v>
      </c>
      <c r="J38" s="208">
        <f>SUM('2013'!L14)</f>
        <v>5869</v>
      </c>
      <c r="K38" s="190">
        <v>6601</v>
      </c>
      <c r="L38" s="190">
        <v>6381</v>
      </c>
      <c r="M38" s="190">
        <v>7219</v>
      </c>
      <c r="N38" s="190">
        <f>SUM(A38:M38)</f>
        <v>79306</v>
      </c>
    </row>
    <row r="39" spans="1:14" s="190" customFormat="1" hidden="1" x14ac:dyDescent="0.2">
      <c r="B39" s="190" t="s">
        <v>214</v>
      </c>
    </row>
    <row r="40" spans="1:14" s="190" customFormat="1" x14ac:dyDescent="0.2">
      <c r="A40" s="195"/>
      <c r="B40" s="195" t="s">
        <v>214</v>
      </c>
      <c r="C40" s="195" t="s">
        <v>226</v>
      </c>
      <c r="D40" s="195" t="s">
        <v>212</v>
      </c>
      <c r="E40" s="190" t="s">
        <v>215</v>
      </c>
      <c r="F40" s="208" t="s">
        <v>214</v>
      </c>
      <c r="G40" s="208" t="s">
        <v>231</v>
      </c>
      <c r="H40" s="208" t="s">
        <v>232</v>
      </c>
      <c r="I40" s="190" t="s">
        <v>214</v>
      </c>
      <c r="J40" s="208" t="s">
        <v>217</v>
      </c>
      <c r="K40" s="208" t="s">
        <v>218</v>
      </c>
      <c r="L40" s="208" t="s">
        <v>226</v>
      </c>
      <c r="M40" s="190" t="s">
        <v>216</v>
      </c>
    </row>
    <row r="41" spans="1:14" s="215" customFormat="1" x14ac:dyDescent="0.2">
      <c r="A41" s="215">
        <v>2014</v>
      </c>
      <c r="B41" s="215">
        <v>7271</v>
      </c>
      <c r="C41" s="215">
        <v>7047</v>
      </c>
      <c r="D41" s="215">
        <v>7081</v>
      </c>
      <c r="E41" s="215">
        <v>7735</v>
      </c>
      <c r="F41" s="215">
        <v>7514</v>
      </c>
      <c r="G41" s="224">
        <v>7264</v>
      </c>
      <c r="H41" s="217">
        <v>8147</v>
      </c>
      <c r="I41" s="215">
        <v>8169</v>
      </c>
      <c r="J41" s="215">
        <v>6972</v>
      </c>
      <c r="K41" s="215">
        <v>7941</v>
      </c>
      <c r="L41" s="215">
        <v>7105</v>
      </c>
      <c r="M41" s="215">
        <v>8502</v>
      </c>
      <c r="N41" s="215">
        <f>SUM(A41:M41)</f>
        <v>92762</v>
      </c>
    </row>
    <row r="42" spans="1:14" s="215" customFormat="1" x14ac:dyDescent="0.2">
      <c r="B42" s="217" t="s">
        <v>214</v>
      </c>
      <c r="C42" s="215" t="s">
        <v>220</v>
      </c>
      <c r="D42" s="215" t="s">
        <v>218</v>
      </c>
      <c r="E42" s="215" t="s">
        <v>249</v>
      </c>
      <c r="F42" s="215" t="s">
        <v>213</v>
      </c>
      <c r="G42" s="215" t="s">
        <v>218</v>
      </c>
      <c r="H42" s="217" t="s">
        <v>214</v>
      </c>
      <c r="I42" s="217" t="s">
        <v>213</v>
      </c>
      <c r="J42" s="217" t="s">
        <v>254</v>
      </c>
      <c r="K42" s="215" t="s">
        <v>219</v>
      </c>
      <c r="L42" s="215" t="s">
        <v>257</v>
      </c>
      <c r="M42" s="215" t="s">
        <v>219</v>
      </c>
    </row>
  </sheetData>
  <pageMargins left="0.7" right="0.7" top="0.75" bottom="0.75" header="0.3" footer="0.3"/>
  <pageSetup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
  <sheetViews>
    <sheetView workbookViewId="0">
      <selection activeCell="E11" sqref="E11"/>
    </sheetView>
  </sheetViews>
  <sheetFormatPr defaultRowHeight="12.75" x14ac:dyDescent="0.2"/>
  <cols>
    <col min="3" max="3" width="12.5703125" customWidth="1"/>
  </cols>
  <sheetData>
    <row r="2" spans="1:8" x14ac:dyDescent="0.2">
      <c r="A2" s="8" t="s">
        <v>411</v>
      </c>
      <c r="B2" s="8"/>
      <c r="C2" s="8"/>
    </row>
    <row r="4" spans="1:8" x14ac:dyDescent="0.2">
      <c r="A4" s="285" t="s">
        <v>412</v>
      </c>
      <c r="C4" s="8" t="s">
        <v>413</v>
      </c>
      <c r="D4" s="8" t="s">
        <v>414</v>
      </c>
      <c r="E4" s="8" t="s">
        <v>415</v>
      </c>
      <c r="F4" s="8" t="s">
        <v>416</v>
      </c>
      <c r="H4" s="8" t="s">
        <v>417</v>
      </c>
    </row>
    <row r="5" spans="1:8" x14ac:dyDescent="0.2">
      <c r="A5" s="284">
        <v>43927</v>
      </c>
      <c r="C5">
        <f>SUM(D5:H5)</f>
        <v>498</v>
      </c>
      <c r="D5">
        <v>207</v>
      </c>
      <c r="E5">
        <v>37</v>
      </c>
      <c r="F5">
        <v>104</v>
      </c>
      <c r="H5">
        <v>150</v>
      </c>
    </row>
    <row r="6" spans="1:8" x14ac:dyDescent="0.2">
      <c r="A6" s="284">
        <v>43934</v>
      </c>
      <c r="C6">
        <f>SUM(D6:H6)</f>
        <v>391</v>
      </c>
      <c r="D6">
        <v>119</v>
      </c>
      <c r="E6">
        <v>25</v>
      </c>
      <c r="F6">
        <v>110</v>
      </c>
      <c r="H6">
        <v>137</v>
      </c>
    </row>
    <row r="7" spans="1:8" x14ac:dyDescent="0.2">
      <c r="A7" s="284">
        <v>43941</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8"/>
  <sheetViews>
    <sheetView workbookViewId="0">
      <selection activeCell="B27" sqref="B27"/>
    </sheetView>
  </sheetViews>
  <sheetFormatPr defaultRowHeight="12.75" x14ac:dyDescent="0.2"/>
  <cols>
    <col min="10" max="10" width="10" bestFit="1" customWidth="1"/>
    <col min="12" max="12" width="10.28515625" bestFit="1" customWidth="1"/>
    <col min="13" max="13" width="10.28515625" customWidth="1"/>
  </cols>
  <sheetData>
    <row r="2" spans="2:13" ht="39" customHeight="1" x14ac:dyDescent="0.25">
      <c r="B2" s="356" t="s">
        <v>242</v>
      </c>
      <c r="C2" s="357"/>
      <c r="D2" s="357"/>
      <c r="E2" s="357"/>
      <c r="F2" s="357"/>
      <c r="G2" s="357"/>
      <c r="H2" s="357"/>
      <c r="I2" s="357"/>
      <c r="J2" s="357"/>
      <c r="K2" s="357"/>
      <c r="L2" s="357"/>
      <c r="M2" s="357"/>
    </row>
    <row r="22" spans="1:13" s="8" customFormat="1" x14ac:dyDescent="0.2">
      <c r="B22" s="12" t="s">
        <v>0</v>
      </c>
      <c r="C22" s="12" t="s">
        <v>1</v>
      </c>
      <c r="D22" s="12" t="s">
        <v>2</v>
      </c>
      <c r="E22" s="12" t="s">
        <v>3</v>
      </c>
      <c r="F22" s="12" t="s">
        <v>111</v>
      </c>
      <c r="G22" s="12" t="s">
        <v>113</v>
      </c>
      <c r="H22" s="12" t="s">
        <v>6</v>
      </c>
      <c r="I22" s="12" t="s">
        <v>7</v>
      </c>
      <c r="J22" s="12" t="s">
        <v>8</v>
      </c>
      <c r="K22" s="12" t="s">
        <v>9</v>
      </c>
      <c r="L22" s="12" t="s">
        <v>10</v>
      </c>
      <c r="M22" s="12" t="s">
        <v>11</v>
      </c>
    </row>
    <row r="23" spans="1:13" x14ac:dyDescent="0.2">
      <c r="A23" s="8">
        <v>2011</v>
      </c>
      <c r="B23" s="11"/>
      <c r="C23" s="11"/>
      <c r="D23" s="11">
        <v>195</v>
      </c>
      <c r="E23" s="11">
        <v>200</v>
      </c>
      <c r="F23" s="11">
        <v>189</v>
      </c>
      <c r="G23" s="11">
        <v>182</v>
      </c>
      <c r="H23" s="11">
        <v>178</v>
      </c>
      <c r="I23" s="11">
        <v>191</v>
      </c>
      <c r="J23" s="58">
        <f>'2011-14 daily client stat'!Z44</f>
        <v>194.23809523809524</v>
      </c>
      <c r="K23" s="62">
        <f>'2011-14 daily client stat'!AE44</f>
        <v>197.8</v>
      </c>
      <c r="L23" s="58">
        <f>'2011-14 daily client stat'!AI44</f>
        <v>204</v>
      </c>
      <c r="M23" s="58">
        <f>'2011-14 daily client stat'!AM44</f>
        <v>203.18181818181819</v>
      </c>
    </row>
    <row r="24" spans="1:13" ht="15" x14ac:dyDescent="0.25">
      <c r="A24" s="8">
        <v>2012</v>
      </c>
      <c r="B24" s="218">
        <f>'2011-14 daily client stat'!AQ44</f>
        <v>208.71428571428572</v>
      </c>
      <c r="C24" s="218">
        <f>'2011-14 daily client stat'!AU44</f>
        <v>213.85</v>
      </c>
      <c r="D24" s="218">
        <f>'2011-14 daily client stat'!AY44</f>
        <v>213.54545454545453</v>
      </c>
      <c r="E24" s="219">
        <f>'2011-14 daily client stat'!BC44</f>
        <v>199.9047619047619</v>
      </c>
      <c r="F24" s="218">
        <f>'2011-14 daily client stat'!BG46</f>
        <v>197.13636363636363</v>
      </c>
      <c r="G24" s="220">
        <f>'2011-14 daily client stat'!BK45</f>
        <v>199.0952380952381</v>
      </c>
      <c r="H24" s="220">
        <f>'2011-14 daily client stat'!BO45</f>
        <v>214.47619047619048</v>
      </c>
      <c r="I24" s="218">
        <f>'2011-14 daily client stat'!BS46</f>
        <v>217.39130434782609</v>
      </c>
      <c r="J24" s="218">
        <f>'2011-14 daily client stat'!BW46</f>
        <v>224.36842105263159</v>
      </c>
      <c r="K24" s="218">
        <f>'[1]2011-12 daily client stat'!CA46</f>
        <v>220.7391304347826</v>
      </c>
      <c r="L24" s="221">
        <f>'[1]2011-12 daily client stat'!CE46</f>
        <v>222.85</v>
      </c>
      <c r="M24" s="218">
        <f>'2011-14 daily client stat'!CI46</f>
        <v>221.2</v>
      </c>
    </row>
    <row r="25" spans="1:13" x14ac:dyDescent="0.2">
      <c r="A25" s="8">
        <v>2013</v>
      </c>
      <c r="B25" s="218" t="e">
        <f>(#REF!)</f>
        <v>#REF!</v>
      </c>
      <c r="C25" s="218" t="e">
        <f>(#REF!)</f>
        <v>#REF!</v>
      </c>
      <c r="D25" s="218" t="e">
        <f>(#REF!)</f>
        <v>#REF!</v>
      </c>
      <c r="E25" s="218" t="e">
        <f>(#REF!)</f>
        <v>#REF!</v>
      </c>
      <c r="F25" s="222">
        <v>204</v>
      </c>
      <c r="G25" s="222">
        <v>197</v>
      </c>
      <c r="H25" s="222">
        <v>198</v>
      </c>
      <c r="I25" s="222">
        <v>199</v>
      </c>
      <c r="J25" s="222">
        <v>204</v>
      </c>
      <c r="K25" s="222">
        <v>205</v>
      </c>
      <c r="L25" s="222">
        <v>215</v>
      </c>
      <c r="M25" s="222">
        <v>228</v>
      </c>
    </row>
    <row r="26" spans="1:13" x14ac:dyDescent="0.2">
      <c r="A26" s="8">
        <v>2014</v>
      </c>
      <c r="B26" s="222">
        <v>230</v>
      </c>
      <c r="C26" s="222">
        <v>241</v>
      </c>
      <c r="D26" s="222">
        <v>241</v>
      </c>
      <c r="E26" s="222">
        <v>230</v>
      </c>
      <c r="F26" s="222">
        <v>240</v>
      </c>
      <c r="G26" s="223">
        <v>246</v>
      </c>
      <c r="H26" s="222">
        <v>242</v>
      </c>
      <c r="I26" s="222">
        <v>250</v>
      </c>
      <c r="J26" s="222">
        <v>233</v>
      </c>
      <c r="K26" s="222">
        <v>244</v>
      </c>
      <c r="L26" s="222">
        <v>251</v>
      </c>
      <c r="M26" s="222">
        <v>259</v>
      </c>
    </row>
    <row r="27" spans="1:13" x14ac:dyDescent="0.2">
      <c r="A27" s="8">
        <v>2015</v>
      </c>
    </row>
    <row r="28" spans="1:13" x14ac:dyDescent="0.2">
      <c r="B28" s="10"/>
    </row>
  </sheetData>
  <mergeCells count="1">
    <mergeCell ref="B2:M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8"/>
  <sheetViews>
    <sheetView zoomScale="88" zoomScaleNormal="88" workbookViewId="0">
      <pane ySplit="1" topLeftCell="A2" activePane="bottomLeft" state="frozen"/>
      <selection pane="bottomLeft" activeCell="R16" sqref="R16"/>
    </sheetView>
  </sheetViews>
  <sheetFormatPr defaultRowHeight="12.75" x14ac:dyDescent="0.2"/>
  <cols>
    <col min="1" max="1" width="36.7109375" bestFit="1" customWidth="1"/>
    <col min="2" max="2" width="10.140625" customWidth="1"/>
    <col min="3" max="3" width="10" customWidth="1"/>
    <col min="4" max="4" width="10.140625" customWidth="1"/>
    <col min="5" max="5" width="11.7109375" style="38" bestFit="1" customWidth="1"/>
    <col min="6" max="6" width="10.140625" customWidth="1"/>
    <col min="7" max="7" width="10" customWidth="1"/>
    <col min="8" max="8" width="10.140625" customWidth="1"/>
    <col min="9" max="9" width="11.7109375" style="37" customWidth="1"/>
    <col min="10" max="11" width="10.140625" customWidth="1"/>
    <col min="12" max="12" width="10" customWidth="1"/>
    <col min="13" max="13" width="11.7109375" style="38" customWidth="1"/>
    <col min="14" max="14" width="10" customWidth="1"/>
    <col min="15" max="16" width="10.140625" customWidth="1"/>
    <col min="17" max="17" width="11.7109375" style="38" customWidth="1"/>
    <col min="18" max="18" width="11.7109375" style="8" bestFit="1" customWidth="1"/>
  </cols>
  <sheetData>
    <row r="1" spans="1:18" x14ac:dyDescent="0.2">
      <c r="A1" s="12">
        <v>2011</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92" t="s">
        <v>167</v>
      </c>
    </row>
    <row r="2" spans="1:18" x14ac:dyDescent="0.2">
      <c r="E2" s="92" t="s">
        <v>124</v>
      </c>
      <c r="I2" s="92" t="s">
        <v>124</v>
      </c>
      <c r="M2" s="92" t="s">
        <v>124</v>
      </c>
      <c r="Q2" s="38" t="s">
        <v>183</v>
      </c>
    </row>
    <row r="3" spans="1:18" x14ac:dyDescent="0.2">
      <c r="A3" s="4" t="s">
        <v>12</v>
      </c>
      <c r="B3" s="3"/>
      <c r="C3" s="3"/>
      <c r="D3" s="3"/>
      <c r="E3" s="93"/>
      <c r="F3" s="3"/>
      <c r="G3" s="3"/>
      <c r="H3" s="3"/>
      <c r="I3" s="93"/>
      <c r="J3" s="3"/>
      <c r="K3" s="3"/>
      <c r="L3" s="3"/>
      <c r="M3" s="93"/>
      <c r="N3" s="3"/>
      <c r="O3" s="3"/>
      <c r="P3" s="3"/>
      <c r="Q3" s="93"/>
      <c r="R3" s="160" t="s">
        <v>51</v>
      </c>
    </row>
    <row r="4" spans="1:18" x14ac:dyDescent="0.2">
      <c r="A4" s="3" t="s">
        <v>81</v>
      </c>
      <c r="B4" s="48">
        <v>3217</v>
      </c>
      <c r="C4" s="48">
        <v>2869</v>
      </c>
      <c r="D4" s="48">
        <v>3360</v>
      </c>
      <c r="E4" s="97">
        <f>SUM(B4:D4)</f>
        <v>9446</v>
      </c>
      <c r="F4" s="48">
        <v>3255</v>
      </c>
      <c r="G4" s="48">
        <v>3044</v>
      </c>
      <c r="H4" s="48">
        <v>3150</v>
      </c>
      <c r="I4" s="97">
        <f>SUM(F4:H4)</f>
        <v>9449</v>
      </c>
      <c r="J4" s="2">
        <v>2903</v>
      </c>
      <c r="K4" s="2">
        <v>3638</v>
      </c>
      <c r="L4" s="2">
        <v>3467</v>
      </c>
      <c r="M4" s="97">
        <f t="shared" ref="M4:M11" si="0">SUM(J4:L4)</f>
        <v>10008</v>
      </c>
      <c r="N4" s="2">
        <v>3594</v>
      </c>
      <c r="O4" s="2">
        <v>3561</v>
      </c>
      <c r="P4" s="2">
        <v>3720</v>
      </c>
      <c r="Q4" s="97">
        <f>SUM(N4:P4)</f>
        <v>10875</v>
      </c>
      <c r="R4" s="105">
        <f t="shared" ref="R4:R12" si="1">SUM(B4:D4,F4:H4,J4:L4,N4:P4)</f>
        <v>39778</v>
      </c>
    </row>
    <row r="5" spans="1:18" x14ac:dyDescent="0.2">
      <c r="A5" s="3" t="s">
        <v>77</v>
      </c>
      <c r="B5" s="48">
        <v>748</v>
      </c>
      <c r="C5" s="48">
        <v>838</v>
      </c>
      <c r="D5" s="48">
        <v>900</v>
      </c>
      <c r="E5" s="97">
        <f>SUM(B5:D5)</f>
        <v>2486</v>
      </c>
      <c r="F5" s="48">
        <v>856</v>
      </c>
      <c r="G5" s="48">
        <v>944</v>
      </c>
      <c r="H5" s="48">
        <v>907</v>
      </c>
      <c r="I5" s="97">
        <f t="shared" ref="I5:I14" si="2">SUM(F5:H5)</f>
        <v>2707</v>
      </c>
      <c r="J5" s="2">
        <v>835</v>
      </c>
      <c r="K5" s="2">
        <v>1142</v>
      </c>
      <c r="L5" s="2">
        <v>980</v>
      </c>
      <c r="M5" s="97">
        <f t="shared" si="0"/>
        <v>2957</v>
      </c>
      <c r="N5" s="2">
        <v>1054</v>
      </c>
      <c r="O5" s="2">
        <v>1293</v>
      </c>
      <c r="P5" s="2">
        <v>1364</v>
      </c>
      <c r="Q5" s="97">
        <f>SUM(N5:P5)</f>
        <v>3711</v>
      </c>
      <c r="R5" s="105">
        <f t="shared" si="1"/>
        <v>11861</v>
      </c>
    </row>
    <row r="6" spans="1:18" x14ac:dyDescent="0.2">
      <c r="A6" s="3" t="s">
        <v>79</v>
      </c>
      <c r="B6" s="48">
        <v>544</v>
      </c>
      <c r="C6" s="48">
        <v>512</v>
      </c>
      <c r="D6" s="48">
        <v>496</v>
      </c>
      <c r="E6" s="97">
        <f>SUM(B6:D6)</f>
        <v>1552</v>
      </c>
      <c r="F6" s="48">
        <v>512</v>
      </c>
      <c r="G6" s="48">
        <v>496</v>
      </c>
      <c r="H6" s="48">
        <v>528</v>
      </c>
      <c r="I6" s="97">
        <f t="shared" si="2"/>
        <v>1536</v>
      </c>
      <c r="J6" s="2">
        <v>592</v>
      </c>
      <c r="K6" s="2">
        <v>720</v>
      </c>
      <c r="L6" s="2">
        <v>720</v>
      </c>
      <c r="M6" s="97">
        <f t="shared" si="0"/>
        <v>2032</v>
      </c>
      <c r="N6" s="2">
        <v>688</v>
      </c>
      <c r="O6" s="2">
        <v>736</v>
      </c>
      <c r="P6" s="2">
        <v>688</v>
      </c>
      <c r="Q6" s="97">
        <f>SUM(Q4:Q5)</f>
        <v>14586</v>
      </c>
      <c r="R6" s="105">
        <f t="shared" si="1"/>
        <v>7232</v>
      </c>
    </row>
    <row r="7" spans="1:18" x14ac:dyDescent="0.2">
      <c r="A7" s="9" t="s">
        <v>170</v>
      </c>
      <c r="B7" s="161">
        <f>SUM(B4:B6)</f>
        <v>4509</v>
      </c>
      <c r="C7" s="161">
        <f>SUM(C4:C6)</f>
        <v>4219</v>
      </c>
      <c r="D7" s="161">
        <f>SUM(D4:D6)</f>
        <v>4756</v>
      </c>
      <c r="E7" s="97">
        <f>SUM(B7:D7)</f>
        <v>13484</v>
      </c>
      <c r="F7" s="161">
        <f>SUM(F4:F6)</f>
        <v>4623</v>
      </c>
      <c r="G7" s="161">
        <f>SUM(G4:G6)</f>
        <v>4484</v>
      </c>
      <c r="H7" s="161">
        <f>SUM(H4:H6)</f>
        <v>4585</v>
      </c>
      <c r="I7" s="97">
        <f>SUM(F7:H7)</f>
        <v>13692</v>
      </c>
      <c r="J7" s="161">
        <f>SUM(J4:J6)</f>
        <v>4330</v>
      </c>
      <c r="K7" s="161">
        <f>SUM(K4:K6)</f>
        <v>5500</v>
      </c>
      <c r="L7" s="161">
        <f>SUM(L4:L6)</f>
        <v>5167</v>
      </c>
      <c r="M7" s="97">
        <f t="shared" si="0"/>
        <v>14997</v>
      </c>
      <c r="N7" s="1">
        <f>SUM(N4:N6)</f>
        <v>5336</v>
      </c>
      <c r="O7" s="1">
        <f>SUM(O4:O6)</f>
        <v>5590</v>
      </c>
      <c r="P7" s="1">
        <f>SUM(P4:P6)</f>
        <v>5772</v>
      </c>
      <c r="Q7" s="97">
        <f>SUM(N7:P7)</f>
        <v>16698</v>
      </c>
      <c r="R7" s="105">
        <f t="shared" si="1"/>
        <v>58871</v>
      </c>
    </row>
    <row r="8" spans="1:18" s="3" customFormat="1" x14ac:dyDescent="0.2">
      <c r="B8" s="85"/>
      <c r="C8" s="85"/>
      <c r="D8" s="85"/>
      <c r="E8" s="93"/>
      <c r="F8" s="85"/>
      <c r="G8" s="85"/>
      <c r="H8" s="85"/>
      <c r="I8" s="93"/>
      <c r="M8" s="93"/>
      <c r="Q8" s="93"/>
      <c r="R8" s="12"/>
    </row>
    <row r="9" spans="1:18" x14ac:dyDescent="0.2">
      <c r="A9" s="3" t="s">
        <v>82</v>
      </c>
      <c r="B9" s="48">
        <v>1173</v>
      </c>
      <c r="C9" s="48">
        <v>953</v>
      </c>
      <c r="D9" s="48">
        <v>1123</v>
      </c>
      <c r="E9" s="97">
        <f>SUM(B9:D9)</f>
        <v>3249</v>
      </c>
      <c r="F9" s="48">
        <v>944</v>
      </c>
      <c r="G9" s="48">
        <v>928</v>
      </c>
      <c r="H9" s="48">
        <v>830</v>
      </c>
      <c r="I9" s="97">
        <f t="shared" si="2"/>
        <v>2702</v>
      </c>
      <c r="J9" s="2">
        <v>661</v>
      </c>
      <c r="K9" s="2">
        <v>737</v>
      </c>
      <c r="L9" s="2">
        <v>607</v>
      </c>
      <c r="M9" s="97">
        <f t="shared" si="0"/>
        <v>2005</v>
      </c>
      <c r="N9" s="2">
        <v>576</v>
      </c>
      <c r="O9" s="2">
        <v>508</v>
      </c>
      <c r="P9" s="2">
        <v>538</v>
      </c>
      <c r="Q9" s="97">
        <f>SUM(N9:P9)</f>
        <v>1622</v>
      </c>
      <c r="R9" s="105">
        <f t="shared" si="1"/>
        <v>9578</v>
      </c>
    </row>
    <row r="10" spans="1:18" x14ac:dyDescent="0.2">
      <c r="A10" s="3" t="s">
        <v>78</v>
      </c>
      <c r="B10" s="48">
        <v>88</v>
      </c>
      <c r="C10" s="48">
        <v>124</v>
      </c>
      <c r="D10" s="48">
        <v>102</v>
      </c>
      <c r="E10" s="97">
        <f>SUM(B10:D10)</f>
        <v>314</v>
      </c>
      <c r="F10" s="48">
        <v>64</v>
      </c>
      <c r="G10" s="48">
        <v>124</v>
      </c>
      <c r="H10" s="48">
        <v>94</v>
      </c>
      <c r="I10" s="97">
        <f t="shared" si="2"/>
        <v>282</v>
      </c>
      <c r="J10" s="2">
        <v>56</v>
      </c>
      <c r="K10" s="2">
        <v>86</v>
      </c>
      <c r="L10" s="2">
        <v>26</v>
      </c>
      <c r="M10" s="97">
        <f t="shared" si="0"/>
        <v>168</v>
      </c>
      <c r="N10" s="2">
        <v>10</v>
      </c>
      <c r="O10" s="2">
        <v>39</v>
      </c>
      <c r="P10" s="2">
        <v>63</v>
      </c>
      <c r="Q10" s="97">
        <f>SUM(N10:P10)</f>
        <v>112</v>
      </c>
      <c r="R10" s="105">
        <f t="shared" si="1"/>
        <v>876</v>
      </c>
    </row>
    <row r="11" spans="1:18" x14ac:dyDescent="0.2">
      <c r="A11" s="35" t="s">
        <v>80</v>
      </c>
      <c r="B11" s="48">
        <v>112</v>
      </c>
      <c r="C11" s="48">
        <v>112</v>
      </c>
      <c r="D11" s="48">
        <v>112</v>
      </c>
      <c r="E11" s="97">
        <f>SUM(B11:D11)</f>
        <v>336</v>
      </c>
      <c r="F11" s="48">
        <v>128</v>
      </c>
      <c r="G11" s="48">
        <v>144</v>
      </c>
      <c r="H11" s="48">
        <v>144</v>
      </c>
      <c r="I11" s="97">
        <f t="shared" si="2"/>
        <v>416</v>
      </c>
      <c r="J11" s="2">
        <v>128</v>
      </c>
      <c r="K11" s="2">
        <v>208</v>
      </c>
      <c r="L11" s="2">
        <v>192</v>
      </c>
      <c r="M11" s="97">
        <f t="shared" si="0"/>
        <v>528</v>
      </c>
      <c r="N11" s="2">
        <v>144</v>
      </c>
      <c r="O11" s="2">
        <v>96</v>
      </c>
      <c r="P11" s="2">
        <v>80</v>
      </c>
      <c r="Q11" s="97">
        <f>SUM(Q9:Q10)</f>
        <v>1734</v>
      </c>
      <c r="R11" s="105">
        <f t="shared" si="1"/>
        <v>1600</v>
      </c>
    </row>
    <row r="12" spans="1:18" x14ac:dyDescent="0.2">
      <c r="A12" s="9" t="s">
        <v>169</v>
      </c>
      <c r="B12" s="1">
        <f t="shared" ref="B12:H12" si="3">SUM(B9:B11)</f>
        <v>1373</v>
      </c>
      <c r="C12" s="1">
        <f t="shared" si="3"/>
        <v>1189</v>
      </c>
      <c r="D12" s="1">
        <f t="shared" si="3"/>
        <v>1337</v>
      </c>
      <c r="E12" s="97">
        <f t="shared" si="3"/>
        <v>3899</v>
      </c>
      <c r="F12" s="1">
        <f t="shared" si="3"/>
        <v>1136</v>
      </c>
      <c r="G12" s="1">
        <f t="shared" si="3"/>
        <v>1196</v>
      </c>
      <c r="H12" s="1">
        <f t="shared" si="3"/>
        <v>1068</v>
      </c>
      <c r="I12" s="97">
        <f>SUM(F12:H12)</f>
        <v>3400</v>
      </c>
      <c r="J12" s="1">
        <f>SUM(J9:J11)</f>
        <v>845</v>
      </c>
      <c r="K12" s="1">
        <f>SUM(K9:K11)</f>
        <v>1031</v>
      </c>
      <c r="L12" s="1">
        <f>SUM(L9:L11)</f>
        <v>825</v>
      </c>
      <c r="M12" s="97">
        <f>SUM(J12:L12)</f>
        <v>2701</v>
      </c>
      <c r="N12" s="1">
        <f>SUM(N9:N11)</f>
        <v>730</v>
      </c>
      <c r="O12" s="1">
        <f>SUM(O9:O11)</f>
        <v>643</v>
      </c>
      <c r="P12" s="1">
        <f>SUM(P9:P11)</f>
        <v>681</v>
      </c>
      <c r="Q12" s="97">
        <f>SUM(N12:P12)</f>
        <v>2054</v>
      </c>
      <c r="R12" s="105">
        <f t="shared" si="1"/>
        <v>12054</v>
      </c>
    </row>
    <row r="13" spans="1:18" s="3" customFormat="1" ht="13.5" thickBot="1" x14ac:dyDescent="0.25">
      <c r="E13" s="93"/>
      <c r="I13" s="93"/>
      <c r="M13" s="93"/>
      <c r="Q13" s="93"/>
      <c r="R13" s="12"/>
    </row>
    <row r="14" spans="1:18" s="3" customFormat="1" ht="14.25" thickTop="1" thickBot="1" x14ac:dyDescent="0.25">
      <c r="A14" s="4" t="s">
        <v>175</v>
      </c>
      <c r="B14" s="158">
        <v>5882</v>
      </c>
      <c r="C14" s="158">
        <f>C7+C12</f>
        <v>5408</v>
      </c>
      <c r="D14" s="158">
        <f>D7+D12</f>
        <v>6093</v>
      </c>
      <c r="E14" s="159">
        <f>SUM(B14:D14)</f>
        <v>17383</v>
      </c>
      <c r="F14" s="158">
        <f>SUM(F7+F12)</f>
        <v>5759</v>
      </c>
      <c r="G14" s="158">
        <f>SUM(G7+G12)</f>
        <v>5680</v>
      </c>
      <c r="H14" s="158">
        <f>SUM(H7+H12)</f>
        <v>5653</v>
      </c>
      <c r="I14" s="159">
        <f t="shared" si="2"/>
        <v>17092</v>
      </c>
      <c r="J14" s="158">
        <f>SUM(J7+J12)</f>
        <v>5175</v>
      </c>
      <c r="K14" s="158">
        <f>SUM(K7+K12)</f>
        <v>6531</v>
      </c>
      <c r="L14" s="158">
        <f>SUM(L7+L12)</f>
        <v>5992</v>
      </c>
      <c r="M14" s="159">
        <f>SUM(J14:L14)</f>
        <v>17698</v>
      </c>
      <c r="N14" s="158">
        <f>N7+N12</f>
        <v>6066</v>
      </c>
      <c r="O14" s="158">
        <f>O7+O12</f>
        <v>6233</v>
      </c>
      <c r="P14" s="158">
        <f>P7+P12</f>
        <v>6453</v>
      </c>
      <c r="Q14" s="159">
        <f>SUM(N14:P14)</f>
        <v>18752</v>
      </c>
      <c r="R14" s="162">
        <f>SUM(B14:D14,F14:H14,J14:L14,N14:P14)</f>
        <v>70925</v>
      </c>
    </row>
    <row r="15" spans="1:18" ht="13.5" thickTop="1" x14ac:dyDescent="0.2">
      <c r="A15" s="3"/>
      <c r="B15" s="3"/>
      <c r="C15" s="3"/>
      <c r="D15" s="3"/>
      <c r="E15" s="93"/>
      <c r="F15" s="3"/>
      <c r="G15" s="3"/>
      <c r="H15" s="3"/>
      <c r="I15" s="93"/>
      <c r="J15" s="3"/>
      <c r="K15" s="3"/>
      <c r="L15" s="3"/>
      <c r="M15" s="93"/>
      <c r="N15" s="3"/>
      <c r="O15" s="3"/>
      <c r="P15" s="3"/>
      <c r="Q15" s="93"/>
      <c r="R15" s="12"/>
    </row>
    <row r="16" spans="1:18" x14ac:dyDescent="0.2">
      <c r="A16" s="3" t="s">
        <v>89</v>
      </c>
      <c r="B16" s="2">
        <v>277</v>
      </c>
      <c r="C16" s="2">
        <v>257</v>
      </c>
      <c r="D16" s="2">
        <v>259</v>
      </c>
      <c r="E16" s="97"/>
      <c r="F16" s="7">
        <v>270</v>
      </c>
      <c r="G16" s="7">
        <v>255</v>
      </c>
      <c r="H16" s="7">
        <v>241</v>
      </c>
      <c r="I16" s="97"/>
      <c r="J16" s="7">
        <v>244</v>
      </c>
      <c r="K16" s="7">
        <v>277</v>
      </c>
      <c r="L16" s="7">
        <v>274</v>
      </c>
      <c r="M16" s="97"/>
      <c r="N16" s="7">
        <v>274</v>
      </c>
      <c r="O16" s="7">
        <v>269</v>
      </c>
      <c r="P16" s="7">
        <v>271</v>
      </c>
      <c r="Q16" s="97"/>
      <c r="R16" s="105">
        <v>539</v>
      </c>
    </row>
    <row r="17" spans="1:18" x14ac:dyDescent="0.2">
      <c r="A17" s="26" t="s">
        <v>91</v>
      </c>
      <c r="B17" s="2"/>
      <c r="C17" s="2">
        <v>12</v>
      </c>
      <c r="D17" s="2">
        <v>25</v>
      </c>
      <c r="E17" s="97"/>
      <c r="F17" s="2">
        <v>28</v>
      </c>
      <c r="G17" s="7">
        <v>15</v>
      </c>
      <c r="H17" s="7">
        <v>17</v>
      </c>
      <c r="I17" s="97"/>
      <c r="J17" s="7">
        <v>27</v>
      </c>
      <c r="K17" s="7">
        <v>43</v>
      </c>
      <c r="L17" s="7">
        <v>34</v>
      </c>
      <c r="M17" s="97"/>
      <c r="N17" s="7">
        <v>27</v>
      </c>
      <c r="O17" s="7">
        <v>21</v>
      </c>
      <c r="P17" s="7">
        <v>22</v>
      </c>
      <c r="Q17" s="97"/>
      <c r="R17" s="105"/>
    </row>
    <row r="18" spans="1:18" x14ac:dyDescent="0.2">
      <c r="A18" s="26" t="s">
        <v>92</v>
      </c>
      <c r="B18" s="2"/>
      <c r="C18" s="2">
        <v>41</v>
      </c>
      <c r="D18" s="2">
        <v>26</v>
      </c>
      <c r="E18" s="97"/>
      <c r="F18" s="2">
        <v>22</v>
      </c>
      <c r="G18" s="7">
        <v>38</v>
      </c>
      <c r="H18" s="7">
        <v>22</v>
      </c>
      <c r="I18" s="97"/>
      <c r="J18" s="7">
        <v>33</v>
      </c>
      <c r="K18" s="7">
        <v>18</v>
      </c>
      <c r="L18" s="7">
        <v>44</v>
      </c>
      <c r="M18" s="97"/>
      <c r="N18" s="7">
        <v>42</v>
      </c>
      <c r="O18" s="7">
        <v>18</v>
      </c>
      <c r="P18" s="7">
        <v>28</v>
      </c>
      <c r="Q18" s="97"/>
      <c r="R18" s="105"/>
    </row>
    <row r="19" spans="1:18" x14ac:dyDescent="0.2">
      <c r="A19" s="26"/>
      <c r="B19" s="3"/>
      <c r="C19" s="3"/>
      <c r="D19" s="3"/>
      <c r="E19" s="93"/>
      <c r="F19" s="3"/>
      <c r="G19" s="5"/>
      <c r="H19" s="5"/>
      <c r="I19" s="93"/>
      <c r="J19" s="5"/>
      <c r="K19" s="5"/>
      <c r="L19" s="5"/>
      <c r="M19" s="93"/>
      <c r="N19" s="5"/>
      <c r="O19" s="5"/>
      <c r="P19" s="3"/>
      <c r="Q19" s="93"/>
      <c r="R19" s="12"/>
    </row>
    <row r="20" spans="1:18" ht="15.75" x14ac:dyDescent="0.25">
      <c r="A20" s="68" t="s">
        <v>150</v>
      </c>
      <c r="B20" s="3"/>
      <c r="C20" s="3"/>
      <c r="D20" s="3"/>
      <c r="E20" s="93"/>
      <c r="F20" s="3"/>
      <c r="G20" s="5"/>
      <c r="H20" s="5"/>
      <c r="I20" s="93"/>
      <c r="J20" s="5"/>
      <c r="K20" s="5"/>
      <c r="L20" s="5"/>
      <c r="M20" s="93"/>
      <c r="N20" s="5"/>
      <c r="O20" s="5"/>
      <c r="P20" s="3"/>
      <c r="Q20" s="93"/>
      <c r="R20" s="12"/>
    </row>
    <row r="21" spans="1:18" x14ac:dyDescent="0.2">
      <c r="A21" s="31" t="s">
        <v>39</v>
      </c>
      <c r="I21" s="38"/>
    </row>
    <row r="22" spans="1:18" x14ac:dyDescent="0.2">
      <c r="A22" s="9" t="s">
        <v>22</v>
      </c>
      <c r="B22" s="10"/>
      <c r="C22" s="10"/>
      <c r="D22" s="10"/>
      <c r="F22" s="10"/>
      <c r="G22" s="10"/>
      <c r="H22" s="10"/>
      <c r="I22" s="42"/>
      <c r="J22" s="10"/>
      <c r="K22" s="10"/>
      <c r="L22" s="10"/>
      <c r="N22" s="10"/>
      <c r="O22">
        <v>265</v>
      </c>
    </row>
    <row r="23" spans="1:18" x14ac:dyDescent="0.2">
      <c r="A23" s="9" t="s">
        <v>25</v>
      </c>
      <c r="B23" s="10"/>
      <c r="C23" s="10"/>
      <c r="D23" s="10"/>
      <c r="F23" s="10"/>
      <c r="G23" s="10"/>
      <c r="H23" s="10"/>
      <c r="I23" s="42"/>
      <c r="J23" s="10"/>
      <c r="K23" s="10"/>
      <c r="L23" s="10"/>
      <c r="N23" s="10"/>
    </row>
    <row r="24" spans="1:18" x14ac:dyDescent="0.2">
      <c r="A24" s="9" t="s">
        <v>26</v>
      </c>
      <c r="B24" s="10"/>
      <c r="C24" s="10"/>
      <c r="D24" s="10"/>
      <c r="F24" s="10"/>
      <c r="G24" s="10"/>
      <c r="H24" s="10"/>
      <c r="I24" s="42"/>
      <c r="J24" s="10"/>
      <c r="K24" s="10"/>
      <c r="L24" s="10"/>
      <c r="N24" s="10"/>
    </row>
    <row r="25" spans="1:18" x14ac:dyDescent="0.2">
      <c r="A25" s="26"/>
      <c r="B25" s="3"/>
      <c r="C25" s="3"/>
      <c r="D25" s="3"/>
      <c r="E25" s="93"/>
      <c r="F25" s="3"/>
      <c r="G25" s="5"/>
      <c r="H25" s="5"/>
      <c r="I25" s="93"/>
      <c r="J25" s="5"/>
      <c r="K25" s="5"/>
      <c r="L25" s="5"/>
      <c r="M25" s="93"/>
      <c r="N25" s="5"/>
      <c r="O25" s="5"/>
      <c r="P25" s="3"/>
      <c r="Q25" s="93"/>
      <c r="R25" s="12"/>
    </row>
    <row r="26" spans="1:18" x14ac:dyDescent="0.2">
      <c r="A26" s="31" t="s">
        <v>71</v>
      </c>
      <c r="B26" s="10"/>
      <c r="C26" s="10"/>
      <c r="D26" s="10"/>
      <c r="F26" s="10"/>
      <c r="G26" s="10"/>
      <c r="H26" s="10"/>
      <c r="I26" s="42"/>
      <c r="J26" s="10"/>
      <c r="K26" s="10"/>
      <c r="L26" s="10"/>
      <c r="N26" s="10"/>
      <c r="O26" s="30"/>
      <c r="P26" s="30"/>
      <c r="Q26" s="92"/>
      <c r="R26" s="12"/>
    </row>
    <row r="27" spans="1:18" x14ac:dyDescent="0.2">
      <c r="A27" s="26" t="s">
        <v>22</v>
      </c>
      <c r="B27" s="10"/>
      <c r="C27" s="10"/>
      <c r="D27" s="10"/>
      <c r="F27" s="10"/>
      <c r="G27" s="10"/>
      <c r="H27" s="10"/>
      <c r="I27" s="42"/>
      <c r="J27" s="10"/>
      <c r="K27" s="10"/>
      <c r="L27" s="10"/>
      <c r="N27" s="10"/>
      <c r="O27" s="10"/>
      <c r="P27" s="10">
        <v>270</v>
      </c>
    </row>
    <row r="28" spans="1:18" x14ac:dyDescent="0.2">
      <c r="A28" s="9" t="s">
        <v>23</v>
      </c>
      <c r="B28" s="10"/>
      <c r="C28" s="10"/>
      <c r="D28" s="10"/>
      <c r="F28" s="10"/>
      <c r="G28" s="10"/>
      <c r="H28" s="10"/>
      <c r="I28" s="42"/>
      <c r="J28" s="10"/>
      <c r="K28" s="10"/>
      <c r="L28" s="10"/>
      <c r="N28" s="10"/>
      <c r="O28" s="10"/>
      <c r="P28" s="10"/>
    </row>
    <row r="29" spans="1:18" x14ac:dyDescent="0.2">
      <c r="A29" s="9" t="s">
        <v>26</v>
      </c>
      <c r="B29" s="10"/>
      <c r="C29" s="10"/>
      <c r="D29" s="10"/>
      <c r="F29" s="10"/>
      <c r="G29" s="10"/>
      <c r="H29" s="10"/>
      <c r="I29" s="42"/>
      <c r="J29" s="10"/>
      <c r="K29" s="10"/>
      <c r="L29" s="10"/>
      <c r="N29" s="10"/>
      <c r="O29" s="10"/>
      <c r="P29" s="10"/>
    </row>
    <row r="30" spans="1:18" x14ac:dyDescent="0.2">
      <c r="A30" s="26"/>
      <c r="B30" s="3"/>
      <c r="C30" s="3"/>
      <c r="D30" s="3"/>
      <c r="E30" s="93"/>
      <c r="F30" s="3"/>
      <c r="G30" s="5"/>
      <c r="H30" s="5"/>
      <c r="I30" s="93"/>
      <c r="J30" s="5"/>
      <c r="K30" s="5"/>
      <c r="L30" s="5"/>
      <c r="M30" s="93"/>
      <c r="N30" s="5"/>
      <c r="O30" s="5"/>
      <c r="P30" s="3"/>
      <c r="Q30" s="93"/>
      <c r="R30" s="12"/>
    </row>
    <row r="31" spans="1:18" x14ac:dyDescent="0.2">
      <c r="A31" s="26" t="s">
        <v>163</v>
      </c>
      <c r="B31" s="3"/>
      <c r="C31" s="3"/>
      <c r="D31" s="3"/>
      <c r="E31" s="93"/>
      <c r="F31" s="3"/>
      <c r="G31" s="5"/>
      <c r="H31" s="5"/>
      <c r="I31" s="93"/>
      <c r="J31" s="5"/>
      <c r="K31" s="5"/>
      <c r="L31" s="5"/>
      <c r="M31" s="93"/>
      <c r="N31" s="5"/>
      <c r="O31" s="5"/>
      <c r="P31" s="3"/>
      <c r="Q31" s="93"/>
      <c r="R31" s="12"/>
    </row>
    <row r="32" spans="1:18" ht="13.5" thickBot="1" x14ac:dyDescent="0.25">
      <c r="A32" s="26" t="s">
        <v>164</v>
      </c>
      <c r="B32" s="3"/>
      <c r="C32" s="3"/>
      <c r="D32" s="3"/>
      <c r="E32" s="93"/>
      <c r="F32" s="3">
        <v>166</v>
      </c>
      <c r="G32" s="5"/>
      <c r="H32" s="5"/>
      <c r="I32" s="93"/>
      <c r="J32" s="5"/>
      <c r="K32" s="5"/>
      <c r="L32" s="5"/>
      <c r="M32" s="93"/>
      <c r="N32" s="5"/>
      <c r="O32" s="5"/>
      <c r="P32" s="3"/>
      <c r="Q32" s="93"/>
      <c r="R32" s="12"/>
    </row>
    <row r="33" spans="1:20" ht="13.5" thickBot="1" x14ac:dyDescent="0.25">
      <c r="A33" s="26"/>
      <c r="B33" s="3"/>
      <c r="C33" s="3"/>
      <c r="D33" s="3"/>
      <c r="E33" s="93"/>
      <c r="F33" s="3"/>
      <c r="G33" s="3"/>
      <c r="H33" s="3"/>
      <c r="I33" s="93"/>
      <c r="J33" s="3"/>
      <c r="K33" s="3"/>
      <c r="L33" s="3"/>
      <c r="M33" s="93"/>
      <c r="N33" s="3"/>
      <c r="O33" s="3"/>
      <c r="P33" s="3"/>
      <c r="Q33" s="93"/>
      <c r="R33" s="12"/>
      <c r="T33" s="33">
        <f>T12+T17</f>
        <v>0</v>
      </c>
    </row>
    <row r="34" spans="1:20" ht="13.5" thickTop="1" x14ac:dyDescent="0.2">
      <c r="A34" s="25" t="s">
        <v>57</v>
      </c>
      <c r="B34" s="3"/>
      <c r="C34" s="3"/>
      <c r="D34" s="3"/>
      <c r="E34" s="93"/>
      <c r="F34" s="3"/>
      <c r="G34" s="3"/>
      <c r="H34" s="3"/>
      <c r="I34" s="93"/>
      <c r="J34" s="3"/>
      <c r="K34" s="3"/>
      <c r="L34" s="3"/>
      <c r="M34" s="93"/>
      <c r="N34" s="3"/>
      <c r="O34" s="3"/>
      <c r="P34" s="3"/>
      <c r="Q34" s="93"/>
      <c r="R34" s="12"/>
    </row>
    <row r="35" spans="1:20" x14ac:dyDescent="0.2">
      <c r="A35" s="26" t="s">
        <v>58</v>
      </c>
      <c r="B35" s="2">
        <v>0</v>
      </c>
      <c r="C35" s="7">
        <v>0</v>
      </c>
      <c r="D35" s="7"/>
      <c r="E35" s="97"/>
      <c r="F35" s="7"/>
      <c r="G35" s="7"/>
      <c r="H35" s="7"/>
      <c r="I35" s="97"/>
      <c r="J35" s="7"/>
      <c r="K35" s="2"/>
      <c r="L35" s="2"/>
      <c r="M35" s="97"/>
      <c r="N35" s="2"/>
      <c r="O35" s="2"/>
      <c r="P35" s="2"/>
      <c r="Q35" s="93"/>
      <c r="R35" s="12"/>
    </row>
    <row r="36" spans="1:20" x14ac:dyDescent="0.2">
      <c r="A36" s="17" t="s">
        <v>54</v>
      </c>
      <c r="B36" s="2">
        <v>0</v>
      </c>
      <c r="C36" s="7">
        <v>0</v>
      </c>
      <c r="D36" s="7"/>
      <c r="E36" s="97"/>
      <c r="F36" s="7"/>
      <c r="G36" s="7"/>
      <c r="H36" s="7"/>
      <c r="I36" s="97"/>
      <c r="J36" s="2"/>
      <c r="K36" s="2"/>
      <c r="L36" s="2"/>
      <c r="M36" s="97"/>
      <c r="N36" s="2"/>
      <c r="O36" s="2"/>
      <c r="P36" s="2"/>
      <c r="Q36" s="93"/>
      <c r="R36" s="12"/>
    </row>
    <row r="37" spans="1:20" x14ac:dyDescent="0.2">
      <c r="A37" s="9"/>
      <c r="B37" s="3"/>
      <c r="C37" s="5"/>
      <c r="D37" s="5"/>
      <c r="E37" s="93"/>
      <c r="F37" s="5"/>
      <c r="G37" s="5"/>
      <c r="H37" s="5"/>
      <c r="I37" s="93"/>
      <c r="J37" s="3"/>
      <c r="K37" s="3"/>
      <c r="L37" s="3"/>
      <c r="M37" s="93"/>
      <c r="N37" s="3"/>
      <c r="O37" s="3"/>
      <c r="P37" s="3"/>
      <c r="Q37" s="93"/>
      <c r="R37" s="12"/>
    </row>
    <row r="38" spans="1:20" x14ac:dyDescent="0.2">
      <c r="A38" s="22" t="s">
        <v>59</v>
      </c>
      <c r="B38" s="21"/>
      <c r="C38" s="21"/>
      <c r="D38" s="21"/>
      <c r="E38" s="96"/>
      <c r="F38" s="21"/>
      <c r="G38" s="21"/>
      <c r="H38" s="21"/>
      <c r="I38" s="96"/>
      <c r="J38" s="21"/>
      <c r="K38" s="21"/>
      <c r="L38" s="21"/>
      <c r="M38" s="96"/>
      <c r="N38" s="21"/>
      <c r="O38" s="21"/>
      <c r="P38" s="21"/>
      <c r="Q38" s="93"/>
      <c r="R38" s="160"/>
    </row>
    <row r="39" spans="1:20" x14ac:dyDescent="0.2">
      <c r="A39" s="2"/>
      <c r="B39" s="2"/>
      <c r="C39" s="2"/>
      <c r="D39" s="2"/>
      <c r="E39" s="97"/>
      <c r="F39" s="2"/>
      <c r="G39" s="2"/>
      <c r="H39" s="2"/>
      <c r="I39" s="97"/>
      <c r="J39" s="2"/>
      <c r="K39" s="2"/>
      <c r="L39" s="2"/>
      <c r="M39" s="97"/>
      <c r="N39" s="2"/>
      <c r="O39" s="2"/>
      <c r="P39" s="2"/>
      <c r="Q39" s="93"/>
      <c r="R39" s="12"/>
    </row>
    <row r="40" spans="1:20" x14ac:dyDescent="0.2">
      <c r="A40" s="2" t="s">
        <v>41</v>
      </c>
      <c r="B40" s="2"/>
      <c r="C40" s="2"/>
      <c r="D40" s="2"/>
      <c r="E40" s="97"/>
      <c r="F40" s="2"/>
      <c r="G40" s="2"/>
      <c r="H40" s="2"/>
      <c r="I40" s="97"/>
      <c r="J40" s="2"/>
      <c r="K40" s="2"/>
      <c r="L40" s="2"/>
      <c r="M40" s="97"/>
      <c r="N40" s="2"/>
      <c r="O40" s="2"/>
      <c r="P40" s="2"/>
      <c r="Q40" s="93"/>
      <c r="R40" s="12"/>
    </row>
    <row r="41" spans="1:20" x14ac:dyDescent="0.2">
      <c r="A41" s="9"/>
      <c r="B41" s="3"/>
      <c r="C41" s="5"/>
      <c r="D41" s="5"/>
      <c r="E41" s="93"/>
      <c r="F41" s="5"/>
      <c r="G41" s="5"/>
      <c r="H41" s="5"/>
      <c r="I41" s="93"/>
      <c r="J41" s="3"/>
      <c r="K41" s="3"/>
      <c r="L41" s="3"/>
      <c r="M41" s="93"/>
      <c r="N41" s="3"/>
      <c r="O41" s="3"/>
      <c r="P41" s="3"/>
      <c r="Q41" s="93"/>
      <c r="R41" s="12"/>
    </row>
    <row r="42" spans="1:20" x14ac:dyDescent="0.2">
      <c r="A42" s="6" t="s">
        <v>60</v>
      </c>
      <c r="B42" s="8"/>
      <c r="C42" s="8"/>
      <c r="D42" s="8"/>
      <c r="F42" s="8"/>
      <c r="G42" s="8"/>
      <c r="H42" s="8"/>
      <c r="I42" s="38"/>
      <c r="J42" s="8"/>
      <c r="K42" s="8"/>
      <c r="L42" s="8"/>
      <c r="N42" s="8"/>
      <c r="O42" s="8"/>
      <c r="P42" s="8"/>
    </row>
    <row r="43" spans="1:20" x14ac:dyDescent="0.2">
      <c r="A43" s="2" t="s">
        <v>15</v>
      </c>
      <c r="B43" s="2">
        <v>700</v>
      </c>
      <c r="C43" s="2">
        <v>627</v>
      </c>
      <c r="D43" s="2">
        <v>740</v>
      </c>
      <c r="E43" s="97">
        <v>673</v>
      </c>
      <c r="F43" s="2">
        <v>653</v>
      </c>
      <c r="G43" s="16">
        <v>673</v>
      </c>
      <c r="H43" s="2">
        <v>626</v>
      </c>
      <c r="I43" s="97"/>
      <c r="J43" s="2">
        <v>607</v>
      </c>
      <c r="K43" s="2">
        <v>663</v>
      </c>
      <c r="L43" s="2">
        <v>754</v>
      </c>
      <c r="M43" s="97"/>
      <c r="N43" s="2">
        <v>676</v>
      </c>
      <c r="O43" s="2">
        <v>699</v>
      </c>
      <c r="P43" s="2">
        <v>713</v>
      </c>
      <c r="Q43" s="93"/>
      <c r="R43" s="12"/>
    </row>
    <row r="44" spans="1:20" x14ac:dyDescent="0.2">
      <c r="A44" s="1" t="s">
        <v>146</v>
      </c>
      <c r="B44" s="2"/>
      <c r="C44" s="2"/>
      <c r="D44" s="2"/>
      <c r="E44" s="97"/>
      <c r="F44" s="2"/>
      <c r="G44" s="2"/>
      <c r="H44" s="2"/>
      <c r="I44" s="97"/>
      <c r="J44" s="2"/>
      <c r="K44" s="2"/>
      <c r="L44" s="2"/>
      <c r="M44" s="97"/>
      <c r="N44" s="2">
        <v>1014</v>
      </c>
      <c r="O44" s="2">
        <v>1048.5</v>
      </c>
      <c r="P44" s="2">
        <v>1069.5</v>
      </c>
      <c r="Q44" s="93"/>
      <c r="R44" s="160"/>
    </row>
    <row r="45" spans="1:20" x14ac:dyDescent="0.2">
      <c r="A45" s="23"/>
      <c r="B45" s="21"/>
      <c r="C45" s="21"/>
      <c r="D45" s="21"/>
      <c r="E45" s="96"/>
      <c r="F45" s="21"/>
      <c r="G45" s="21"/>
      <c r="H45" s="21"/>
      <c r="I45" s="96"/>
      <c r="J45" s="21"/>
      <c r="K45" s="21"/>
      <c r="L45" s="21"/>
      <c r="M45" s="96"/>
      <c r="N45" s="21"/>
      <c r="O45" s="21"/>
      <c r="P45" s="21"/>
      <c r="Q45" s="93"/>
      <c r="R45" s="160"/>
    </row>
    <row r="46" spans="1:20" x14ac:dyDescent="0.2">
      <c r="A46" s="23" t="s">
        <v>56</v>
      </c>
      <c r="B46" s="21"/>
      <c r="C46" s="21"/>
      <c r="D46" s="21"/>
      <c r="E46" s="96"/>
      <c r="F46" s="21"/>
      <c r="G46" s="21"/>
      <c r="H46" s="21"/>
      <c r="I46" s="96"/>
      <c r="J46" s="21"/>
      <c r="K46" s="21"/>
      <c r="L46" s="21"/>
      <c r="M46" s="96"/>
      <c r="N46" s="21"/>
      <c r="O46" s="21"/>
      <c r="P46" s="21"/>
      <c r="Q46" s="93"/>
      <c r="R46" s="12"/>
    </row>
    <row r="47" spans="1:20" x14ac:dyDescent="0.2">
      <c r="A47" s="7" t="s">
        <v>75</v>
      </c>
      <c r="B47" s="2">
        <v>103</v>
      </c>
      <c r="C47" s="2">
        <v>100</v>
      </c>
      <c r="D47" s="2">
        <v>101</v>
      </c>
      <c r="E47" s="97">
        <f>SUM(B47:D47)</f>
        <v>304</v>
      </c>
      <c r="F47" s="2">
        <v>101</v>
      </c>
      <c r="G47" s="2">
        <v>87</v>
      </c>
      <c r="H47" s="15">
        <v>83</v>
      </c>
      <c r="I47" s="97">
        <f>SUM(F47:H47)</f>
        <v>271</v>
      </c>
      <c r="J47" s="2">
        <v>82</v>
      </c>
      <c r="K47" s="2">
        <v>84</v>
      </c>
      <c r="L47" s="2">
        <v>92</v>
      </c>
      <c r="M47" s="97">
        <f>SUM(J47:L47)</f>
        <v>258</v>
      </c>
      <c r="N47" s="2">
        <v>91</v>
      </c>
      <c r="O47" s="2">
        <v>88</v>
      </c>
      <c r="P47" s="2">
        <v>88.5</v>
      </c>
      <c r="Q47" s="93"/>
      <c r="R47" s="12"/>
    </row>
    <row r="48" spans="1:20" x14ac:dyDescent="0.2">
      <c r="A48" s="7" t="s">
        <v>47</v>
      </c>
      <c r="B48" s="2">
        <v>223</v>
      </c>
      <c r="C48" s="7">
        <v>203</v>
      </c>
      <c r="D48" s="2">
        <v>202</v>
      </c>
      <c r="E48" s="97">
        <f>SUM(B48:D48)</f>
        <v>628</v>
      </c>
      <c r="F48" s="2">
        <v>205</v>
      </c>
      <c r="G48" s="2">
        <v>180</v>
      </c>
      <c r="H48" s="2">
        <v>179</v>
      </c>
      <c r="I48" s="97">
        <f>SUM(F48:H48)</f>
        <v>564</v>
      </c>
      <c r="J48" s="7">
        <v>170</v>
      </c>
      <c r="K48" s="2">
        <v>166.5</v>
      </c>
      <c r="L48" s="2">
        <v>181</v>
      </c>
      <c r="M48" s="97">
        <f>SUM(J48:L48)</f>
        <v>517.5</v>
      </c>
      <c r="N48" s="1">
        <v>184</v>
      </c>
      <c r="O48" s="1">
        <v>186</v>
      </c>
      <c r="P48" s="1">
        <v>176</v>
      </c>
      <c r="Q48" s="93"/>
      <c r="R48" s="12">
        <f>SUM(N48:P48)</f>
        <v>546</v>
      </c>
    </row>
    <row r="49" spans="1:19" x14ac:dyDescent="0.2">
      <c r="A49" s="7" t="s">
        <v>15</v>
      </c>
      <c r="B49" s="2">
        <v>19</v>
      </c>
      <c r="C49" s="7">
        <v>25</v>
      </c>
      <c r="D49" s="2">
        <v>22</v>
      </c>
      <c r="E49" s="97">
        <f>SUM(B49:D49)</f>
        <v>66</v>
      </c>
      <c r="F49" s="2">
        <v>21</v>
      </c>
      <c r="G49" s="2">
        <v>15</v>
      </c>
      <c r="H49" s="2">
        <v>16</v>
      </c>
      <c r="I49" s="97">
        <f>SUM(F49:H49)</f>
        <v>52</v>
      </c>
      <c r="J49" s="7">
        <v>11</v>
      </c>
      <c r="K49" s="2">
        <v>18</v>
      </c>
      <c r="L49" s="2">
        <v>21</v>
      </c>
      <c r="M49" s="97"/>
      <c r="N49" s="2">
        <v>10</v>
      </c>
      <c r="O49" s="2">
        <v>19</v>
      </c>
      <c r="P49" s="2">
        <v>22</v>
      </c>
      <c r="Q49" s="93"/>
      <c r="R49" s="12"/>
    </row>
    <row r="50" spans="1:19" s="8" customFormat="1" x14ac:dyDescent="0.2">
      <c r="A50" s="6"/>
      <c r="B50" s="4"/>
      <c r="C50" s="4"/>
      <c r="D50" s="4"/>
      <c r="E50" s="93"/>
      <c r="F50" s="4"/>
      <c r="G50" s="4"/>
      <c r="H50" s="4"/>
      <c r="I50" s="93"/>
      <c r="J50" s="4"/>
      <c r="K50" s="4"/>
      <c r="L50" s="4"/>
      <c r="M50" s="93"/>
      <c r="N50" s="4"/>
      <c r="O50" s="4"/>
      <c r="P50" s="4"/>
      <c r="Q50" s="93"/>
      <c r="R50" s="12"/>
    </row>
    <row r="51" spans="1:19" x14ac:dyDescent="0.2">
      <c r="A51" s="23" t="s">
        <v>16</v>
      </c>
      <c r="B51" s="21"/>
      <c r="C51" s="21"/>
      <c r="D51" s="21"/>
      <c r="E51" s="96"/>
      <c r="F51" s="21"/>
      <c r="G51" s="21"/>
      <c r="H51" s="21"/>
      <c r="I51" s="96"/>
      <c r="J51" s="21"/>
      <c r="K51" s="21"/>
      <c r="L51" s="21"/>
      <c r="M51" s="96"/>
      <c r="N51" s="21"/>
      <c r="O51" s="21"/>
      <c r="P51" s="21"/>
      <c r="Q51" s="93"/>
      <c r="R51" s="12"/>
    </row>
    <row r="52" spans="1:19" x14ac:dyDescent="0.2">
      <c r="A52" s="23" t="s">
        <v>108</v>
      </c>
      <c r="B52" s="21">
        <f>SUM(B53:B55)</f>
        <v>845</v>
      </c>
      <c r="C52" s="21">
        <f>SUM(C53:C55)</f>
        <v>924</v>
      </c>
      <c r="D52" s="21">
        <f>SUM(D53:D55)</f>
        <v>986</v>
      </c>
      <c r="E52" s="96">
        <f>SUM(E53:E55)</f>
        <v>2755</v>
      </c>
      <c r="F52" s="21">
        <f>SUM(F53:F55)</f>
        <v>977</v>
      </c>
      <c r="G52" s="21">
        <v>955</v>
      </c>
      <c r="H52" s="21">
        <v>1008</v>
      </c>
      <c r="I52" s="96">
        <f t="shared" ref="I52:I60" si="4">SUM(F52:H52)</f>
        <v>2940</v>
      </c>
      <c r="J52" s="21">
        <v>939</v>
      </c>
      <c r="K52" s="21">
        <v>1110</v>
      </c>
      <c r="L52" s="21">
        <v>1051</v>
      </c>
      <c r="M52" s="96">
        <f t="shared" ref="M52:M60" si="5">SUM(J52:L52)</f>
        <v>3100</v>
      </c>
      <c r="N52" s="21">
        <v>1127</v>
      </c>
      <c r="O52" s="21">
        <v>1034</v>
      </c>
      <c r="P52" s="21">
        <v>968</v>
      </c>
      <c r="Q52" s="93"/>
      <c r="R52" s="8">
        <f t="shared" ref="R52:R60" si="6">SUM(N52:P52)</f>
        <v>3129</v>
      </c>
      <c r="S52" s="11">
        <f t="shared" ref="S52:S60" si="7">SUM(E52, I52, M52, R52)</f>
        <v>11924</v>
      </c>
    </row>
    <row r="53" spans="1:19" x14ac:dyDescent="0.2">
      <c r="A53" s="2" t="s">
        <v>87</v>
      </c>
      <c r="B53" s="2">
        <v>731</v>
      </c>
      <c r="C53" s="2">
        <v>729</v>
      </c>
      <c r="D53" s="2">
        <v>859</v>
      </c>
      <c r="E53" s="97">
        <f>SUM(B53:D53)</f>
        <v>2319</v>
      </c>
      <c r="F53" s="2">
        <v>830</v>
      </c>
      <c r="G53" s="2">
        <v>817</v>
      </c>
      <c r="H53" s="2">
        <v>861</v>
      </c>
      <c r="I53" s="97">
        <f t="shared" si="4"/>
        <v>2508</v>
      </c>
      <c r="J53" s="2">
        <v>820</v>
      </c>
      <c r="K53" s="2">
        <v>931</v>
      </c>
      <c r="L53" s="2">
        <v>882</v>
      </c>
      <c r="M53" s="97">
        <f t="shared" si="5"/>
        <v>2633</v>
      </c>
      <c r="N53" s="2">
        <v>991</v>
      </c>
      <c r="O53" s="2">
        <v>861</v>
      </c>
      <c r="P53" s="2">
        <v>825</v>
      </c>
      <c r="Q53" s="93"/>
      <c r="R53" s="8">
        <f t="shared" si="6"/>
        <v>2677</v>
      </c>
      <c r="S53" s="11">
        <f t="shared" si="7"/>
        <v>10137</v>
      </c>
    </row>
    <row r="54" spans="1:19" x14ac:dyDescent="0.2">
      <c r="A54" s="2" t="s">
        <v>88</v>
      </c>
      <c r="B54" s="2">
        <v>114</v>
      </c>
      <c r="C54" s="2">
        <v>115</v>
      </c>
      <c r="D54" s="2">
        <v>95</v>
      </c>
      <c r="E54" s="97">
        <f t="shared" ref="E54:E60" si="8">SUM(B54:D54)</f>
        <v>324</v>
      </c>
      <c r="F54" s="2">
        <v>99</v>
      </c>
      <c r="G54" s="2">
        <v>106</v>
      </c>
      <c r="H54" s="2">
        <v>115</v>
      </c>
      <c r="I54" s="97">
        <f t="shared" si="4"/>
        <v>320</v>
      </c>
      <c r="J54" s="2">
        <v>71</v>
      </c>
      <c r="K54" s="2">
        <v>131</v>
      </c>
      <c r="L54" s="2">
        <v>121</v>
      </c>
      <c r="M54" s="97">
        <f t="shared" si="5"/>
        <v>323</v>
      </c>
      <c r="N54" s="2">
        <v>120</v>
      </c>
      <c r="O54" s="2">
        <v>141</v>
      </c>
      <c r="P54" s="2">
        <v>111</v>
      </c>
      <c r="Q54" s="93"/>
      <c r="R54" s="8">
        <f t="shared" si="6"/>
        <v>372</v>
      </c>
      <c r="S54" s="11">
        <f t="shared" si="7"/>
        <v>1339</v>
      </c>
    </row>
    <row r="55" spans="1:19" x14ac:dyDescent="0.2">
      <c r="A55" s="2" t="s">
        <v>101</v>
      </c>
      <c r="B55" s="2">
        <v>0</v>
      </c>
      <c r="C55" s="2">
        <v>80</v>
      </c>
      <c r="D55" s="2">
        <v>32</v>
      </c>
      <c r="E55" s="97">
        <f t="shared" si="8"/>
        <v>112</v>
      </c>
      <c r="F55" s="2">
        <v>48</v>
      </c>
      <c r="G55" s="2">
        <v>32</v>
      </c>
      <c r="H55" s="2">
        <v>32</v>
      </c>
      <c r="I55" s="97">
        <f t="shared" si="4"/>
        <v>112</v>
      </c>
      <c r="J55" s="2">
        <v>48</v>
      </c>
      <c r="K55" s="2">
        <v>48</v>
      </c>
      <c r="L55" s="2">
        <v>48</v>
      </c>
      <c r="M55" s="97">
        <f t="shared" si="5"/>
        <v>144</v>
      </c>
      <c r="N55" s="2">
        <v>16</v>
      </c>
      <c r="O55" s="2">
        <v>32</v>
      </c>
      <c r="P55" s="2">
        <v>32</v>
      </c>
      <c r="Q55" s="93"/>
      <c r="R55" s="8">
        <f t="shared" si="6"/>
        <v>80</v>
      </c>
      <c r="S55" s="11">
        <f t="shared" si="7"/>
        <v>448</v>
      </c>
    </row>
    <row r="56" spans="1:19" x14ac:dyDescent="0.2">
      <c r="A56" s="2" t="s">
        <v>14</v>
      </c>
      <c r="B56" s="2">
        <v>120</v>
      </c>
      <c r="C56" s="2">
        <v>126</v>
      </c>
      <c r="D56" s="2">
        <v>122</v>
      </c>
      <c r="E56" s="97">
        <f t="shared" si="8"/>
        <v>368</v>
      </c>
      <c r="F56" s="2">
        <v>121</v>
      </c>
      <c r="G56" s="2">
        <v>109</v>
      </c>
      <c r="H56" s="2">
        <v>113</v>
      </c>
      <c r="I56" s="97">
        <f t="shared" si="4"/>
        <v>343</v>
      </c>
      <c r="J56" s="2">
        <v>87</v>
      </c>
      <c r="K56" s="2">
        <v>119</v>
      </c>
      <c r="L56" s="2">
        <v>122</v>
      </c>
      <c r="M56" s="97">
        <f t="shared" si="5"/>
        <v>328</v>
      </c>
      <c r="N56" s="2">
        <v>126</v>
      </c>
      <c r="O56" s="2">
        <v>112</v>
      </c>
      <c r="P56" s="2">
        <v>114</v>
      </c>
      <c r="Q56" s="93"/>
      <c r="R56" s="8">
        <f t="shared" si="6"/>
        <v>352</v>
      </c>
      <c r="S56" s="11">
        <f t="shared" si="7"/>
        <v>1391</v>
      </c>
    </row>
    <row r="57" spans="1:19" ht="13.5" customHeight="1" x14ac:dyDescent="0.2">
      <c r="A57" s="2" t="s">
        <v>90</v>
      </c>
      <c r="B57" s="2">
        <v>120</v>
      </c>
      <c r="C57" s="2">
        <v>25</v>
      </c>
      <c r="D57" s="2">
        <v>17</v>
      </c>
      <c r="E57" s="97">
        <f t="shared" si="8"/>
        <v>162</v>
      </c>
      <c r="F57" s="2">
        <v>13</v>
      </c>
      <c r="G57" s="2">
        <v>7</v>
      </c>
      <c r="H57" s="2">
        <v>9</v>
      </c>
      <c r="I57" s="97">
        <f t="shared" si="4"/>
        <v>29</v>
      </c>
      <c r="J57" s="2">
        <v>11</v>
      </c>
      <c r="K57" s="2">
        <v>9</v>
      </c>
      <c r="L57" s="2">
        <v>8</v>
      </c>
      <c r="M57" s="97">
        <f t="shared" si="5"/>
        <v>28</v>
      </c>
      <c r="N57" s="2">
        <v>11</v>
      </c>
      <c r="O57" s="2">
        <v>1</v>
      </c>
      <c r="P57" s="2">
        <v>3</v>
      </c>
      <c r="Q57" s="93"/>
      <c r="R57" s="8">
        <f t="shared" si="6"/>
        <v>15</v>
      </c>
      <c r="S57" s="11">
        <f t="shared" si="7"/>
        <v>234</v>
      </c>
    </row>
    <row r="58" spans="1:19" x14ac:dyDescent="0.2">
      <c r="A58" s="2" t="s">
        <v>15</v>
      </c>
      <c r="B58" s="2">
        <v>25</v>
      </c>
      <c r="C58" s="2">
        <v>29</v>
      </c>
      <c r="D58" s="2">
        <v>27</v>
      </c>
      <c r="E58" s="97">
        <f t="shared" si="8"/>
        <v>81</v>
      </c>
      <c r="F58" s="2">
        <v>20</v>
      </c>
      <c r="G58" s="2">
        <v>27</v>
      </c>
      <c r="H58" s="2">
        <v>27</v>
      </c>
      <c r="I58" s="97">
        <f t="shared" si="4"/>
        <v>74</v>
      </c>
      <c r="J58" s="2">
        <v>31</v>
      </c>
      <c r="K58" s="2">
        <v>30</v>
      </c>
      <c r="L58" s="2">
        <v>22</v>
      </c>
      <c r="M58" s="97">
        <f t="shared" si="5"/>
        <v>83</v>
      </c>
      <c r="N58" s="2">
        <v>21</v>
      </c>
      <c r="O58" s="2">
        <v>21</v>
      </c>
      <c r="P58" s="2">
        <v>20</v>
      </c>
      <c r="Q58" s="93"/>
      <c r="R58" s="8">
        <f t="shared" si="6"/>
        <v>62</v>
      </c>
      <c r="S58" s="11">
        <f t="shared" si="7"/>
        <v>300</v>
      </c>
    </row>
    <row r="59" spans="1:19" x14ac:dyDescent="0.2">
      <c r="A59" s="16" t="s">
        <v>94</v>
      </c>
      <c r="B59" s="2">
        <v>25</v>
      </c>
      <c r="C59" s="2">
        <v>6</v>
      </c>
      <c r="D59" s="2">
        <v>4</v>
      </c>
      <c r="E59" s="97">
        <f>SUM(B59:D59)</f>
        <v>35</v>
      </c>
      <c r="F59" s="2">
        <v>2</v>
      </c>
      <c r="G59" s="2">
        <v>9</v>
      </c>
      <c r="H59" s="2">
        <v>6</v>
      </c>
      <c r="I59" s="97">
        <f t="shared" si="4"/>
        <v>17</v>
      </c>
      <c r="J59" s="2">
        <v>7</v>
      </c>
      <c r="K59" s="2">
        <v>3</v>
      </c>
      <c r="L59" s="2">
        <v>3</v>
      </c>
      <c r="M59" s="97">
        <f t="shared" si="5"/>
        <v>13</v>
      </c>
      <c r="N59" s="2">
        <v>5</v>
      </c>
      <c r="O59" s="2">
        <v>0</v>
      </c>
      <c r="P59" s="2">
        <v>1</v>
      </c>
      <c r="Q59" s="93"/>
      <c r="R59" s="8">
        <f t="shared" si="6"/>
        <v>6</v>
      </c>
      <c r="S59" s="11">
        <f t="shared" si="7"/>
        <v>71</v>
      </c>
    </row>
    <row r="60" spans="1:19" x14ac:dyDescent="0.2">
      <c r="A60" s="17" t="s">
        <v>93</v>
      </c>
      <c r="B60" s="2">
        <v>498</v>
      </c>
      <c r="C60" s="2">
        <v>720</v>
      </c>
      <c r="D60" s="2">
        <v>607</v>
      </c>
      <c r="E60" s="97">
        <f t="shared" si="8"/>
        <v>1825</v>
      </c>
      <c r="F60" s="2">
        <v>498.5</v>
      </c>
      <c r="G60" s="2">
        <v>589.5</v>
      </c>
      <c r="H60" s="2">
        <v>532.5</v>
      </c>
      <c r="I60" s="97">
        <f t="shared" si="4"/>
        <v>1620.5</v>
      </c>
      <c r="J60" s="2">
        <v>391.25</v>
      </c>
      <c r="K60" s="2">
        <v>566.25</v>
      </c>
      <c r="L60" s="2">
        <v>390.5</v>
      </c>
      <c r="M60" s="97">
        <f t="shared" si="5"/>
        <v>1348</v>
      </c>
      <c r="N60" s="2">
        <v>358.5</v>
      </c>
      <c r="O60" s="2">
        <v>273.5</v>
      </c>
      <c r="P60" s="2">
        <v>251</v>
      </c>
      <c r="Q60" s="93"/>
      <c r="R60" s="8">
        <f t="shared" si="6"/>
        <v>883</v>
      </c>
      <c r="S60" s="11">
        <f t="shared" si="7"/>
        <v>5676.5</v>
      </c>
    </row>
    <row r="61" spans="1:19" x14ac:dyDescent="0.2">
      <c r="A61" s="3"/>
      <c r="B61" s="3"/>
      <c r="C61" s="3"/>
      <c r="D61" s="3"/>
      <c r="E61" s="93"/>
      <c r="F61" s="3"/>
      <c r="G61" s="3"/>
      <c r="H61" s="3"/>
      <c r="I61" s="93"/>
      <c r="J61" s="3"/>
      <c r="K61" s="3"/>
      <c r="L61" s="3"/>
      <c r="M61" s="93"/>
      <c r="N61" s="3"/>
      <c r="O61" s="3"/>
      <c r="P61" s="3"/>
      <c r="Q61" s="93"/>
      <c r="R61" s="12"/>
    </row>
    <row r="62" spans="1:19" x14ac:dyDescent="0.2">
      <c r="A62" s="3"/>
      <c r="B62" s="3"/>
      <c r="C62" s="3"/>
      <c r="D62" s="3"/>
      <c r="E62" s="93"/>
      <c r="F62" s="3"/>
      <c r="G62" s="3"/>
      <c r="H62" s="3"/>
      <c r="I62" s="93"/>
      <c r="J62" s="3"/>
      <c r="K62" s="3"/>
      <c r="L62" s="3"/>
      <c r="M62" s="93"/>
      <c r="N62" s="3"/>
      <c r="O62" s="3"/>
      <c r="P62" s="3"/>
      <c r="Q62" s="93"/>
    </row>
    <row r="63" spans="1:19" x14ac:dyDescent="0.2">
      <c r="A63" s="6"/>
      <c r="B63" s="3"/>
      <c r="C63" s="3"/>
      <c r="D63" s="3"/>
      <c r="E63" s="93"/>
      <c r="F63" s="3"/>
      <c r="G63" s="5"/>
      <c r="H63" s="3"/>
      <c r="I63" s="93"/>
      <c r="J63" s="3"/>
      <c r="K63" s="3"/>
      <c r="L63" s="3"/>
      <c r="M63" s="93"/>
      <c r="N63" s="3"/>
      <c r="O63" s="3"/>
      <c r="P63" s="3"/>
      <c r="Q63" s="93"/>
    </row>
    <row r="64" spans="1:19" x14ac:dyDescent="0.2">
      <c r="A64" s="14"/>
      <c r="B64" s="3"/>
      <c r="C64" s="3"/>
      <c r="D64" s="3"/>
      <c r="E64" s="93"/>
      <c r="F64" s="3"/>
      <c r="G64" s="3"/>
      <c r="H64" s="3"/>
      <c r="I64" s="93"/>
      <c r="J64" s="3"/>
      <c r="K64" s="3"/>
      <c r="L64" s="3"/>
      <c r="M64" s="93"/>
      <c r="N64" s="3"/>
      <c r="O64" s="3"/>
      <c r="P64" s="3"/>
      <c r="Q64" s="93"/>
    </row>
    <row r="65" spans="1:18" x14ac:dyDescent="0.2">
      <c r="A65" s="5"/>
      <c r="B65" s="3"/>
      <c r="C65" s="3"/>
      <c r="D65" s="3"/>
      <c r="E65" s="93"/>
      <c r="F65" s="3"/>
      <c r="G65" s="3"/>
      <c r="H65" s="3"/>
      <c r="I65" s="93"/>
      <c r="J65" s="3"/>
      <c r="K65" s="3"/>
      <c r="L65" s="3"/>
      <c r="M65" s="93"/>
      <c r="N65" s="3"/>
      <c r="O65" s="3"/>
      <c r="P65" s="3"/>
      <c r="Q65" s="93"/>
    </row>
    <row r="66" spans="1:18" x14ac:dyDescent="0.2">
      <c r="A66" s="5"/>
      <c r="B66" s="3"/>
      <c r="C66" s="3"/>
      <c r="D66" s="3"/>
      <c r="E66" s="93"/>
      <c r="F66" s="3"/>
      <c r="G66" s="3"/>
      <c r="H66" s="3"/>
      <c r="I66" s="93"/>
      <c r="J66" s="3"/>
      <c r="K66" s="3"/>
      <c r="L66" s="3"/>
      <c r="M66" s="93"/>
      <c r="N66" s="3"/>
      <c r="O66" s="3"/>
      <c r="P66" s="3"/>
      <c r="Q66" s="93"/>
    </row>
    <row r="67" spans="1:18" ht="15.75" x14ac:dyDescent="0.25">
      <c r="A67" s="68" t="s">
        <v>151</v>
      </c>
      <c r="B67" s="3"/>
      <c r="C67" s="3"/>
      <c r="D67" s="3"/>
      <c r="E67" s="93"/>
      <c r="F67" s="3"/>
      <c r="G67" s="3"/>
      <c r="H67" s="3"/>
      <c r="I67" s="93"/>
      <c r="J67" s="3"/>
      <c r="K67" s="3"/>
      <c r="L67" s="3"/>
      <c r="M67" s="93"/>
      <c r="N67" s="3"/>
      <c r="O67" s="3"/>
      <c r="P67" s="3"/>
      <c r="Q67" s="93"/>
    </row>
    <row r="68" spans="1:18" x14ac:dyDescent="0.2">
      <c r="A68" s="5"/>
      <c r="B68" s="3"/>
      <c r="C68" s="3"/>
      <c r="D68" s="3"/>
      <c r="E68" s="93"/>
      <c r="F68" s="3"/>
      <c r="G68" s="3"/>
      <c r="H68" s="3"/>
      <c r="I68" s="93"/>
      <c r="J68" s="3"/>
      <c r="K68" s="3"/>
      <c r="L68" s="3"/>
      <c r="M68" s="93"/>
      <c r="N68" s="3"/>
      <c r="O68" s="3"/>
      <c r="P68" s="3"/>
      <c r="Q68" s="93"/>
    </row>
    <row r="69" spans="1:18" ht="13.5" thickBot="1" x14ac:dyDescent="0.25">
      <c r="A69" s="28" t="s">
        <v>43</v>
      </c>
      <c r="B69" s="3"/>
      <c r="C69" s="3"/>
      <c r="D69" s="3"/>
      <c r="E69" s="93"/>
      <c r="F69" s="3"/>
      <c r="G69" s="3"/>
      <c r="H69" s="3"/>
      <c r="I69" s="93"/>
      <c r="J69" s="3"/>
      <c r="K69" s="3"/>
      <c r="L69" s="3"/>
      <c r="M69" s="93"/>
      <c r="N69" s="3"/>
      <c r="O69" s="3"/>
      <c r="P69" s="3"/>
      <c r="Q69" s="93"/>
    </row>
    <row r="70" spans="1:18" x14ac:dyDescent="0.2">
      <c r="A70" s="5" t="s">
        <v>114</v>
      </c>
      <c r="B70" s="3"/>
      <c r="C70" s="3">
        <v>101</v>
      </c>
      <c r="D70" s="3"/>
      <c r="E70" s="93"/>
      <c r="F70" s="5"/>
      <c r="G70" s="5">
        <v>113</v>
      </c>
      <c r="H70" s="5"/>
      <c r="I70" s="93"/>
      <c r="J70" s="5"/>
      <c r="K70" s="5">
        <v>95</v>
      </c>
      <c r="L70" s="5"/>
      <c r="M70" s="93"/>
      <c r="N70" s="5"/>
      <c r="O70" s="5">
        <v>120</v>
      </c>
      <c r="P70" s="5"/>
      <c r="Q70" s="93"/>
      <c r="R70" s="8">
        <f>SUM(C70:P70)</f>
        <v>429</v>
      </c>
    </row>
    <row r="71" spans="1:18" x14ac:dyDescent="0.2">
      <c r="A71" s="5" t="s">
        <v>115</v>
      </c>
      <c r="B71" s="3"/>
      <c r="C71" s="3">
        <v>198</v>
      </c>
      <c r="D71" s="3"/>
      <c r="E71" s="93"/>
      <c r="F71" s="5"/>
      <c r="G71" s="5">
        <v>174</v>
      </c>
      <c r="H71" s="5"/>
      <c r="I71" s="93"/>
      <c r="J71" s="5"/>
      <c r="K71" s="5">
        <v>121</v>
      </c>
      <c r="L71" s="5"/>
      <c r="M71" s="93"/>
      <c r="N71" s="5"/>
      <c r="O71" s="5">
        <v>124</v>
      </c>
      <c r="P71" s="5"/>
      <c r="Q71" s="93"/>
      <c r="R71" s="8">
        <f>SUM(C71:P71)</f>
        <v>617</v>
      </c>
    </row>
    <row r="72" spans="1:18" x14ac:dyDescent="0.2">
      <c r="A72" s="5" t="s">
        <v>116</v>
      </c>
      <c r="B72" s="3"/>
      <c r="C72" s="3">
        <v>20</v>
      </c>
      <c r="D72" s="3"/>
      <c r="E72" s="93"/>
      <c r="F72" s="5"/>
      <c r="G72" s="5">
        <v>18</v>
      </c>
      <c r="H72" s="5"/>
      <c r="I72" s="93"/>
      <c r="J72" s="5"/>
      <c r="K72" s="3">
        <v>18</v>
      </c>
      <c r="L72" s="3"/>
      <c r="M72" s="93"/>
      <c r="N72" s="3"/>
      <c r="O72" s="3">
        <v>18</v>
      </c>
      <c r="P72" s="3"/>
      <c r="Q72" s="93"/>
      <c r="R72" s="8">
        <f>SUM(C72:P72)</f>
        <v>74</v>
      </c>
    </row>
    <row r="73" spans="1:18" x14ac:dyDescent="0.2">
      <c r="A73" s="5" t="s">
        <v>117</v>
      </c>
      <c r="B73" s="3"/>
      <c r="C73" s="5">
        <v>4351</v>
      </c>
      <c r="D73" s="3"/>
      <c r="E73" s="93"/>
      <c r="F73" s="5"/>
      <c r="G73" s="5">
        <v>2709</v>
      </c>
      <c r="H73" s="5"/>
      <c r="I73" s="93"/>
      <c r="J73" s="5"/>
      <c r="K73" s="5">
        <v>2403</v>
      </c>
      <c r="L73" s="3"/>
      <c r="M73" s="93"/>
      <c r="N73" s="3"/>
      <c r="O73" s="3">
        <v>4659</v>
      </c>
      <c r="P73" s="3"/>
      <c r="Q73" s="93"/>
      <c r="R73" s="8">
        <f>SUM(C73:P73)</f>
        <v>14122</v>
      </c>
    </row>
    <row r="74" spans="1:18" ht="13.5" thickBot="1" x14ac:dyDescent="0.25">
      <c r="A74" s="27" t="s">
        <v>33</v>
      </c>
      <c r="B74" s="3"/>
      <c r="C74" s="3"/>
      <c r="D74" s="3"/>
      <c r="E74" s="93"/>
      <c r="F74" s="3"/>
      <c r="G74" s="3"/>
      <c r="H74" s="3"/>
      <c r="I74" s="93"/>
      <c r="J74" s="3"/>
      <c r="K74" s="3"/>
      <c r="L74" s="3"/>
      <c r="M74" s="93"/>
      <c r="N74" s="3"/>
      <c r="O74" s="3"/>
      <c r="P74" s="3"/>
      <c r="Q74" s="93"/>
    </row>
    <row r="75" spans="1:18" x14ac:dyDescent="0.2">
      <c r="A75" s="6"/>
      <c r="B75" s="3"/>
      <c r="C75" s="3"/>
      <c r="D75" s="3"/>
      <c r="E75" s="93"/>
      <c r="F75" s="3"/>
      <c r="G75" s="3"/>
      <c r="H75" s="3"/>
      <c r="I75" s="93"/>
      <c r="J75" s="3"/>
      <c r="K75" s="3"/>
      <c r="L75" s="3"/>
      <c r="M75" s="93"/>
      <c r="N75" s="3"/>
      <c r="O75" s="3"/>
      <c r="P75" s="3"/>
      <c r="Q75" s="93"/>
    </row>
    <row r="76" spans="1:18" ht="13.5" thickBot="1" x14ac:dyDescent="0.25">
      <c r="A76" s="27" t="s">
        <v>24</v>
      </c>
      <c r="B76" s="3"/>
      <c r="C76" s="3"/>
      <c r="D76" s="3"/>
      <c r="E76" s="93"/>
      <c r="F76" s="3"/>
      <c r="G76" s="3"/>
      <c r="H76" s="3"/>
      <c r="I76" s="93"/>
      <c r="J76" s="3"/>
      <c r="K76" s="3"/>
      <c r="L76" s="3"/>
      <c r="M76" s="93"/>
      <c r="N76" s="3"/>
      <c r="O76" s="3"/>
      <c r="P76" s="3"/>
      <c r="Q76" s="93"/>
    </row>
    <row r="77" spans="1:18" x14ac:dyDescent="0.2">
      <c r="A77" s="5" t="s">
        <v>22</v>
      </c>
      <c r="B77" s="5"/>
      <c r="C77" s="3"/>
      <c r="D77" s="3"/>
      <c r="E77" s="93"/>
      <c r="F77" s="3">
        <v>167</v>
      </c>
      <c r="G77" s="3"/>
      <c r="H77" s="3"/>
      <c r="I77" s="93"/>
      <c r="J77" s="3"/>
      <c r="K77" s="3"/>
      <c r="L77" s="3"/>
      <c r="M77" s="93"/>
      <c r="N77" s="3"/>
      <c r="O77" s="3"/>
      <c r="P77" s="3"/>
      <c r="Q77" s="93"/>
    </row>
    <row r="78" spans="1:18" x14ac:dyDescent="0.2">
      <c r="A78" s="5" t="s">
        <v>25</v>
      </c>
      <c r="B78" s="5"/>
      <c r="I78" s="38"/>
    </row>
    <row r="79" spans="1:18" x14ac:dyDescent="0.2">
      <c r="A79" s="5" t="s">
        <v>26</v>
      </c>
      <c r="B79" s="5"/>
      <c r="I79" s="38"/>
    </row>
    <row r="80" spans="1:18" x14ac:dyDescent="0.2">
      <c r="A80" s="5" t="s">
        <v>162</v>
      </c>
      <c r="B80" s="5"/>
      <c r="I80" s="38"/>
    </row>
    <row r="81" spans="1:18" ht="13.5" thickBot="1" x14ac:dyDescent="0.25">
      <c r="A81" s="27" t="s">
        <v>34</v>
      </c>
      <c r="I81" s="38"/>
    </row>
    <row r="82" spans="1:18" x14ac:dyDescent="0.2">
      <c r="A82" s="9" t="s">
        <v>22</v>
      </c>
      <c r="B82" s="10"/>
      <c r="C82" s="10"/>
      <c r="D82" s="10"/>
      <c r="F82" s="10"/>
      <c r="G82" s="10"/>
      <c r="H82" s="10"/>
      <c r="I82" s="42"/>
      <c r="J82" s="10"/>
      <c r="K82" s="10"/>
      <c r="L82" s="10"/>
      <c r="N82" s="10"/>
      <c r="O82">
        <v>53</v>
      </c>
      <c r="R82" s="12"/>
    </row>
    <row r="83" spans="1:18" x14ac:dyDescent="0.2">
      <c r="A83" s="9" t="s">
        <v>25</v>
      </c>
      <c r="B83" s="10"/>
      <c r="C83" s="10"/>
      <c r="D83" s="10"/>
      <c r="F83" s="10"/>
      <c r="G83" s="10"/>
      <c r="H83" s="10"/>
      <c r="I83" s="42"/>
      <c r="J83" s="10"/>
      <c r="K83" s="10"/>
      <c r="L83" s="10"/>
      <c r="N83" s="10"/>
      <c r="O83" s="30">
        <v>0</v>
      </c>
      <c r="P83" s="30"/>
      <c r="Q83" s="92"/>
    </row>
    <row r="84" spans="1:18" x14ac:dyDescent="0.2">
      <c r="A84" s="9" t="s">
        <v>26</v>
      </c>
      <c r="B84" s="10"/>
      <c r="C84" s="10"/>
      <c r="D84" s="10"/>
      <c r="F84" s="10"/>
      <c r="G84" s="10"/>
      <c r="H84" s="10"/>
      <c r="I84" s="42"/>
      <c r="J84" s="10"/>
      <c r="K84" s="10"/>
      <c r="L84" s="10"/>
      <c r="N84" s="10"/>
      <c r="O84" s="10">
        <v>6</v>
      </c>
      <c r="P84" s="10"/>
    </row>
    <row r="85" spans="1:18" x14ac:dyDescent="0.2">
      <c r="A85" s="9"/>
      <c r="B85" s="10"/>
      <c r="C85" s="10"/>
      <c r="D85" s="10"/>
      <c r="F85" s="10"/>
      <c r="G85" s="10"/>
      <c r="H85" s="10"/>
      <c r="I85" s="42"/>
      <c r="J85" s="10"/>
      <c r="K85" s="10"/>
      <c r="L85" s="10"/>
      <c r="N85" s="10"/>
      <c r="O85" s="10"/>
      <c r="P85" s="10"/>
    </row>
    <row r="86" spans="1:18" ht="13.5" thickBot="1" x14ac:dyDescent="0.25">
      <c r="A86" s="27" t="s">
        <v>39</v>
      </c>
      <c r="I86" s="38"/>
      <c r="O86" s="10"/>
      <c r="P86" s="10"/>
    </row>
    <row r="87" spans="1:18" x14ac:dyDescent="0.2">
      <c r="A87" s="9"/>
      <c r="I87" s="38"/>
    </row>
    <row r="88" spans="1:18" x14ac:dyDescent="0.2">
      <c r="A88" s="9" t="s">
        <v>22</v>
      </c>
      <c r="B88" s="10"/>
      <c r="C88" s="10"/>
      <c r="D88" s="10"/>
      <c r="F88" s="10"/>
      <c r="G88" s="10"/>
      <c r="H88" s="10"/>
      <c r="I88" s="42"/>
      <c r="J88" s="10"/>
      <c r="K88" s="10"/>
      <c r="L88" s="10"/>
      <c r="N88" s="10"/>
      <c r="O88">
        <v>78</v>
      </c>
      <c r="R88" s="8">
        <v>78</v>
      </c>
    </row>
    <row r="89" spans="1:18" x14ac:dyDescent="0.2">
      <c r="A89" s="9" t="s">
        <v>25</v>
      </c>
      <c r="B89" s="10"/>
      <c r="C89" s="10"/>
      <c r="D89" s="10"/>
      <c r="F89" s="10"/>
      <c r="G89" s="10"/>
      <c r="H89" s="10"/>
      <c r="I89" s="42"/>
      <c r="J89" s="10"/>
      <c r="K89" s="10"/>
      <c r="L89" s="10"/>
      <c r="N89" s="10"/>
      <c r="O89">
        <v>112</v>
      </c>
      <c r="R89" s="8">
        <v>112</v>
      </c>
    </row>
    <row r="90" spans="1:18" x14ac:dyDescent="0.2">
      <c r="A90" s="9" t="s">
        <v>26</v>
      </c>
      <c r="B90" s="10"/>
      <c r="C90" s="10"/>
      <c r="D90" s="10"/>
      <c r="F90" s="10"/>
      <c r="G90" s="10"/>
      <c r="H90" s="10"/>
      <c r="I90" s="42"/>
      <c r="J90" s="10"/>
      <c r="K90" s="10"/>
      <c r="L90" s="10"/>
      <c r="N90" s="10"/>
      <c r="O90">
        <v>80</v>
      </c>
      <c r="R90" s="8">
        <v>80</v>
      </c>
    </row>
    <row r="91" spans="1:18" x14ac:dyDescent="0.2">
      <c r="A91" s="9"/>
      <c r="B91" s="10"/>
      <c r="C91" s="10"/>
      <c r="D91" s="10"/>
      <c r="F91" s="10"/>
      <c r="G91" s="10"/>
      <c r="H91" s="10"/>
      <c r="I91" s="42"/>
      <c r="J91" s="10"/>
      <c r="K91" s="10"/>
      <c r="L91" s="10"/>
      <c r="N91" s="10"/>
    </row>
    <row r="92" spans="1:18" ht="13.5" thickBot="1" x14ac:dyDescent="0.25">
      <c r="A92" s="27" t="s">
        <v>69</v>
      </c>
      <c r="B92" s="10"/>
      <c r="C92" s="10"/>
      <c r="D92" s="10"/>
      <c r="F92" s="10"/>
      <c r="G92" s="10"/>
      <c r="H92" s="10"/>
      <c r="I92" s="42"/>
      <c r="J92" s="10"/>
      <c r="K92" s="10"/>
      <c r="L92" s="10"/>
      <c r="N92" s="10"/>
      <c r="R92" s="12"/>
    </row>
    <row r="93" spans="1:18" x14ac:dyDescent="0.2">
      <c r="A93" s="9" t="s">
        <v>22</v>
      </c>
      <c r="B93" s="10"/>
      <c r="C93" s="10"/>
      <c r="D93" s="10"/>
      <c r="F93" s="10"/>
      <c r="G93" s="10"/>
      <c r="H93" s="10"/>
      <c r="I93" s="42"/>
      <c r="J93" s="10"/>
      <c r="K93" s="10"/>
      <c r="L93" s="10"/>
      <c r="N93" s="10"/>
      <c r="O93" s="30"/>
      <c r="P93" s="30">
        <v>117</v>
      </c>
      <c r="Q93" s="92"/>
      <c r="R93" s="119">
        <v>117</v>
      </c>
    </row>
    <row r="94" spans="1:18" x14ac:dyDescent="0.2">
      <c r="A94" s="9" t="s">
        <v>148</v>
      </c>
      <c r="B94" s="10"/>
      <c r="C94" s="10"/>
      <c r="D94" s="10"/>
      <c r="F94" s="10"/>
      <c r="G94" s="10"/>
      <c r="H94" s="10"/>
      <c r="I94" s="42"/>
      <c r="J94" s="10"/>
      <c r="K94" s="10"/>
      <c r="L94" s="10"/>
      <c r="N94" s="10"/>
      <c r="O94" s="30"/>
      <c r="P94" s="30">
        <v>13</v>
      </c>
      <c r="Q94" s="92"/>
      <c r="R94" s="119">
        <v>13</v>
      </c>
    </row>
    <row r="95" spans="1:18" x14ac:dyDescent="0.2">
      <c r="A95" s="9" t="s">
        <v>26</v>
      </c>
      <c r="B95" s="10"/>
      <c r="C95" s="10"/>
      <c r="D95" s="10"/>
      <c r="F95" s="10"/>
      <c r="G95" s="10"/>
      <c r="H95" s="10"/>
      <c r="I95" s="42"/>
      <c r="J95" s="10"/>
      <c r="K95" s="10"/>
      <c r="L95" s="10"/>
      <c r="N95" s="10"/>
      <c r="O95" s="30"/>
      <c r="P95" s="30">
        <v>10</v>
      </c>
      <c r="Q95" s="92"/>
      <c r="R95" s="119">
        <v>10</v>
      </c>
    </row>
    <row r="96" spans="1:18" x14ac:dyDescent="0.2">
      <c r="A96" s="9"/>
      <c r="B96" s="10"/>
      <c r="C96" s="10"/>
      <c r="D96" s="10"/>
      <c r="F96" s="10"/>
      <c r="G96" s="10"/>
      <c r="H96" s="10"/>
      <c r="I96" s="42"/>
      <c r="J96" s="10"/>
      <c r="K96" s="10"/>
      <c r="L96" s="10"/>
      <c r="N96" s="10"/>
      <c r="O96" s="30"/>
      <c r="P96" s="30"/>
      <c r="Q96" s="92"/>
      <c r="R96" s="12"/>
    </row>
    <row r="97" spans="1:18" x14ac:dyDescent="0.2">
      <c r="A97" s="31" t="s">
        <v>71</v>
      </c>
      <c r="B97" s="10"/>
      <c r="C97" s="10"/>
      <c r="D97" s="10"/>
      <c r="F97" s="10"/>
      <c r="G97" s="10"/>
      <c r="H97" s="10"/>
      <c r="I97" s="42"/>
      <c r="J97" s="10"/>
      <c r="K97" s="10"/>
      <c r="L97" s="10"/>
      <c r="N97" s="10"/>
      <c r="O97" s="30"/>
      <c r="P97" s="30"/>
      <c r="Q97" s="92"/>
      <c r="R97" s="12"/>
    </row>
    <row r="98" spans="1:18" x14ac:dyDescent="0.2">
      <c r="A98" s="9" t="s">
        <v>22</v>
      </c>
      <c r="B98" s="10"/>
      <c r="C98" s="10"/>
      <c r="D98" s="10"/>
      <c r="F98" s="10"/>
      <c r="G98" s="10"/>
      <c r="H98" s="10"/>
      <c r="I98" s="42"/>
      <c r="J98" s="10"/>
      <c r="K98" s="10"/>
      <c r="L98" s="10"/>
      <c r="N98" s="10"/>
      <c r="O98" s="30"/>
      <c r="P98" s="30">
        <v>88</v>
      </c>
      <c r="Q98" s="92"/>
      <c r="R98" s="8">
        <f>SUM(P98)</f>
        <v>88</v>
      </c>
    </row>
    <row r="99" spans="1:18" x14ac:dyDescent="0.2">
      <c r="A99" s="9" t="s">
        <v>23</v>
      </c>
      <c r="B99" s="10"/>
      <c r="C99" s="10"/>
      <c r="D99" s="10"/>
      <c r="F99" s="10"/>
      <c r="G99" s="10"/>
      <c r="H99" s="10"/>
      <c r="I99" s="42"/>
      <c r="J99" s="10"/>
      <c r="K99" s="10"/>
      <c r="L99" s="10"/>
      <c r="N99" s="10"/>
      <c r="O99" s="10"/>
      <c r="P99" s="30">
        <v>182</v>
      </c>
      <c r="Q99" s="92"/>
      <c r="R99" s="8">
        <f>SUM(P99)</f>
        <v>182</v>
      </c>
    </row>
    <row r="100" spans="1:18" x14ac:dyDescent="0.2">
      <c r="A100" s="9" t="s">
        <v>26</v>
      </c>
      <c r="B100" s="10"/>
      <c r="C100" s="10"/>
      <c r="D100" s="10"/>
      <c r="F100" s="10"/>
      <c r="G100" s="10"/>
      <c r="H100" s="10"/>
      <c r="I100" s="42"/>
      <c r="J100" s="10"/>
      <c r="K100" s="10"/>
      <c r="L100" s="10"/>
      <c r="N100" s="10"/>
      <c r="O100" s="10"/>
      <c r="P100" s="30">
        <v>25</v>
      </c>
      <c r="Q100" s="92"/>
      <c r="R100" s="8">
        <f>SUM(P100)</f>
        <v>25</v>
      </c>
    </row>
    <row r="101" spans="1:18" x14ac:dyDescent="0.2">
      <c r="A101" s="9"/>
      <c r="B101" s="10"/>
      <c r="C101" s="10"/>
      <c r="D101" s="10"/>
      <c r="F101" s="10"/>
      <c r="G101" s="10"/>
      <c r="H101" s="10"/>
      <c r="I101" s="42"/>
      <c r="J101" s="10"/>
      <c r="K101" s="10"/>
      <c r="L101" s="10"/>
      <c r="N101" s="10"/>
      <c r="O101" s="10"/>
      <c r="P101" s="10"/>
    </row>
    <row r="102" spans="1:18" x14ac:dyDescent="0.2">
      <c r="A102" s="1" t="s">
        <v>17</v>
      </c>
      <c r="B102" s="2" t="s">
        <v>84</v>
      </c>
      <c r="C102" s="2" t="s">
        <v>48</v>
      </c>
      <c r="D102" s="2" t="s">
        <v>84</v>
      </c>
      <c r="E102" s="97"/>
      <c r="F102" s="2" t="s">
        <v>84</v>
      </c>
      <c r="G102" s="2" t="s">
        <v>85</v>
      </c>
      <c r="H102" s="2" t="s">
        <v>84</v>
      </c>
      <c r="I102" s="97"/>
      <c r="J102" s="2" t="s">
        <v>84</v>
      </c>
      <c r="K102" s="2" t="s">
        <v>84</v>
      </c>
      <c r="L102" s="2"/>
      <c r="M102" s="97"/>
      <c r="N102" s="2" t="s">
        <v>86</v>
      </c>
      <c r="O102" s="10"/>
      <c r="P102" s="10"/>
    </row>
    <row r="103" spans="1:18" x14ac:dyDescent="0.2">
      <c r="A103" s="2" t="s">
        <v>15</v>
      </c>
      <c r="B103" s="2">
        <v>4</v>
      </c>
      <c r="C103" s="2">
        <v>87</v>
      </c>
      <c r="D103" s="2">
        <v>4</v>
      </c>
      <c r="E103" s="97">
        <f>SUM(B103:D103)</f>
        <v>95</v>
      </c>
      <c r="F103" s="2">
        <v>4</v>
      </c>
      <c r="G103" s="2">
        <v>65</v>
      </c>
      <c r="H103" s="2">
        <v>5</v>
      </c>
      <c r="I103" s="97">
        <f>SUM(B103:H103)</f>
        <v>264</v>
      </c>
      <c r="J103" s="2">
        <v>24</v>
      </c>
      <c r="K103" s="2">
        <v>7</v>
      </c>
      <c r="L103" s="2">
        <v>7</v>
      </c>
      <c r="M103" s="97">
        <f>SUM(I103:L103)</f>
        <v>302</v>
      </c>
      <c r="N103" s="2">
        <v>10</v>
      </c>
      <c r="O103" s="2" t="s">
        <v>84</v>
      </c>
      <c r="P103" s="2" t="s">
        <v>84</v>
      </c>
      <c r="Q103" s="93"/>
      <c r="R103" s="8">
        <f>SUM(M103:P103)</f>
        <v>312</v>
      </c>
    </row>
    <row r="104" spans="1:18" x14ac:dyDescent="0.2">
      <c r="A104" s="5" t="s">
        <v>27</v>
      </c>
      <c r="I104" s="38"/>
      <c r="O104" s="2">
        <v>7</v>
      </c>
      <c r="P104" s="2">
        <v>7</v>
      </c>
      <c r="Q104" s="93"/>
    </row>
    <row r="105" spans="1:18" x14ac:dyDescent="0.2">
      <c r="I105" s="38"/>
    </row>
    <row r="106" spans="1:18" ht="13.5" thickBot="1" x14ac:dyDescent="0.25">
      <c r="A106" s="28" t="s">
        <v>29</v>
      </c>
      <c r="I106" s="38" t="s">
        <v>35</v>
      </c>
      <c r="R106" s="8" t="s">
        <v>83</v>
      </c>
    </row>
    <row r="107" spans="1:18" x14ac:dyDescent="0.2">
      <c r="A107" t="s">
        <v>30</v>
      </c>
      <c r="B107" s="2">
        <v>122</v>
      </c>
      <c r="C107" s="2">
        <v>63</v>
      </c>
      <c r="D107" s="2">
        <v>43</v>
      </c>
      <c r="E107" s="97">
        <f>SUM(B107:D107)</f>
        <v>228</v>
      </c>
      <c r="F107" s="2">
        <v>76</v>
      </c>
      <c r="G107" s="2">
        <v>49</v>
      </c>
      <c r="H107" s="2">
        <v>92</v>
      </c>
      <c r="I107" s="97">
        <f>SUM(E107:H107)</f>
        <v>445</v>
      </c>
      <c r="J107" s="2">
        <v>62</v>
      </c>
      <c r="K107" s="2">
        <v>75</v>
      </c>
      <c r="L107" s="2">
        <v>48</v>
      </c>
      <c r="M107" s="97">
        <f>SUM(J107:L107)</f>
        <v>185</v>
      </c>
      <c r="N107" s="2">
        <v>61</v>
      </c>
      <c r="O107" s="2">
        <v>81</v>
      </c>
      <c r="P107" s="2">
        <v>38</v>
      </c>
      <c r="Q107" s="97"/>
      <c r="R107" s="1">
        <f>SUM(E107,I107,M107,N107,O107,P107)</f>
        <v>1038</v>
      </c>
    </row>
    <row r="108" spans="1:18" x14ac:dyDescent="0.2">
      <c r="A108" t="s">
        <v>31</v>
      </c>
      <c r="B108" s="2">
        <v>44</v>
      </c>
      <c r="C108" s="2">
        <v>39</v>
      </c>
      <c r="D108" s="2">
        <v>19</v>
      </c>
      <c r="E108" s="97">
        <f>SUM(B108:D108)</f>
        <v>102</v>
      </c>
      <c r="F108" s="2">
        <v>34</v>
      </c>
      <c r="G108" s="2">
        <v>6</v>
      </c>
      <c r="H108" s="2">
        <v>35</v>
      </c>
      <c r="I108" s="97">
        <f>SUM(E108:H108)</f>
        <v>177</v>
      </c>
      <c r="J108" s="2">
        <v>31</v>
      </c>
      <c r="K108" s="2">
        <v>43</v>
      </c>
      <c r="L108" s="2">
        <v>23</v>
      </c>
      <c r="M108" s="97">
        <f>SUM(J108:L108)</f>
        <v>97</v>
      </c>
      <c r="N108" s="2">
        <v>27</v>
      </c>
      <c r="O108" s="2">
        <v>23</v>
      </c>
      <c r="P108" s="2">
        <v>38</v>
      </c>
      <c r="Q108" s="97"/>
      <c r="R108" s="1">
        <f>SUM(E108,I108,M108,N108,O108,P108)</f>
        <v>464</v>
      </c>
    </row>
  </sheetData>
  <phoneticPr fontId="0" type="noConversion"/>
  <pageMargins left="0.75" right="0.75" top="1" bottom="1" header="0.5" footer="0.5"/>
  <pageSetup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4"/>
  <sheetViews>
    <sheetView zoomScale="88" zoomScaleNormal="88" workbookViewId="0">
      <pane ySplit="1" topLeftCell="A2" activePane="bottomLeft" state="frozen"/>
      <selection pane="bottomLeft" activeCell="R23" sqref="R23"/>
    </sheetView>
  </sheetViews>
  <sheetFormatPr defaultRowHeight="12.75" x14ac:dyDescent="0.2"/>
  <cols>
    <col min="1" max="1" width="36.7109375" bestFit="1" customWidth="1"/>
    <col min="5" max="5" width="10.85546875" style="38" bestFit="1" customWidth="1"/>
    <col min="9" max="9" width="12.140625" style="37" bestFit="1" customWidth="1"/>
    <col min="12" max="12" width="11" bestFit="1" customWidth="1"/>
    <col min="13" max="13" width="11.85546875" style="37" bestFit="1" customWidth="1"/>
    <col min="16" max="16" width="11.7109375" bestFit="1" customWidth="1"/>
    <col min="17" max="17" width="11.7109375" style="37" customWidth="1"/>
    <col min="18" max="18" width="11.7109375" bestFit="1" customWidth="1"/>
  </cols>
  <sheetData>
    <row r="1" spans="1:18" x14ac:dyDescent="0.2">
      <c r="A1" s="12">
        <v>2012</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196">
        <v>3874</v>
      </c>
      <c r="C4" s="196">
        <v>3843</v>
      </c>
      <c r="D4" s="196">
        <v>4165</v>
      </c>
      <c r="E4" s="197">
        <f>SUM(B4:D4)</f>
        <v>11882</v>
      </c>
      <c r="F4" s="196">
        <v>3790</v>
      </c>
      <c r="G4" s="196">
        <v>3889</v>
      </c>
      <c r="H4" s="196">
        <v>3735</v>
      </c>
      <c r="I4" s="197">
        <f>SUM(F4:H4)</f>
        <v>11414</v>
      </c>
      <c r="J4" s="198">
        <v>4059</v>
      </c>
      <c r="K4" s="198">
        <v>4531</v>
      </c>
      <c r="L4" s="198">
        <v>3913</v>
      </c>
      <c r="M4" s="197">
        <f>SUM(J4:L4)</f>
        <v>12503</v>
      </c>
      <c r="N4" s="198">
        <v>4693</v>
      </c>
      <c r="O4" s="198">
        <v>4166</v>
      </c>
      <c r="P4" s="198">
        <v>4128</v>
      </c>
      <c r="Q4" s="199">
        <f>SUM(N4:P4)</f>
        <v>12987</v>
      </c>
      <c r="R4" s="204">
        <f>SUM(Q4,M4,I4,E4)</f>
        <v>48786</v>
      </c>
    </row>
    <row r="5" spans="1:18" x14ac:dyDescent="0.2">
      <c r="A5" s="3" t="s">
        <v>77</v>
      </c>
      <c r="B5" s="196">
        <v>1142</v>
      </c>
      <c r="C5" s="196">
        <v>1299</v>
      </c>
      <c r="D5" s="196">
        <v>1062</v>
      </c>
      <c r="E5" s="197">
        <f>SUM(B5:D5)</f>
        <v>3503</v>
      </c>
      <c r="F5" s="196">
        <v>1004</v>
      </c>
      <c r="G5" s="196">
        <v>1318</v>
      </c>
      <c r="H5" s="196">
        <v>1036</v>
      </c>
      <c r="I5" s="197">
        <f>SUM(F5:H5)</f>
        <v>3358</v>
      </c>
      <c r="J5" s="198">
        <v>1363</v>
      </c>
      <c r="K5" s="198">
        <v>1251</v>
      </c>
      <c r="L5" s="198">
        <v>1073</v>
      </c>
      <c r="M5" s="197">
        <f>SUM(J5:L5)</f>
        <v>3687</v>
      </c>
      <c r="N5" s="198">
        <v>1191</v>
      </c>
      <c r="O5" s="198">
        <v>1259</v>
      </c>
      <c r="P5" s="198">
        <v>1234</v>
      </c>
      <c r="Q5" s="199">
        <f>SUM(N5:P5)</f>
        <v>3684</v>
      </c>
      <c r="R5" s="204">
        <f>SUM(E5+I5+M5+Q5)</f>
        <v>14232</v>
      </c>
    </row>
    <row r="6" spans="1:18" x14ac:dyDescent="0.2">
      <c r="A6" s="3" t="s">
        <v>79</v>
      </c>
      <c r="B6" s="196">
        <v>800</v>
      </c>
      <c r="C6" s="196">
        <v>736</v>
      </c>
      <c r="D6" s="196">
        <v>832</v>
      </c>
      <c r="E6" s="197">
        <f>SUM(B6:D6)</f>
        <v>2368</v>
      </c>
      <c r="F6" s="196">
        <v>848</v>
      </c>
      <c r="G6" s="196">
        <v>768</v>
      </c>
      <c r="H6" s="196">
        <v>736</v>
      </c>
      <c r="I6" s="197">
        <f>SUM(F6:H6)</f>
        <v>2352</v>
      </c>
      <c r="J6" s="198">
        <v>752</v>
      </c>
      <c r="K6" s="198">
        <v>752</v>
      </c>
      <c r="L6" s="198">
        <v>736</v>
      </c>
      <c r="M6" s="197">
        <f>SUM(J6:L6)</f>
        <v>2240</v>
      </c>
      <c r="N6" s="198">
        <v>720</v>
      </c>
      <c r="O6" s="198">
        <v>704</v>
      </c>
      <c r="P6" s="198">
        <v>688</v>
      </c>
      <c r="Q6" s="199">
        <f>SUM(N6:P6)</f>
        <v>2112</v>
      </c>
      <c r="R6" s="204">
        <f>SUM(E6+I6+M6+Q6)</f>
        <v>9072</v>
      </c>
    </row>
    <row r="7" spans="1:18" s="8" customFormat="1" x14ac:dyDescent="0.2">
      <c r="A7" s="4" t="s">
        <v>159</v>
      </c>
      <c r="B7" s="200">
        <f>SUM(B4:B6)</f>
        <v>5816</v>
      </c>
      <c r="C7" s="200">
        <f>SUM(C4:C6)</f>
        <v>5878</v>
      </c>
      <c r="D7" s="200">
        <f>SUM(D4:D6)</f>
        <v>6059</v>
      </c>
      <c r="E7" s="201">
        <f>SUM(B7:D7)</f>
        <v>17753</v>
      </c>
      <c r="F7" s="200">
        <f>SUM(F4:F6)</f>
        <v>5642</v>
      </c>
      <c r="G7" s="200">
        <f>SUM(G4:G6)</f>
        <v>5975</v>
      </c>
      <c r="H7" s="200">
        <f>SUM(H4:H6)</f>
        <v>5507</v>
      </c>
      <c r="I7" s="201">
        <f>SUM(F7:H7)</f>
        <v>17124</v>
      </c>
      <c r="J7" s="200">
        <f t="shared" ref="J7:O7" si="0">SUM(J4:J6)</f>
        <v>6174</v>
      </c>
      <c r="K7" s="200">
        <f t="shared" si="0"/>
        <v>6534</v>
      </c>
      <c r="L7" s="200">
        <f>SUM(L4:L6)</f>
        <v>5722</v>
      </c>
      <c r="M7" s="201">
        <f t="shared" si="0"/>
        <v>18430</v>
      </c>
      <c r="N7" s="202">
        <f t="shared" si="0"/>
        <v>6604</v>
      </c>
      <c r="O7" s="202">
        <f t="shared" si="0"/>
        <v>6129</v>
      </c>
      <c r="P7" s="202">
        <v>6050</v>
      </c>
      <c r="Q7" s="203">
        <f>SUM(Q4:Q6)</f>
        <v>18783</v>
      </c>
      <c r="R7" s="105">
        <f>SUM(Q7,M7,I7,E7)</f>
        <v>72090</v>
      </c>
    </row>
    <row r="8" spans="1:18" s="3" customFormat="1" x14ac:dyDescent="0.2">
      <c r="B8" s="205"/>
      <c r="C8" s="85"/>
      <c r="D8" s="85"/>
      <c r="E8" s="93"/>
      <c r="F8" s="85"/>
      <c r="G8" s="85"/>
      <c r="H8" s="85"/>
      <c r="I8" s="93"/>
      <c r="M8" s="180"/>
      <c r="Q8" s="88"/>
      <c r="R8" s="11"/>
    </row>
    <row r="9" spans="1:18" x14ac:dyDescent="0.2">
      <c r="A9" s="3" t="s">
        <v>82</v>
      </c>
      <c r="B9" s="48">
        <v>485</v>
      </c>
      <c r="C9" s="48">
        <v>439</v>
      </c>
      <c r="D9" s="48">
        <v>501</v>
      </c>
      <c r="E9" s="179">
        <f>SUM(B9:D9)</f>
        <v>1425</v>
      </c>
      <c r="F9" s="48">
        <v>390</v>
      </c>
      <c r="G9" s="48">
        <v>404</v>
      </c>
      <c r="H9" s="48">
        <v>389</v>
      </c>
      <c r="I9" s="179">
        <f>SUM(F9:H9)</f>
        <v>1183</v>
      </c>
      <c r="J9" s="2">
        <v>408</v>
      </c>
      <c r="K9" s="2">
        <v>405</v>
      </c>
      <c r="L9" s="2">
        <v>323</v>
      </c>
      <c r="M9" s="179">
        <f>SUM(J9:L9)</f>
        <v>1136</v>
      </c>
      <c r="N9" s="2">
        <v>368</v>
      </c>
      <c r="O9" s="2">
        <v>310</v>
      </c>
      <c r="P9" s="2">
        <v>292</v>
      </c>
      <c r="Q9" s="178">
        <f>SUM(N9:P9)</f>
        <v>970</v>
      </c>
      <c r="R9" s="204">
        <f>SUM(Q9,M9,I9,E9)</f>
        <v>4714</v>
      </c>
    </row>
    <row r="10" spans="1:18" x14ac:dyDescent="0.2">
      <c r="A10" s="3" t="s">
        <v>78</v>
      </c>
      <c r="B10" s="48">
        <v>24</v>
      </c>
      <c r="C10" s="48">
        <v>48</v>
      </c>
      <c r="D10" s="48">
        <v>42</v>
      </c>
      <c r="E10" s="179">
        <f>SUM(B10:D10)</f>
        <v>114</v>
      </c>
      <c r="F10" s="48">
        <v>24</v>
      </c>
      <c r="G10" s="48">
        <v>38</v>
      </c>
      <c r="H10" s="48">
        <v>15</v>
      </c>
      <c r="I10" s="179">
        <f>SUM(F10:H10)</f>
        <v>77</v>
      </c>
      <c r="J10" s="2">
        <v>59</v>
      </c>
      <c r="K10" s="2">
        <v>22</v>
      </c>
      <c r="L10" s="2">
        <v>16</v>
      </c>
      <c r="M10" s="179">
        <f>SUM(J10:L10)</f>
        <v>97</v>
      </c>
      <c r="N10" s="2">
        <v>26</v>
      </c>
      <c r="O10" s="2">
        <v>32</v>
      </c>
      <c r="P10" s="2">
        <v>21</v>
      </c>
      <c r="Q10" s="178">
        <f>SUM(N10:P10)</f>
        <v>79</v>
      </c>
      <c r="R10" s="204">
        <f>SUM(E10+I10+M10+Q10)</f>
        <v>367</v>
      </c>
    </row>
    <row r="11" spans="1:18" x14ac:dyDescent="0.2">
      <c r="A11" s="35" t="s">
        <v>80</v>
      </c>
      <c r="B11" s="48">
        <v>80</v>
      </c>
      <c r="C11" s="48">
        <v>96</v>
      </c>
      <c r="D11" s="48">
        <v>96</v>
      </c>
      <c r="E11" s="179">
        <f>SUM(B11:D11)</f>
        <v>272</v>
      </c>
      <c r="F11" s="48">
        <v>80</v>
      </c>
      <c r="G11" s="48">
        <v>64</v>
      </c>
      <c r="H11" s="48">
        <v>96</v>
      </c>
      <c r="I11" s="179">
        <f>SUM(F11:H11)</f>
        <v>240</v>
      </c>
      <c r="J11" s="2">
        <v>112</v>
      </c>
      <c r="K11" s="2">
        <v>80</v>
      </c>
      <c r="L11" s="2">
        <v>80</v>
      </c>
      <c r="M11" s="179">
        <f>SUM(J11:L11)</f>
        <v>272</v>
      </c>
      <c r="N11" s="2">
        <v>80</v>
      </c>
      <c r="O11" s="2">
        <v>64</v>
      </c>
      <c r="P11" s="2">
        <v>64</v>
      </c>
      <c r="Q11" s="178">
        <f>SUM(Q9:Q10)</f>
        <v>1049</v>
      </c>
      <c r="R11" s="204">
        <f>SUM(E11+I11+M11+Q11)</f>
        <v>1833</v>
      </c>
    </row>
    <row r="12" spans="1:18" s="8" customFormat="1" x14ac:dyDescent="0.2">
      <c r="A12" s="4" t="s">
        <v>159</v>
      </c>
      <c r="B12" s="1">
        <f>SUM(B9:B11)</f>
        <v>589</v>
      </c>
      <c r="C12" s="1">
        <f>SUM(C9:C11)</f>
        <v>583</v>
      </c>
      <c r="D12" s="1">
        <f>SUM(D9:D11)</f>
        <v>639</v>
      </c>
      <c r="E12" s="179">
        <f>SUM(B12:D12)</f>
        <v>1811</v>
      </c>
      <c r="F12" s="1">
        <f>SUM(F9:F11)</f>
        <v>494</v>
      </c>
      <c r="G12" s="1">
        <f>SUM(G9:G11)</f>
        <v>506</v>
      </c>
      <c r="H12" s="1">
        <f>SUM(H9:H11)</f>
        <v>500</v>
      </c>
      <c r="I12" s="179">
        <f>SUM(F12:H12)</f>
        <v>1500</v>
      </c>
      <c r="J12" s="1">
        <f t="shared" ref="J12:O12" si="1">SUM(J9:J11)</f>
        <v>579</v>
      </c>
      <c r="K12" s="1">
        <f t="shared" si="1"/>
        <v>507</v>
      </c>
      <c r="L12" s="1">
        <f t="shared" si="1"/>
        <v>419</v>
      </c>
      <c r="M12" s="179">
        <f t="shared" si="1"/>
        <v>1505</v>
      </c>
      <c r="N12" s="1">
        <f t="shared" si="1"/>
        <v>474</v>
      </c>
      <c r="O12" s="1">
        <f t="shared" si="1"/>
        <v>406</v>
      </c>
      <c r="P12" s="1">
        <v>377</v>
      </c>
      <c r="Q12" s="179">
        <f>SUM(Q9:Q11)</f>
        <v>2098</v>
      </c>
      <c r="R12" s="105">
        <f>SUM(E12+I12+M12+Q12)</f>
        <v>6914</v>
      </c>
    </row>
    <row r="13" spans="1:18" s="3" customFormat="1" ht="13.5" thickBot="1" x14ac:dyDescent="0.25">
      <c r="B13" s="181"/>
      <c r="C13" s="181"/>
      <c r="D13" s="181"/>
      <c r="E13" s="206"/>
      <c r="F13" s="181"/>
      <c r="G13" s="181"/>
      <c r="H13" s="181"/>
      <c r="I13" s="206"/>
      <c r="J13" s="181"/>
      <c r="K13" s="181"/>
      <c r="L13" s="181"/>
      <c r="M13" s="93"/>
      <c r="N13" s="181"/>
      <c r="O13" s="181"/>
      <c r="P13" s="181"/>
      <c r="Q13" s="88"/>
      <c r="R13" s="11"/>
    </row>
    <row r="14" spans="1:18" s="3" customFormat="1" ht="13.5" thickBot="1" x14ac:dyDescent="0.25">
      <c r="A14" s="4" t="s">
        <v>76</v>
      </c>
      <c r="B14" s="33">
        <f>SUM(B12+B7)</f>
        <v>6405</v>
      </c>
      <c r="C14" s="33">
        <f>SUM(C12+C7)</f>
        <v>6461</v>
      </c>
      <c r="D14" s="33">
        <f t="shared" ref="D14:I14" si="2">SUM(D7+D12)</f>
        <v>6698</v>
      </c>
      <c r="E14" s="100">
        <f t="shared" si="2"/>
        <v>19564</v>
      </c>
      <c r="F14" s="33">
        <f t="shared" si="2"/>
        <v>6136</v>
      </c>
      <c r="G14" s="33">
        <f t="shared" si="2"/>
        <v>6481</v>
      </c>
      <c r="H14" s="33">
        <f t="shared" si="2"/>
        <v>6007</v>
      </c>
      <c r="I14" s="101">
        <f t="shared" si="2"/>
        <v>18624</v>
      </c>
      <c r="J14" s="33">
        <f>SUM(J7+J12)</f>
        <v>6753</v>
      </c>
      <c r="K14" s="33">
        <f>SUM(K7+K12)</f>
        <v>7041</v>
      </c>
      <c r="L14" s="33">
        <f>SUM(L12+L7)</f>
        <v>6141</v>
      </c>
      <c r="M14" s="100">
        <f>SUM(M12+M7)</f>
        <v>19935</v>
      </c>
      <c r="N14" s="33">
        <f>SUM(N12+N7)</f>
        <v>7078</v>
      </c>
      <c r="O14" s="33">
        <f>SUM(O12+O7)</f>
        <v>6535</v>
      </c>
      <c r="P14" s="33">
        <f>SUM(P7+P12)</f>
        <v>6427</v>
      </c>
      <c r="Q14" s="182">
        <f>SUM(N14:P14)</f>
        <v>20040</v>
      </c>
      <c r="R14" s="207">
        <f>SUM(+E14+I14+M14+Q14)</f>
        <v>78163</v>
      </c>
    </row>
    <row r="15" spans="1:18" ht="13.5" thickTop="1" x14ac:dyDescent="0.2">
      <c r="A15" s="3"/>
      <c r="B15" s="3"/>
      <c r="C15" s="3"/>
      <c r="D15" s="3"/>
      <c r="E15" s="93"/>
      <c r="F15" s="3"/>
      <c r="G15" s="3"/>
      <c r="H15" s="3"/>
      <c r="I15" s="93"/>
      <c r="J15" s="3"/>
      <c r="K15" s="3"/>
      <c r="L15" s="3"/>
      <c r="M15" s="88"/>
      <c r="N15" s="3"/>
      <c r="O15" s="3"/>
      <c r="P15" s="3"/>
      <c r="Q15" s="88"/>
      <c r="R15" s="11"/>
    </row>
    <row r="16" spans="1:18" x14ac:dyDescent="0.2">
      <c r="A16" s="3" t="s">
        <v>89</v>
      </c>
      <c r="B16" s="2">
        <v>280</v>
      </c>
      <c r="C16" s="2">
        <v>286</v>
      </c>
      <c r="D16" s="2">
        <v>275</v>
      </c>
      <c r="E16" s="179"/>
      <c r="F16" s="7">
        <v>267</v>
      </c>
      <c r="G16" s="7">
        <v>249</v>
      </c>
      <c r="H16" s="7">
        <v>264</v>
      </c>
      <c r="I16" s="179"/>
      <c r="J16" s="7">
        <v>279</v>
      </c>
      <c r="K16" s="7">
        <v>278</v>
      </c>
      <c r="L16" s="7">
        <v>278</v>
      </c>
      <c r="M16" s="178"/>
      <c r="N16" s="7">
        <v>280</v>
      </c>
      <c r="O16" s="7">
        <v>282</v>
      </c>
      <c r="P16" s="7">
        <v>280</v>
      </c>
      <c r="Q16" s="178"/>
      <c r="R16" s="204">
        <v>557</v>
      </c>
    </row>
    <row r="17" spans="1:18" x14ac:dyDescent="0.2">
      <c r="A17" s="26" t="s">
        <v>91</v>
      </c>
      <c r="B17" s="2">
        <v>26</v>
      </c>
      <c r="C17" s="2">
        <v>24</v>
      </c>
      <c r="D17" s="2">
        <v>29</v>
      </c>
      <c r="E17" s="179">
        <f>SUM(B17:D17)</f>
        <v>79</v>
      </c>
      <c r="F17" s="7">
        <v>20</v>
      </c>
      <c r="G17" s="7">
        <v>17</v>
      </c>
      <c r="H17" s="7">
        <v>38</v>
      </c>
      <c r="I17" s="179">
        <f>SUM(F17:H17)</f>
        <v>75</v>
      </c>
      <c r="J17" s="7">
        <v>34</v>
      </c>
      <c r="K17" s="7">
        <v>29</v>
      </c>
      <c r="L17" s="7">
        <v>21</v>
      </c>
      <c r="M17" s="179">
        <f>SUM(J17:L17)</f>
        <v>84</v>
      </c>
      <c r="N17" s="7">
        <v>18</v>
      </c>
      <c r="O17" s="7">
        <v>21</v>
      </c>
      <c r="P17" s="7">
        <v>20</v>
      </c>
      <c r="Q17" s="178">
        <f>SUM(N17:P17)</f>
        <v>59</v>
      </c>
      <c r="R17" s="204">
        <f>SUM(Q17,M17,I17,E17)</f>
        <v>297</v>
      </c>
    </row>
    <row r="18" spans="1:18" x14ac:dyDescent="0.2">
      <c r="A18" s="26" t="s">
        <v>92</v>
      </c>
      <c r="B18" s="2">
        <v>31</v>
      </c>
      <c r="C18" s="2">
        <v>12</v>
      </c>
      <c r="D18" s="2">
        <v>44</v>
      </c>
      <c r="E18" s="179">
        <f>SUM(B18:D18)</f>
        <v>87</v>
      </c>
      <c r="F18" s="7">
        <v>36</v>
      </c>
      <c r="G18" s="7">
        <v>47</v>
      </c>
      <c r="H18" s="7">
        <v>17</v>
      </c>
      <c r="I18" s="179">
        <f>SUM(F18:H18)</f>
        <v>100</v>
      </c>
      <c r="J18" s="7">
        <v>28</v>
      </c>
      <c r="K18" s="7">
        <v>29</v>
      </c>
      <c r="L18" s="7">
        <v>25</v>
      </c>
      <c r="M18" s="178">
        <f>SUM(J18:L18)</f>
        <v>82</v>
      </c>
      <c r="N18" s="7">
        <v>23</v>
      </c>
      <c r="O18" s="7">
        <v>25</v>
      </c>
      <c r="P18" s="7">
        <v>33</v>
      </c>
      <c r="Q18" s="178">
        <f>SUM(N18:P18)</f>
        <v>81</v>
      </c>
      <c r="R18" s="204">
        <f>SUM(E18+I18+M18+Q18)</f>
        <v>350</v>
      </c>
    </row>
    <row r="19" spans="1:18" x14ac:dyDescent="0.2">
      <c r="A19" s="26"/>
      <c r="B19" s="3"/>
      <c r="C19" s="3"/>
      <c r="D19" s="3"/>
      <c r="E19" s="93"/>
      <c r="F19" s="3"/>
      <c r="G19" s="5"/>
      <c r="H19" s="5"/>
      <c r="I19" s="93"/>
      <c r="J19" s="5"/>
      <c r="K19" s="5"/>
      <c r="L19" s="5"/>
      <c r="M19" s="88"/>
      <c r="N19" s="5"/>
      <c r="O19" s="5"/>
      <c r="P19" s="3"/>
      <c r="Q19" s="88"/>
      <c r="R19" s="11"/>
    </row>
    <row r="20" spans="1:18" ht="15.75" x14ac:dyDescent="0.25">
      <c r="A20" s="68" t="s">
        <v>150</v>
      </c>
      <c r="B20" s="3"/>
      <c r="C20" s="3"/>
      <c r="D20" s="3"/>
      <c r="E20" s="93"/>
      <c r="F20" s="3"/>
      <c r="G20" s="5"/>
      <c r="H20" s="5"/>
      <c r="I20" s="93"/>
      <c r="J20" s="5"/>
      <c r="K20" s="5"/>
      <c r="L20" s="5"/>
      <c r="M20" s="88"/>
      <c r="P20" s="3"/>
      <c r="Q20" s="88"/>
      <c r="R20" s="11"/>
    </row>
    <row r="21" spans="1:18" x14ac:dyDescent="0.2">
      <c r="A21" s="31" t="s">
        <v>39</v>
      </c>
      <c r="I21" s="38"/>
      <c r="N21" s="10"/>
    </row>
    <row r="22" spans="1:18" x14ac:dyDescent="0.2">
      <c r="A22" s="9" t="s">
        <v>22</v>
      </c>
      <c r="B22" s="10"/>
      <c r="C22" s="10"/>
      <c r="D22" s="10"/>
      <c r="F22" s="10"/>
      <c r="G22" s="10"/>
      <c r="H22" s="10"/>
      <c r="I22" s="42"/>
      <c r="J22" s="10"/>
      <c r="K22" s="10"/>
      <c r="L22" s="10"/>
      <c r="M22" s="42"/>
      <c r="N22" s="10"/>
      <c r="O22">
        <v>172</v>
      </c>
    </row>
    <row r="23" spans="1:18" x14ac:dyDescent="0.2">
      <c r="A23" s="9" t="s">
        <v>25</v>
      </c>
      <c r="B23" s="10"/>
      <c r="C23" s="10"/>
      <c r="D23" s="10"/>
      <c r="F23" s="10"/>
      <c r="G23" s="10"/>
      <c r="H23" s="10"/>
      <c r="I23" s="42"/>
      <c r="J23" s="10"/>
      <c r="K23" s="10"/>
      <c r="L23" s="10"/>
      <c r="M23" s="42"/>
      <c r="N23" s="10"/>
      <c r="O23">
        <v>100</v>
      </c>
    </row>
    <row r="24" spans="1:18" x14ac:dyDescent="0.2">
      <c r="A24" s="9" t="s">
        <v>26</v>
      </c>
      <c r="B24" s="10"/>
      <c r="C24" s="10"/>
      <c r="D24" s="10"/>
      <c r="F24" s="10"/>
      <c r="G24" s="10"/>
      <c r="H24" s="10"/>
      <c r="I24" s="42"/>
      <c r="J24" s="10"/>
      <c r="K24" s="10"/>
      <c r="L24" s="10"/>
      <c r="M24" s="42"/>
      <c r="N24" s="5"/>
      <c r="O24" s="5">
        <v>25</v>
      </c>
    </row>
    <row r="25" spans="1:18" x14ac:dyDescent="0.2">
      <c r="A25" s="26"/>
      <c r="B25" s="3"/>
      <c r="C25" s="3"/>
      <c r="D25" s="3"/>
      <c r="E25" s="93"/>
      <c r="F25" s="3"/>
      <c r="G25" s="5"/>
      <c r="H25" s="5"/>
      <c r="I25" s="93"/>
      <c r="J25" s="5"/>
      <c r="K25" s="5"/>
      <c r="L25" s="5"/>
      <c r="M25" s="88"/>
      <c r="N25" s="10"/>
      <c r="O25" s="30"/>
      <c r="P25" s="3"/>
      <c r="Q25" s="88"/>
      <c r="R25" s="11"/>
    </row>
    <row r="26" spans="1:18" x14ac:dyDescent="0.2">
      <c r="A26" s="31" t="s">
        <v>71</v>
      </c>
      <c r="B26" s="10"/>
      <c r="C26" s="10"/>
      <c r="D26" s="10"/>
      <c r="F26" s="10"/>
      <c r="G26" s="10"/>
      <c r="H26" s="10"/>
      <c r="I26" s="42"/>
      <c r="J26" s="10"/>
      <c r="K26" s="10"/>
      <c r="L26" s="10"/>
      <c r="M26" s="42"/>
      <c r="O26" s="10"/>
      <c r="P26" s="30"/>
      <c r="Q26" s="90"/>
      <c r="R26" s="30"/>
    </row>
    <row r="27" spans="1:18" x14ac:dyDescent="0.2">
      <c r="A27" s="26" t="s">
        <v>22</v>
      </c>
      <c r="B27" s="10"/>
      <c r="C27" s="10"/>
      <c r="D27" s="10"/>
      <c r="F27" s="10"/>
      <c r="G27" s="10"/>
      <c r="H27" s="10"/>
      <c r="I27" s="42"/>
      <c r="J27" s="10"/>
      <c r="K27" s="10"/>
      <c r="L27" s="10"/>
      <c r="M27" s="42"/>
      <c r="O27" s="10"/>
      <c r="P27" s="10">
        <v>157</v>
      </c>
      <c r="Q27" s="42"/>
      <c r="R27" s="10"/>
    </row>
    <row r="28" spans="1:18" x14ac:dyDescent="0.2">
      <c r="A28" s="9" t="s">
        <v>23</v>
      </c>
      <c r="B28" s="10"/>
      <c r="C28" s="10"/>
      <c r="D28" s="10"/>
      <c r="F28" s="10"/>
      <c r="G28" s="10"/>
      <c r="H28" s="10"/>
      <c r="I28" s="42"/>
      <c r="J28" s="10"/>
      <c r="K28" s="10"/>
      <c r="L28" s="10"/>
      <c r="M28" s="42"/>
      <c r="N28" s="10"/>
      <c r="O28" s="10"/>
      <c r="P28" s="10">
        <v>145</v>
      </c>
      <c r="Q28" s="42"/>
      <c r="R28" s="10"/>
    </row>
    <row r="29" spans="1:18" x14ac:dyDescent="0.2">
      <c r="A29" s="9" t="s">
        <v>26</v>
      </c>
      <c r="B29" s="10"/>
      <c r="C29" s="10"/>
      <c r="D29" s="10"/>
      <c r="F29" s="10"/>
      <c r="G29" s="10"/>
      <c r="H29" s="10"/>
      <c r="I29" s="42"/>
      <c r="J29" s="10"/>
      <c r="K29" s="10"/>
      <c r="L29" s="10"/>
      <c r="M29" s="42"/>
      <c r="N29" s="10"/>
      <c r="O29" s="10"/>
      <c r="P29" s="10"/>
      <c r="Q29" s="42"/>
      <c r="R29" s="10"/>
    </row>
    <row r="30" spans="1:18" x14ac:dyDescent="0.2">
      <c r="A30" s="9"/>
      <c r="B30" s="10"/>
      <c r="C30" s="10"/>
      <c r="D30" s="10"/>
      <c r="F30" s="10"/>
      <c r="G30" s="10"/>
      <c r="H30" s="10"/>
      <c r="I30" s="42"/>
      <c r="J30" s="10"/>
      <c r="K30" s="10"/>
      <c r="L30" s="10"/>
      <c r="M30" s="42"/>
      <c r="N30" s="10"/>
      <c r="O30" s="10"/>
      <c r="P30" s="10"/>
      <c r="Q30" s="42"/>
      <c r="R30" s="10"/>
    </row>
    <row r="31" spans="1:18" x14ac:dyDescent="0.2">
      <c r="A31" s="9" t="s">
        <v>24</v>
      </c>
      <c r="B31" s="10"/>
      <c r="C31" s="10"/>
      <c r="D31" s="10"/>
      <c r="F31" s="10"/>
      <c r="G31" s="10"/>
      <c r="H31" s="10"/>
      <c r="I31" s="42"/>
      <c r="J31" s="10"/>
      <c r="K31" s="10"/>
      <c r="L31" s="10"/>
      <c r="M31" s="42"/>
      <c r="N31" s="5"/>
      <c r="O31" s="5"/>
      <c r="P31" s="10"/>
      <c r="Q31" s="42"/>
      <c r="R31" s="10"/>
    </row>
    <row r="32" spans="1:18" ht="13.5" thickBot="1" x14ac:dyDescent="0.25">
      <c r="A32" s="9" t="s">
        <v>182</v>
      </c>
      <c r="B32" s="3"/>
      <c r="C32" s="3"/>
      <c r="D32" s="3"/>
      <c r="E32" s="93"/>
      <c r="F32" s="3">
        <v>239</v>
      </c>
      <c r="G32" s="5"/>
      <c r="H32" s="5"/>
      <c r="I32" s="93"/>
      <c r="J32" s="5"/>
      <c r="K32" s="5"/>
      <c r="L32" s="5"/>
      <c r="M32" s="88"/>
      <c r="N32" s="3"/>
      <c r="O32" s="3"/>
      <c r="P32" s="3"/>
      <c r="Q32" s="88"/>
      <c r="R32" s="11"/>
    </row>
    <row r="33" spans="1:20" ht="13.5" thickBot="1" x14ac:dyDescent="0.25">
      <c r="A33" s="6" t="s">
        <v>222</v>
      </c>
      <c r="B33" s="3"/>
      <c r="C33" s="3"/>
      <c r="D33" s="3"/>
      <c r="E33" s="93"/>
      <c r="F33" s="3"/>
      <c r="G33" s="3"/>
      <c r="H33" s="3"/>
      <c r="I33" s="93"/>
      <c r="J33" s="3"/>
      <c r="K33" s="3"/>
      <c r="L33" s="3"/>
      <c r="M33" s="88"/>
      <c r="N33" s="3"/>
      <c r="O33" s="3"/>
      <c r="P33" s="3"/>
      <c r="Q33" s="88"/>
      <c r="R33" s="11">
        <v>78976</v>
      </c>
      <c r="T33" s="33">
        <f>T12+T17</f>
        <v>0</v>
      </c>
    </row>
    <row r="34" spans="1:20" ht="13.5" thickTop="1" x14ac:dyDescent="0.2">
      <c r="A34" s="25" t="s">
        <v>57</v>
      </c>
      <c r="B34" s="3"/>
      <c r="C34" s="3"/>
      <c r="D34" s="3"/>
      <c r="E34" s="93"/>
      <c r="F34" s="3"/>
      <c r="G34" s="3"/>
      <c r="H34" s="3"/>
      <c r="I34" s="93"/>
      <c r="J34" s="3"/>
      <c r="K34" s="3"/>
      <c r="L34" s="3"/>
      <c r="M34" s="88"/>
      <c r="P34" s="3"/>
      <c r="Q34" s="88"/>
      <c r="R34" s="11"/>
    </row>
    <row r="35" spans="1:20" x14ac:dyDescent="0.2">
      <c r="A35" s="26" t="s">
        <v>58</v>
      </c>
      <c r="B35" s="2"/>
      <c r="C35" s="7"/>
      <c r="D35" s="7"/>
      <c r="E35" s="97"/>
      <c r="F35" s="7"/>
      <c r="G35" s="7"/>
      <c r="H35" s="7"/>
      <c r="I35" s="97"/>
      <c r="J35" s="7"/>
      <c r="K35" s="2"/>
      <c r="L35" s="2"/>
      <c r="M35" s="87"/>
      <c r="N35" s="2"/>
      <c r="O35" s="2"/>
      <c r="P35" s="2"/>
      <c r="Q35" s="88"/>
      <c r="R35" s="11"/>
    </row>
    <row r="36" spans="1:20" x14ac:dyDescent="0.2">
      <c r="A36" s="17" t="s">
        <v>54</v>
      </c>
      <c r="B36" s="2"/>
      <c r="C36" s="7"/>
      <c r="D36" s="7"/>
      <c r="E36" s="97"/>
      <c r="F36" s="7"/>
      <c r="G36" s="7"/>
      <c r="H36" s="7"/>
      <c r="I36" s="97"/>
      <c r="J36" s="2"/>
      <c r="K36" s="2"/>
      <c r="L36" s="2"/>
      <c r="M36" s="87"/>
      <c r="N36" s="2"/>
      <c r="O36" s="2"/>
      <c r="P36" s="2"/>
      <c r="Q36" s="88"/>
      <c r="R36" s="11"/>
    </row>
    <row r="37" spans="1:20" x14ac:dyDescent="0.2">
      <c r="A37" s="9"/>
      <c r="B37" s="3"/>
      <c r="C37" s="5"/>
      <c r="D37" s="5"/>
      <c r="E37" s="93"/>
      <c r="F37" s="5"/>
      <c r="G37" s="5"/>
      <c r="H37" s="5"/>
      <c r="I37" s="93"/>
      <c r="J37" s="3"/>
      <c r="K37" s="3"/>
      <c r="L37" s="3"/>
      <c r="M37" s="88"/>
      <c r="N37" s="3"/>
      <c r="O37" s="3"/>
      <c r="P37" s="3"/>
      <c r="Q37" s="88"/>
      <c r="R37" s="11"/>
    </row>
    <row r="38" spans="1:20" x14ac:dyDescent="0.2">
      <c r="A38" s="22" t="s">
        <v>59</v>
      </c>
      <c r="B38" s="21"/>
      <c r="C38" s="21"/>
      <c r="D38" s="21"/>
      <c r="E38" s="96"/>
      <c r="F38" s="21"/>
      <c r="G38" s="21"/>
      <c r="H38" s="21"/>
      <c r="I38" s="96"/>
      <c r="J38" s="21"/>
      <c r="K38" s="21"/>
      <c r="L38" s="21"/>
      <c r="M38" s="89"/>
      <c r="N38" s="21"/>
      <c r="O38" s="21"/>
      <c r="P38" s="21"/>
      <c r="Q38" s="88"/>
      <c r="R38" s="18"/>
    </row>
    <row r="39" spans="1:20" x14ac:dyDescent="0.2">
      <c r="A39" s="2"/>
      <c r="B39" s="2"/>
      <c r="C39" s="2"/>
      <c r="D39" s="2"/>
      <c r="E39" s="97"/>
      <c r="F39" s="2"/>
      <c r="G39" s="2"/>
      <c r="H39" s="2"/>
      <c r="I39" s="97"/>
      <c r="J39" s="2"/>
      <c r="K39" s="2"/>
      <c r="L39" s="2"/>
      <c r="M39" s="87"/>
      <c r="N39" s="2"/>
      <c r="O39" s="2"/>
      <c r="P39" s="2"/>
      <c r="Q39" s="88"/>
      <c r="R39" s="11"/>
    </row>
    <row r="40" spans="1:20" x14ac:dyDescent="0.2">
      <c r="A40" s="2" t="s">
        <v>41</v>
      </c>
      <c r="B40" s="2"/>
      <c r="C40" s="2"/>
      <c r="D40" s="2"/>
      <c r="E40" s="97"/>
      <c r="F40" s="2"/>
      <c r="G40" s="2"/>
      <c r="H40" s="2"/>
      <c r="I40" s="97"/>
      <c r="J40" s="2"/>
      <c r="K40" s="2"/>
      <c r="L40" s="2"/>
      <c r="M40" s="87"/>
      <c r="N40" s="2"/>
      <c r="O40" s="2"/>
      <c r="P40" s="2"/>
      <c r="Q40" s="88"/>
      <c r="R40" s="11"/>
    </row>
    <row r="41" spans="1:20" x14ac:dyDescent="0.2">
      <c r="A41" s="9"/>
      <c r="B41" s="3"/>
      <c r="C41" s="5"/>
      <c r="D41" s="5"/>
      <c r="E41" s="93"/>
      <c r="F41" s="5"/>
      <c r="G41" s="5"/>
      <c r="H41" s="5"/>
      <c r="I41" s="93"/>
      <c r="J41" s="3"/>
      <c r="K41" s="3"/>
      <c r="L41" s="3"/>
      <c r="M41" s="88"/>
      <c r="N41" s="3"/>
      <c r="O41" s="3"/>
      <c r="P41" s="3"/>
      <c r="Q41" s="88"/>
      <c r="R41" s="11"/>
    </row>
    <row r="42" spans="1:20" x14ac:dyDescent="0.2">
      <c r="A42" s="6" t="s">
        <v>60</v>
      </c>
      <c r="B42" s="8"/>
      <c r="C42" s="8"/>
      <c r="D42" s="8"/>
      <c r="F42" s="8"/>
      <c r="G42" s="8"/>
      <c r="H42" s="8"/>
      <c r="I42" s="38"/>
      <c r="J42" s="8"/>
      <c r="K42" s="8"/>
      <c r="L42" s="8"/>
      <c r="M42" s="38"/>
      <c r="N42" s="8"/>
      <c r="O42" s="8"/>
      <c r="P42" s="8"/>
      <c r="Q42" s="38"/>
      <c r="R42" s="8"/>
    </row>
    <row r="43" spans="1:20" x14ac:dyDescent="0.2">
      <c r="A43" s="2" t="s">
        <v>15</v>
      </c>
      <c r="B43" s="2">
        <v>703</v>
      </c>
      <c r="C43" s="2">
        <v>564</v>
      </c>
      <c r="D43" s="2">
        <v>721</v>
      </c>
      <c r="E43" s="97">
        <v>1988</v>
      </c>
      <c r="F43" s="2">
        <v>719</v>
      </c>
      <c r="G43" s="16">
        <v>745</v>
      </c>
      <c r="H43" s="2">
        <v>707</v>
      </c>
      <c r="I43" s="97">
        <v>2171</v>
      </c>
      <c r="J43" s="2">
        <v>696</v>
      </c>
      <c r="K43" s="2">
        <v>785</v>
      </c>
      <c r="L43" s="2">
        <v>649</v>
      </c>
      <c r="M43" s="179">
        <v>2130</v>
      </c>
      <c r="N43" s="2">
        <v>663</v>
      </c>
      <c r="O43" s="2">
        <v>664</v>
      </c>
      <c r="P43" s="2">
        <v>657</v>
      </c>
      <c r="Q43" s="93">
        <v>1984</v>
      </c>
      <c r="R43" s="12">
        <v>8273</v>
      </c>
    </row>
    <row r="44" spans="1:20" x14ac:dyDescent="0.2">
      <c r="A44" s="1" t="s">
        <v>146</v>
      </c>
      <c r="B44" s="2">
        <v>1054.5</v>
      </c>
      <c r="C44" s="2">
        <v>846</v>
      </c>
      <c r="D44" s="2">
        <v>1114</v>
      </c>
      <c r="E44" s="97">
        <v>3014.5</v>
      </c>
      <c r="F44" s="2">
        <v>1078.5</v>
      </c>
      <c r="G44" s="2">
        <v>1117.5</v>
      </c>
      <c r="H44" s="2">
        <v>1060.5</v>
      </c>
      <c r="I44" s="97">
        <v>3256.5</v>
      </c>
      <c r="J44" s="2">
        <v>1044</v>
      </c>
      <c r="K44" s="2">
        <v>1177.5</v>
      </c>
      <c r="L44" s="1">
        <v>973.5</v>
      </c>
      <c r="M44" s="179">
        <v>3195</v>
      </c>
      <c r="N44" s="2">
        <v>994.5</v>
      </c>
      <c r="O44" s="2">
        <v>996</v>
      </c>
      <c r="P44" s="2">
        <v>985.5</v>
      </c>
      <c r="Q44" s="93">
        <v>1990.5</v>
      </c>
      <c r="R44" s="160">
        <v>11456.5</v>
      </c>
    </row>
    <row r="45" spans="1:20" x14ac:dyDescent="0.2">
      <c r="A45" s="23"/>
      <c r="B45" s="21"/>
      <c r="C45" s="21"/>
      <c r="D45" s="21"/>
      <c r="E45" s="96"/>
      <c r="F45" s="21"/>
      <c r="G45" s="21"/>
      <c r="H45" s="21"/>
      <c r="I45" s="96"/>
      <c r="J45" s="21"/>
      <c r="K45" s="21"/>
      <c r="L45" s="21"/>
      <c r="M45" s="89"/>
      <c r="N45" s="21"/>
      <c r="O45" s="21"/>
      <c r="P45" s="21"/>
      <c r="Q45" s="88"/>
      <c r="R45" s="18"/>
    </row>
    <row r="46" spans="1:20" x14ac:dyDescent="0.2">
      <c r="A46" s="23" t="s">
        <v>56</v>
      </c>
      <c r="B46" s="21"/>
      <c r="C46" s="21"/>
      <c r="D46" s="21"/>
      <c r="E46" s="96"/>
      <c r="F46" s="21"/>
      <c r="G46" s="21"/>
      <c r="H46" s="21"/>
      <c r="I46" s="96"/>
      <c r="J46" s="21"/>
      <c r="K46" s="21"/>
      <c r="L46" s="21"/>
      <c r="M46" s="89"/>
      <c r="N46" s="21"/>
      <c r="O46" s="21"/>
      <c r="P46" s="21"/>
      <c r="Q46" s="88"/>
      <c r="R46" s="11"/>
    </row>
    <row r="47" spans="1:20" x14ac:dyDescent="0.2">
      <c r="A47" s="7" t="s">
        <v>75</v>
      </c>
      <c r="B47" s="2">
        <v>91</v>
      </c>
      <c r="C47" s="2">
        <v>82.5</v>
      </c>
      <c r="D47" s="2">
        <v>83</v>
      </c>
      <c r="E47" s="97">
        <f>SUM(B47:D47)</f>
        <v>256.5</v>
      </c>
      <c r="F47" s="2">
        <v>78.5</v>
      </c>
      <c r="G47" s="2">
        <v>79</v>
      </c>
      <c r="H47" s="2">
        <v>68</v>
      </c>
      <c r="I47" s="97">
        <f>SUM(F47:H47)</f>
        <v>225.5</v>
      </c>
      <c r="J47" s="2">
        <v>77</v>
      </c>
      <c r="K47" s="2">
        <v>71.5</v>
      </c>
      <c r="L47" s="2">
        <v>77.5</v>
      </c>
      <c r="M47" s="97">
        <f>SUM(J47:L47)</f>
        <v>226</v>
      </c>
      <c r="N47" s="2">
        <v>75.5</v>
      </c>
      <c r="O47" s="2">
        <v>74.5</v>
      </c>
      <c r="P47" s="2">
        <v>65</v>
      </c>
      <c r="Q47" s="93">
        <f>SUM(N47:P47)</f>
        <v>215</v>
      </c>
      <c r="R47" s="3">
        <f>SUM(Q47,M47,I47,E47)</f>
        <v>923</v>
      </c>
    </row>
    <row r="48" spans="1:20" x14ac:dyDescent="0.2">
      <c r="A48" s="7" t="s">
        <v>47</v>
      </c>
      <c r="B48" s="2">
        <v>147.5</v>
      </c>
      <c r="C48" s="2">
        <v>160.5</v>
      </c>
      <c r="D48" s="2">
        <v>156.5</v>
      </c>
      <c r="E48" s="97">
        <f>SUM(B48:D48)</f>
        <v>464.5</v>
      </c>
      <c r="F48" s="2">
        <v>156.5</v>
      </c>
      <c r="G48" s="2">
        <v>142.5</v>
      </c>
      <c r="H48" s="2">
        <v>129</v>
      </c>
      <c r="I48" s="97">
        <f>SUM(F48:H48)</f>
        <v>428</v>
      </c>
      <c r="J48" s="2">
        <v>153</v>
      </c>
      <c r="K48" s="2">
        <v>150</v>
      </c>
      <c r="L48" s="2">
        <v>163</v>
      </c>
      <c r="M48" s="97">
        <f>SUM(J48:L48)</f>
        <v>466</v>
      </c>
      <c r="N48" s="2">
        <v>145</v>
      </c>
      <c r="O48" s="2">
        <v>157</v>
      </c>
      <c r="P48" s="2">
        <v>122.5</v>
      </c>
      <c r="Q48" s="93">
        <f>SUM(N48:P48)</f>
        <v>424.5</v>
      </c>
      <c r="R48" s="106">
        <f>SUM(Q48,M48,I48,E48)</f>
        <v>1783</v>
      </c>
    </row>
    <row r="49" spans="1:18" x14ac:dyDescent="0.2">
      <c r="A49" s="7" t="s">
        <v>15</v>
      </c>
      <c r="B49" s="2">
        <v>16</v>
      </c>
      <c r="C49" s="7">
        <v>19</v>
      </c>
      <c r="D49" s="2">
        <v>26</v>
      </c>
      <c r="E49" s="97">
        <v>61</v>
      </c>
      <c r="F49" s="2">
        <v>27</v>
      </c>
      <c r="G49" s="2">
        <v>26</v>
      </c>
      <c r="H49" s="2">
        <v>22</v>
      </c>
      <c r="I49" s="97">
        <v>75</v>
      </c>
      <c r="J49" s="7">
        <v>20</v>
      </c>
      <c r="K49" s="2">
        <v>20</v>
      </c>
      <c r="L49" s="2">
        <v>11</v>
      </c>
      <c r="M49" s="97">
        <f>SUM(J49:L49)</f>
        <v>51</v>
      </c>
      <c r="N49" s="2">
        <v>20</v>
      </c>
      <c r="O49" s="2">
        <v>16</v>
      </c>
      <c r="P49" s="2"/>
      <c r="Q49" s="93">
        <f>SUM(N49:P49)</f>
        <v>36</v>
      </c>
      <c r="R49" s="106">
        <f>SUM(Q49,M49,I49,E49)</f>
        <v>223</v>
      </c>
    </row>
    <row r="50" spans="1:18" s="8" customFormat="1" x14ac:dyDescent="0.2">
      <c r="A50" s="6"/>
      <c r="C50" s="4"/>
      <c r="D50" s="4"/>
      <c r="E50" s="93"/>
      <c r="F50" s="4"/>
      <c r="G50" s="4"/>
      <c r="H50" s="4"/>
      <c r="I50" s="93"/>
      <c r="J50" s="4"/>
      <c r="K50" s="4"/>
      <c r="L50" s="4"/>
      <c r="M50" s="93"/>
      <c r="N50" s="4"/>
      <c r="O50" s="4"/>
      <c r="P50" s="4"/>
      <c r="Q50" s="93"/>
      <c r="R50" s="12"/>
    </row>
    <row r="51" spans="1:18" x14ac:dyDescent="0.2">
      <c r="A51" s="23" t="s">
        <v>16</v>
      </c>
      <c r="B51" s="21"/>
      <c r="C51" s="21"/>
      <c r="D51" s="21"/>
      <c r="E51" s="96"/>
      <c r="F51" s="21"/>
      <c r="G51" s="21"/>
      <c r="H51" s="21"/>
      <c r="I51" s="96"/>
      <c r="J51" s="21"/>
      <c r="K51" s="21"/>
      <c r="L51" s="21"/>
      <c r="M51" s="89"/>
      <c r="N51" s="21"/>
      <c r="O51" s="21"/>
      <c r="P51" s="21"/>
      <c r="Q51" s="88"/>
      <c r="R51" s="11"/>
    </row>
    <row r="52" spans="1:18" x14ac:dyDescent="0.2">
      <c r="A52" s="23" t="s">
        <v>108</v>
      </c>
      <c r="B52" s="21">
        <v>1074</v>
      </c>
      <c r="C52" s="21">
        <v>1014</v>
      </c>
      <c r="D52" s="21">
        <v>1083</v>
      </c>
      <c r="E52" s="96">
        <f t="shared" ref="E52:E60" si="3">SUM(B52:D52)</f>
        <v>3171</v>
      </c>
      <c r="F52" s="21">
        <v>1154</v>
      </c>
      <c r="G52" s="21">
        <v>1063</v>
      </c>
      <c r="H52" s="21">
        <v>923</v>
      </c>
      <c r="I52" s="96">
        <f t="shared" ref="I52:I60" si="4">SUM(F52:H52)</f>
        <v>3140</v>
      </c>
      <c r="J52" s="21">
        <v>812</v>
      </c>
      <c r="K52" s="21">
        <v>963</v>
      </c>
      <c r="L52" s="21">
        <v>834</v>
      </c>
      <c r="M52" s="96">
        <f t="shared" ref="M52:M57" si="5">SUM(J52:L52)</f>
        <v>2609</v>
      </c>
      <c r="N52" s="21">
        <v>965</v>
      </c>
      <c r="O52" s="21">
        <v>782</v>
      </c>
      <c r="P52" s="21">
        <v>871</v>
      </c>
      <c r="Q52" s="88">
        <f>SUM(N52:P52)</f>
        <v>2618</v>
      </c>
      <c r="R52" s="12">
        <v>11538</v>
      </c>
    </row>
    <row r="53" spans="1:18" x14ac:dyDescent="0.2">
      <c r="A53" s="2" t="s">
        <v>87</v>
      </c>
      <c r="B53" s="2">
        <v>934</v>
      </c>
      <c r="C53" s="2">
        <v>895</v>
      </c>
      <c r="D53" s="2">
        <v>947</v>
      </c>
      <c r="E53" s="97">
        <f t="shared" si="3"/>
        <v>2776</v>
      </c>
      <c r="F53" s="2">
        <v>994</v>
      </c>
      <c r="G53" s="2">
        <v>929</v>
      </c>
      <c r="H53" s="2">
        <v>797</v>
      </c>
      <c r="I53" s="97">
        <f t="shared" si="4"/>
        <v>2720</v>
      </c>
      <c r="J53" s="2">
        <v>735</v>
      </c>
      <c r="K53" s="2">
        <v>824</v>
      </c>
      <c r="L53" s="2">
        <v>705</v>
      </c>
      <c r="M53" s="97">
        <f t="shared" si="5"/>
        <v>2264</v>
      </c>
      <c r="N53" s="2">
        <v>798</v>
      </c>
      <c r="O53" s="2">
        <v>684</v>
      </c>
      <c r="P53" s="2">
        <v>771</v>
      </c>
      <c r="Q53" s="88"/>
      <c r="R53" s="11"/>
    </row>
    <row r="54" spans="1:18" x14ac:dyDescent="0.2">
      <c r="A54" s="2" t="s">
        <v>88</v>
      </c>
      <c r="B54" s="2">
        <v>124</v>
      </c>
      <c r="C54" s="2">
        <v>103</v>
      </c>
      <c r="D54" s="2">
        <v>120</v>
      </c>
      <c r="E54" s="97">
        <f t="shared" si="3"/>
        <v>347</v>
      </c>
      <c r="F54" s="2">
        <v>128</v>
      </c>
      <c r="G54" s="2">
        <v>102</v>
      </c>
      <c r="H54" s="2">
        <v>78</v>
      </c>
      <c r="I54" s="97">
        <f t="shared" si="4"/>
        <v>308</v>
      </c>
      <c r="J54" s="2">
        <v>77</v>
      </c>
      <c r="K54" s="2">
        <v>91</v>
      </c>
      <c r="L54" s="2">
        <v>65</v>
      </c>
      <c r="M54" s="97">
        <f t="shared" si="5"/>
        <v>233</v>
      </c>
      <c r="N54" s="2">
        <v>87</v>
      </c>
      <c r="O54" s="2">
        <v>50</v>
      </c>
      <c r="P54" s="2">
        <v>68</v>
      </c>
      <c r="Q54" s="88"/>
      <c r="R54" s="11"/>
    </row>
    <row r="55" spans="1:18" x14ac:dyDescent="0.2">
      <c r="A55" s="2" t="s">
        <v>101</v>
      </c>
      <c r="B55" s="2">
        <v>16</v>
      </c>
      <c r="C55" s="2">
        <v>16</v>
      </c>
      <c r="D55" s="2">
        <v>16</v>
      </c>
      <c r="E55" s="97">
        <f t="shared" si="3"/>
        <v>48</v>
      </c>
      <c r="F55" s="2">
        <v>32</v>
      </c>
      <c r="G55" s="2">
        <v>32</v>
      </c>
      <c r="H55" s="2">
        <v>48</v>
      </c>
      <c r="I55" s="97">
        <f t="shared" si="4"/>
        <v>112</v>
      </c>
      <c r="J55" s="2">
        <v>0</v>
      </c>
      <c r="K55" s="2">
        <v>48</v>
      </c>
      <c r="L55" s="2">
        <v>64</v>
      </c>
      <c r="M55" s="97">
        <f t="shared" si="5"/>
        <v>112</v>
      </c>
      <c r="N55" s="2">
        <v>80</v>
      </c>
      <c r="O55" s="2">
        <v>48</v>
      </c>
      <c r="P55" s="2">
        <v>32</v>
      </c>
      <c r="Q55" s="88"/>
      <c r="R55" s="11"/>
    </row>
    <row r="56" spans="1:18" x14ac:dyDescent="0.2">
      <c r="A56" s="2" t="s">
        <v>14</v>
      </c>
      <c r="B56" s="2">
        <v>116</v>
      </c>
      <c r="C56" s="2">
        <v>110</v>
      </c>
      <c r="D56" s="2">
        <v>126</v>
      </c>
      <c r="E56" s="97">
        <f t="shared" si="3"/>
        <v>352</v>
      </c>
      <c r="F56" s="2">
        <v>123</v>
      </c>
      <c r="G56" s="2">
        <v>117</v>
      </c>
      <c r="H56" s="2">
        <v>112</v>
      </c>
      <c r="I56" s="97">
        <f t="shared" si="4"/>
        <v>352</v>
      </c>
      <c r="J56" s="2">
        <v>97</v>
      </c>
      <c r="K56" s="2">
        <v>108</v>
      </c>
      <c r="L56" s="2">
        <v>108</v>
      </c>
      <c r="M56" s="97">
        <f t="shared" si="5"/>
        <v>313</v>
      </c>
      <c r="N56" s="2">
        <v>108</v>
      </c>
      <c r="O56" s="2">
        <v>102</v>
      </c>
      <c r="P56" s="2">
        <v>113</v>
      </c>
      <c r="Q56" s="88">
        <f>SUM(N56:P56)</f>
        <v>323</v>
      </c>
      <c r="R56" s="11"/>
    </row>
    <row r="57" spans="1:18" x14ac:dyDescent="0.2">
      <c r="A57" s="2" t="s">
        <v>90</v>
      </c>
      <c r="B57" s="2">
        <v>116</v>
      </c>
      <c r="C57" s="2">
        <v>8</v>
      </c>
      <c r="D57" s="2">
        <v>3</v>
      </c>
      <c r="E57" s="97">
        <f t="shared" si="3"/>
        <v>127</v>
      </c>
      <c r="F57" s="2">
        <v>11</v>
      </c>
      <c r="G57" s="2">
        <v>3</v>
      </c>
      <c r="H57" s="2">
        <v>1</v>
      </c>
      <c r="I57" s="97">
        <f t="shared" si="4"/>
        <v>15</v>
      </c>
      <c r="J57" s="2">
        <v>0</v>
      </c>
      <c r="K57" s="2">
        <v>9</v>
      </c>
      <c r="L57" s="2">
        <v>3</v>
      </c>
      <c r="M57" s="97">
        <f t="shared" si="5"/>
        <v>12</v>
      </c>
      <c r="N57" s="2">
        <v>5</v>
      </c>
      <c r="O57" s="2">
        <v>5</v>
      </c>
      <c r="P57" s="2">
        <v>2</v>
      </c>
      <c r="Q57" s="88"/>
      <c r="R57" s="11"/>
    </row>
    <row r="58" spans="1:18" x14ac:dyDescent="0.2">
      <c r="A58" s="2" t="s">
        <v>15</v>
      </c>
      <c r="B58" s="2">
        <v>20</v>
      </c>
      <c r="C58" s="2">
        <v>22</v>
      </c>
      <c r="D58" s="2">
        <v>26</v>
      </c>
      <c r="E58" s="97">
        <f t="shared" si="3"/>
        <v>68</v>
      </c>
      <c r="F58" s="2">
        <v>21</v>
      </c>
      <c r="G58" s="2">
        <v>17</v>
      </c>
      <c r="H58" s="2">
        <v>21</v>
      </c>
      <c r="I58" s="97">
        <f t="shared" si="4"/>
        <v>59</v>
      </c>
      <c r="J58" s="2">
        <v>17</v>
      </c>
      <c r="K58" s="2">
        <v>14</v>
      </c>
      <c r="L58" s="2">
        <v>14</v>
      </c>
      <c r="M58" s="97">
        <f>SUM(J58:L58)</f>
        <v>45</v>
      </c>
      <c r="N58" s="2">
        <v>19</v>
      </c>
      <c r="O58" s="2">
        <v>16</v>
      </c>
      <c r="P58" s="2">
        <v>45</v>
      </c>
      <c r="Q58" s="88"/>
      <c r="R58" s="11"/>
    </row>
    <row r="59" spans="1:18" x14ac:dyDescent="0.2">
      <c r="A59" s="16" t="s">
        <v>94</v>
      </c>
      <c r="B59" s="2">
        <v>20</v>
      </c>
      <c r="C59" s="2">
        <v>7</v>
      </c>
      <c r="D59" s="2">
        <v>2</v>
      </c>
      <c r="E59" s="97">
        <f t="shared" si="3"/>
        <v>29</v>
      </c>
      <c r="F59" s="2">
        <v>2</v>
      </c>
      <c r="G59" s="2">
        <v>6</v>
      </c>
      <c r="H59" s="2">
        <v>6</v>
      </c>
      <c r="I59" s="97">
        <f t="shared" si="4"/>
        <v>14</v>
      </c>
      <c r="J59" s="2">
        <v>1</v>
      </c>
      <c r="K59" s="2">
        <v>2</v>
      </c>
      <c r="L59" s="2">
        <v>3</v>
      </c>
      <c r="M59" s="97">
        <f>SUM(J59:L59)</f>
        <v>6</v>
      </c>
      <c r="N59" s="2">
        <v>2</v>
      </c>
      <c r="O59" s="2">
        <v>0</v>
      </c>
      <c r="P59" s="2">
        <v>30</v>
      </c>
      <c r="Q59" s="88">
        <f>SUM(N59:P59)</f>
        <v>32</v>
      </c>
      <c r="R59" s="106">
        <f>SUM(Q59,M59,I59,E59)</f>
        <v>81</v>
      </c>
    </row>
    <row r="60" spans="1:18" x14ac:dyDescent="0.2">
      <c r="A60" s="17" t="s">
        <v>93</v>
      </c>
      <c r="B60" s="2">
        <v>228</v>
      </c>
      <c r="C60" s="2">
        <v>307</v>
      </c>
      <c r="D60" s="2">
        <v>400</v>
      </c>
      <c r="E60" s="97">
        <f t="shared" si="3"/>
        <v>935</v>
      </c>
      <c r="F60" s="2">
        <v>300</v>
      </c>
      <c r="G60" s="2">
        <v>358.5</v>
      </c>
      <c r="H60" s="2">
        <v>360.25</v>
      </c>
      <c r="I60" s="97">
        <f t="shared" si="4"/>
        <v>1018.75</v>
      </c>
      <c r="J60" s="2">
        <v>471.95</v>
      </c>
      <c r="K60" s="2">
        <v>332</v>
      </c>
      <c r="L60" s="2">
        <v>247</v>
      </c>
      <c r="M60" s="97">
        <f>SUM(J60:L60)</f>
        <v>1050.95</v>
      </c>
      <c r="N60" s="2">
        <v>361.4</v>
      </c>
      <c r="O60" s="2">
        <v>444</v>
      </c>
      <c r="P60" s="2">
        <v>507</v>
      </c>
      <c r="Q60" s="88">
        <f>SUM(N60:P60)</f>
        <v>1312.4</v>
      </c>
      <c r="R60" s="106">
        <f>SUM(Q60,M60,I60,E60)</f>
        <v>4317.1000000000004</v>
      </c>
    </row>
    <row r="61" spans="1:18" x14ac:dyDescent="0.2">
      <c r="A61" s="3"/>
      <c r="B61" s="3"/>
      <c r="C61" s="3"/>
      <c r="D61" s="3"/>
      <c r="E61" s="93"/>
      <c r="F61" s="3"/>
      <c r="G61" s="3"/>
      <c r="H61" s="3"/>
      <c r="I61" s="93"/>
      <c r="J61" s="3"/>
      <c r="K61" s="3"/>
      <c r="L61" s="3"/>
      <c r="M61" s="88"/>
      <c r="N61" s="3"/>
      <c r="O61" s="3"/>
      <c r="P61" s="3"/>
      <c r="Q61" s="88"/>
      <c r="R61" s="11"/>
    </row>
    <row r="62" spans="1:18" x14ac:dyDescent="0.2">
      <c r="A62" s="3"/>
      <c r="B62" s="3"/>
      <c r="C62" s="3"/>
      <c r="D62" s="3"/>
      <c r="E62" s="93"/>
      <c r="F62" s="3"/>
      <c r="G62" s="3"/>
      <c r="H62" s="3"/>
      <c r="I62" s="93"/>
      <c r="J62" s="3"/>
      <c r="K62" s="3"/>
      <c r="L62" s="3"/>
      <c r="M62" s="88"/>
      <c r="N62" s="3"/>
      <c r="O62" s="3"/>
      <c r="P62" s="3"/>
      <c r="Q62" s="88"/>
    </row>
    <row r="63" spans="1:18" x14ac:dyDescent="0.2">
      <c r="A63" s="6"/>
      <c r="B63" s="3"/>
      <c r="C63" s="3"/>
      <c r="D63" s="3"/>
      <c r="E63" s="93"/>
      <c r="F63" s="3"/>
      <c r="G63" s="5"/>
      <c r="H63" s="3"/>
      <c r="I63" s="93"/>
      <c r="J63" s="3"/>
      <c r="K63" s="3"/>
      <c r="L63" s="3"/>
      <c r="M63" s="88"/>
      <c r="N63" s="3"/>
      <c r="O63" s="3"/>
      <c r="P63" s="3"/>
      <c r="Q63" s="88"/>
    </row>
    <row r="64" spans="1:18" x14ac:dyDescent="0.2">
      <c r="A64" s="14"/>
      <c r="B64" s="3"/>
      <c r="C64" s="3"/>
      <c r="D64" s="3"/>
      <c r="E64" s="93"/>
      <c r="F64" s="3"/>
      <c r="G64" s="3"/>
      <c r="H64" s="3"/>
      <c r="I64" s="93"/>
      <c r="J64" s="3"/>
      <c r="K64" s="3"/>
      <c r="L64" s="3"/>
      <c r="M64" s="88"/>
      <c r="N64" s="3"/>
      <c r="O64" s="3"/>
      <c r="P64" s="3"/>
      <c r="Q64" s="88"/>
    </row>
    <row r="65" spans="1:18" x14ac:dyDescent="0.2">
      <c r="A65" s="5"/>
      <c r="B65" s="3"/>
      <c r="C65" s="3"/>
      <c r="D65" s="3"/>
      <c r="E65" s="93"/>
      <c r="F65" s="3"/>
      <c r="G65" s="3"/>
      <c r="H65" s="3"/>
      <c r="I65" s="93"/>
      <c r="J65" s="3"/>
      <c r="K65" s="3"/>
      <c r="L65" s="3"/>
      <c r="M65" s="88"/>
      <c r="N65" s="3"/>
      <c r="O65" s="3"/>
      <c r="P65" s="3"/>
      <c r="Q65" s="88"/>
    </row>
    <row r="66" spans="1:18" x14ac:dyDescent="0.2">
      <c r="A66" s="5"/>
      <c r="B66" s="3"/>
      <c r="C66" s="3"/>
      <c r="D66" s="3"/>
      <c r="E66" s="93"/>
      <c r="F66" s="3"/>
      <c r="G66" s="3"/>
      <c r="H66" s="3"/>
      <c r="I66" s="93"/>
      <c r="J66" s="3"/>
      <c r="K66" s="3"/>
      <c r="L66" s="3"/>
      <c r="M66" s="88"/>
      <c r="N66" s="3"/>
      <c r="O66" s="3"/>
      <c r="P66" s="3"/>
      <c r="Q66" s="88"/>
    </row>
    <row r="67" spans="1:18" ht="15.75" x14ac:dyDescent="0.25">
      <c r="A67" s="68" t="s">
        <v>151</v>
      </c>
      <c r="B67" s="3"/>
      <c r="C67" s="3"/>
      <c r="D67" s="3"/>
      <c r="E67" s="93"/>
      <c r="F67" s="3"/>
      <c r="G67" s="3"/>
      <c r="H67" s="3"/>
      <c r="I67" s="93"/>
      <c r="J67" s="3"/>
      <c r="K67" s="3"/>
      <c r="L67" s="3"/>
      <c r="M67" s="88"/>
      <c r="N67" s="3"/>
      <c r="O67" s="3"/>
      <c r="P67" s="3"/>
      <c r="Q67" s="88"/>
    </row>
    <row r="68" spans="1:18" x14ac:dyDescent="0.2">
      <c r="A68" s="5"/>
      <c r="B68" s="3"/>
      <c r="C68" s="3"/>
      <c r="D68" s="3"/>
      <c r="E68" s="93"/>
      <c r="F68" s="3"/>
      <c r="G68" s="3"/>
      <c r="H68" s="3"/>
      <c r="I68" s="93"/>
      <c r="J68" s="3"/>
      <c r="K68" s="3"/>
      <c r="L68" s="3"/>
      <c r="M68" s="88"/>
      <c r="N68" s="3"/>
      <c r="O68" s="3"/>
      <c r="P68" s="3"/>
      <c r="Q68" s="88"/>
    </row>
    <row r="69" spans="1:18" ht="13.5" thickBot="1" x14ac:dyDescent="0.25">
      <c r="A69" s="28" t="s">
        <v>43</v>
      </c>
      <c r="B69" s="3"/>
      <c r="C69" s="3"/>
      <c r="D69" s="3"/>
      <c r="E69" s="93"/>
      <c r="F69" s="3"/>
      <c r="G69" s="3"/>
      <c r="H69" s="3"/>
      <c r="I69" s="93"/>
      <c r="J69" s="3"/>
      <c r="K69" s="3"/>
      <c r="L69" s="3"/>
      <c r="M69" s="88"/>
      <c r="N69" s="3"/>
      <c r="O69" s="3"/>
      <c r="P69" s="3"/>
      <c r="Q69" s="88"/>
    </row>
    <row r="70" spans="1:18" x14ac:dyDescent="0.2">
      <c r="A70" s="5" t="s">
        <v>114</v>
      </c>
      <c r="B70" s="3"/>
      <c r="C70" s="3"/>
      <c r="D70" s="3">
        <v>65</v>
      </c>
      <c r="E70" s="93">
        <v>65</v>
      </c>
      <c r="F70" s="5">
        <v>86</v>
      </c>
      <c r="G70" s="5">
        <v>69</v>
      </c>
      <c r="H70" s="5">
        <v>55</v>
      </c>
      <c r="I70" s="93">
        <f>SUM(F70:H70)</f>
        <v>210</v>
      </c>
      <c r="J70" s="5">
        <v>50</v>
      </c>
      <c r="K70" s="5">
        <v>35</v>
      </c>
      <c r="L70" s="5">
        <v>26</v>
      </c>
      <c r="M70" s="88">
        <f>SUM(J70:L70)</f>
        <v>111</v>
      </c>
      <c r="N70" s="5">
        <v>40</v>
      </c>
      <c r="O70" s="5"/>
      <c r="P70" s="5"/>
      <c r="Q70" s="88">
        <v>40</v>
      </c>
      <c r="R70" s="8">
        <v>426</v>
      </c>
    </row>
    <row r="71" spans="1:18" x14ac:dyDescent="0.2">
      <c r="A71" s="5" t="s">
        <v>115</v>
      </c>
      <c r="B71" s="3"/>
      <c r="C71" s="3"/>
      <c r="D71" s="3">
        <v>65</v>
      </c>
      <c r="E71" s="93"/>
      <c r="F71" s="5">
        <v>86</v>
      </c>
      <c r="G71" s="5">
        <v>69</v>
      </c>
      <c r="H71" s="5">
        <v>55</v>
      </c>
      <c r="I71" s="93"/>
      <c r="J71" s="5">
        <v>50</v>
      </c>
      <c r="K71" s="5">
        <v>35</v>
      </c>
      <c r="L71" s="5">
        <v>26</v>
      </c>
      <c r="M71" s="88"/>
      <c r="N71" s="5">
        <v>40</v>
      </c>
      <c r="O71" s="5"/>
      <c r="P71" s="5"/>
      <c r="Q71" s="88"/>
    </row>
    <row r="72" spans="1:18" x14ac:dyDescent="0.2">
      <c r="A72" s="5" t="s">
        <v>116</v>
      </c>
      <c r="B72" s="3"/>
      <c r="C72" s="3"/>
      <c r="D72" s="3">
        <v>20</v>
      </c>
      <c r="E72" s="93"/>
      <c r="F72" s="5">
        <v>10</v>
      </c>
      <c r="G72" s="5">
        <v>15</v>
      </c>
      <c r="H72" s="5">
        <v>3</v>
      </c>
      <c r="I72" s="93"/>
      <c r="J72" s="5">
        <v>5</v>
      </c>
      <c r="K72" s="5">
        <v>3</v>
      </c>
      <c r="L72" s="5">
        <v>2</v>
      </c>
      <c r="M72" s="88"/>
      <c r="N72" s="5">
        <v>6</v>
      </c>
      <c r="O72" s="3"/>
      <c r="P72" s="3"/>
      <c r="Q72" s="88"/>
    </row>
    <row r="73" spans="1:18" x14ac:dyDescent="0.2">
      <c r="A73" s="5" t="s">
        <v>117</v>
      </c>
      <c r="B73" s="3"/>
      <c r="C73" s="5"/>
      <c r="D73" s="5">
        <v>650</v>
      </c>
      <c r="E73" s="93"/>
      <c r="F73" s="5">
        <v>1000</v>
      </c>
      <c r="G73" s="5">
        <v>950</v>
      </c>
      <c r="H73" s="5">
        <v>400</v>
      </c>
      <c r="I73" s="93"/>
      <c r="J73" s="5">
        <v>300</v>
      </c>
      <c r="K73" s="5">
        <v>250</v>
      </c>
      <c r="L73" s="5">
        <v>200</v>
      </c>
      <c r="M73" s="88"/>
      <c r="N73" s="5">
        <v>300</v>
      </c>
      <c r="O73" s="3"/>
      <c r="P73" s="3"/>
      <c r="Q73" s="88"/>
    </row>
    <row r="74" spans="1:18" x14ac:dyDescent="0.2">
      <c r="A74" s="5"/>
      <c r="B74" s="3"/>
      <c r="C74" s="5"/>
      <c r="D74" s="5"/>
      <c r="E74" s="93"/>
      <c r="F74" s="5"/>
      <c r="G74" s="5"/>
      <c r="H74" s="5"/>
      <c r="I74" s="93"/>
      <c r="J74" s="5"/>
      <c r="K74" s="5"/>
      <c r="L74" s="3"/>
      <c r="M74" s="88"/>
      <c r="N74" s="3"/>
      <c r="O74" s="3"/>
      <c r="P74" s="3"/>
      <c r="Q74" s="88"/>
    </row>
    <row r="75" spans="1:18" ht="13.5" thickBot="1" x14ac:dyDescent="0.25">
      <c r="A75" s="27" t="s">
        <v>33</v>
      </c>
      <c r="B75" s="3"/>
      <c r="C75" s="3"/>
      <c r="D75" s="3"/>
      <c r="E75" s="93"/>
      <c r="F75" s="3"/>
      <c r="G75" s="3"/>
      <c r="H75" s="3"/>
      <c r="I75" s="93"/>
      <c r="J75" s="3"/>
      <c r="K75" s="3"/>
      <c r="L75" s="3"/>
      <c r="M75" s="88"/>
      <c r="N75" s="3"/>
      <c r="O75" s="3"/>
      <c r="P75" s="3"/>
      <c r="Q75" s="88"/>
    </row>
    <row r="76" spans="1:18" x14ac:dyDescent="0.2">
      <c r="A76" s="9" t="s">
        <v>188</v>
      </c>
      <c r="B76" s="3"/>
      <c r="C76" s="3"/>
      <c r="D76" s="3"/>
      <c r="E76" s="93"/>
      <c r="F76" s="3"/>
      <c r="G76" s="3"/>
      <c r="H76" s="3">
        <v>52</v>
      </c>
      <c r="I76" s="93"/>
      <c r="J76" s="3"/>
      <c r="K76" s="3"/>
      <c r="L76" s="3"/>
      <c r="M76" s="88"/>
      <c r="N76" s="3"/>
      <c r="O76" s="3"/>
      <c r="P76" s="3"/>
      <c r="Q76" s="88"/>
      <c r="R76">
        <v>52</v>
      </c>
    </row>
    <row r="77" spans="1:18" x14ac:dyDescent="0.2">
      <c r="A77" s="9" t="s">
        <v>25</v>
      </c>
      <c r="B77" s="3"/>
      <c r="C77" s="3"/>
      <c r="D77" s="3"/>
      <c r="E77" s="93"/>
      <c r="F77" s="3"/>
      <c r="G77" s="3"/>
      <c r="H77" s="3">
        <v>43</v>
      </c>
      <c r="I77" s="93"/>
      <c r="J77" s="3"/>
      <c r="K77" s="3"/>
      <c r="L77" s="3"/>
      <c r="M77" s="88"/>
      <c r="N77" s="3"/>
      <c r="O77" s="3"/>
      <c r="P77" s="3"/>
      <c r="Q77" s="88"/>
      <c r="R77">
        <v>43</v>
      </c>
    </row>
    <row r="78" spans="1:18" x14ac:dyDescent="0.2">
      <c r="A78" s="9" t="s">
        <v>26</v>
      </c>
      <c r="B78" s="3"/>
      <c r="C78" s="3"/>
      <c r="D78" s="3"/>
      <c r="E78" s="93"/>
      <c r="F78" s="3"/>
      <c r="G78" s="3"/>
      <c r="H78" s="3">
        <v>10</v>
      </c>
      <c r="I78" s="93"/>
      <c r="J78" s="3"/>
      <c r="K78" s="3"/>
      <c r="L78" s="3"/>
      <c r="M78" s="88"/>
      <c r="N78" s="3"/>
      <c r="O78" s="3"/>
      <c r="P78" s="3"/>
      <c r="Q78" s="88"/>
    </row>
    <row r="79" spans="1:18" x14ac:dyDescent="0.2">
      <c r="A79" s="6"/>
      <c r="B79" s="3"/>
      <c r="C79" s="3"/>
      <c r="D79" s="3"/>
      <c r="E79" s="93"/>
      <c r="F79" s="3"/>
      <c r="G79" s="3"/>
      <c r="H79" s="3"/>
      <c r="I79" s="93"/>
      <c r="J79" s="3"/>
      <c r="K79" s="3"/>
      <c r="L79" s="3"/>
      <c r="M79" s="88"/>
      <c r="N79" s="3"/>
      <c r="O79" s="3"/>
      <c r="P79" s="3"/>
      <c r="Q79" s="88"/>
    </row>
    <row r="80" spans="1:18" ht="13.5" thickBot="1" x14ac:dyDescent="0.25">
      <c r="A80" s="27" t="s">
        <v>24</v>
      </c>
      <c r="B80" s="3"/>
      <c r="C80" s="3"/>
      <c r="D80" s="3"/>
      <c r="E80" s="93"/>
      <c r="F80" s="3"/>
      <c r="G80" s="3"/>
      <c r="H80" s="3"/>
      <c r="I80" s="93"/>
      <c r="J80" s="3"/>
      <c r="K80" s="3"/>
      <c r="L80" s="3"/>
      <c r="M80" s="88"/>
      <c r="N80" s="3"/>
      <c r="O80" s="3"/>
      <c r="P80" s="3"/>
      <c r="Q80" s="88"/>
    </row>
    <row r="81" spans="1:18" x14ac:dyDescent="0.2">
      <c r="A81" s="5" t="s">
        <v>22</v>
      </c>
      <c r="B81" s="5"/>
      <c r="C81" s="3"/>
      <c r="D81" s="3">
        <v>62</v>
      </c>
      <c r="E81" s="93"/>
      <c r="F81" s="3"/>
      <c r="G81" s="3"/>
      <c r="H81" s="3"/>
      <c r="I81" s="93"/>
      <c r="J81" s="3"/>
      <c r="K81" s="3"/>
      <c r="L81" s="3"/>
      <c r="M81" s="88"/>
      <c r="N81" s="3"/>
      <c r="O81" s="3"/>
      <c r="P81" s="3"/>
      <c r="Q81" s="88"/>
      <c r="R81">
        <v>62</v>
      </c>
    </row>
    <row r="82" spans="1:18" x14ac:dyDescent="0.2">
      <c r="A82" s="5" t="s">
        <v>25</v>
      </c>
      <c r="B82" s="5"/>
      <c r="D82">
        <v>54</v>
      </c>
      <c r="I82" s="38"/>
      <c r="R82">
        <v>54</v>
      </c>
    </row>
    <row r="83" spans="1:18" x14ac:dyDescent="0.2">
      <c r="A83" s="5" t="s">
        <v>26</v>
      </c>
      <c r="B83" s="5"/>
      <c r="D83">
        <v>30</v>
      </c>
      <c r="I83" s="38"/>
    </row>
    <row r="84" spans="1:18" x14ac:dyDescent="0.2">
      <c r="A84" s="5"/>
      <c r="B84" s="5"/>
      <c r="I84" s="38"/>
    </row>
    <row r="85" spans="1:18" ht="13.5" thickBot="1" x14ac:dyDescent="0.25">
      <c r="A85" s="27" t="s">
        <v>202</v>
      </c>
      <c r="I85" s="38"/>
    </row>
    <row r="86" spans="1:18" x14ac:dyDescent="0.2">
      <c r="A86" s="9" t="s">
        <v>22</v>
      </c>
      <c r="B86" s="10"/>
      <c r="C86" s="10"/>
      <c r="D86" s="10"/>
      <c r="F86" s="10"/>
      <c r="G86" s="10"/>
      <c r="H86" s="10"/>
      <c r="I86" s="42"/>
      <c r="J86" s="10"/>
      <c r="K86" s="10"/>
      <c r="L86" s="10"/>
      <c r="M86" s="42"/>
      <c r="N86" s="10">
        <v>75</v>
      </c>
      <c r="R86" s="30">
        <v>75</v>
      </c>
    </row>
    <row r="87" spans="1:18" x14ac:dyDescent="0.2">
      <c r="A87" s="9" t="s">
        <v>25</v>
      </c>
      <c r="B87" s="10"/>
      <c r="C87" s="10"/>
      <c r="D87" s="10"/>
      <c r="F87" s="10"/>
      <c r="G87" s="10"/>
      <c r="H87" s="10"/>
      <c r="I87" s="42"/>
      <c r="J87" s="10"/>
      <c r="K87" s="10"/>
      <c r="L87" s="10"/>
      <c r="M87" s="42"/>
      <c r="N87" s="10"/>
      <c r="O87" s="30"/>
      <c r="P87" s="30"/>
      <c r="Q87" s="90"/>
      <c r="R87" s="10"/>
    </row>
    <row r="88" spans="1:18" x14ac:dyDescent="0.2">
      <c r="A88" s="9" t="s">
        <v>26</v>
      </c>
      <c r="B88" s="10"/>
      <c r="C88" s="10"/>
      <c r="D88" s="10"/>
      <c r="F88" s="10"/>
      <c r="G88" s="10"/>
      <c r="H88" s="10"/>
      <c r="I88" s="42"/>
      <c r="J88" s="10"/>
      <c r="K88" s="10"/>
      <c r="L88" s="10"/>
      <c r="M88" s="42"/>
      <c r="N88" s="10">
        <v>10</v>
      </c>
      <c r="O88" s="10"/>
      <c r="P88" s="10"/>
      <c r="Q88" s="42"/>
      <c r="R88" s="10"/>
    </row>
    <row r="89" spans="1:18" x14ac:dyDescent="0.2">
      <c r="A89" s="9"/>
      <c r="B89" s="10"/>
      <c r="C89" s="10"/>
      <c r="D89" s="10"/>
      <c r="F89" s="10"/>
      <c r="G89" s="10"/>
      <c r="H89" s="10"/>
      <c r="I89" s="42"/>
      <c r="J89" s="10"/>
      <c r="K89" s="10"/>
      <c r="L89" s="10"/>
      <c r="N89" s="10"/>
      <c r="O89" s="10"/>
      <c r="P89" s="10"/>
      <c r="Q89" s="42"/>
      <c r="R89" s="10"/>
    </row>
    <row r="90" spans="1:18" ht="13.5" thickBot="1" x14ac:dyDescent="0.25">
      <c r="A90" s="27" t="s">
        <v>39</v>
      </c>
      <c r="I90" s="38"/>
      <c r="O90" s="10"/>
      <c r="P90" s="10"/>
      <c r="Q90" s="42"/>
    </row>
    <row r="91" spans="1:18" x14ac:dyDescent="0.2">
      <c r="A91" s="9" t="s">
        <v>149</v>
      </c>
      <c r="I91" s="38"/>
    </row>
    <row r="92" spans="1:18" x14ac:dyDescent="0.2">
      <c r="A92" s="9" t="s">
        <v>22</v>
      </c>
      <c r="B92" s="10"/>
      <c r="C92" s="10"/>
      <c r="D92" s="10"/>
      <c r="F92" s="10"/>
      <c r="G92" s="10"/>
      <c r="H92" s="10"/>
      <c r="I92" s="42"/>
      <c r="J92" s="10"/>
      <c r="K92" s="10"/>
      <c r="L92" s="10"/>
      <c r="M92" s="42"/>
      <c r="N92" s="10"/>
      <c r="O92">
        <v>159</v>
      </c>
      <c r="R92">
        <v>159</v>
      </c>
    </row>
    <row r="93" spans="1:18" x14ac:dyDescent="0.2">
      <c r="A93" s="9" t="s">
        <v>25</v>
      </c>
      <c r="B93" s="10"/>
      <c r="C93" s="10"/>
      <c r="D93" s="10"/>
      <c r="F93" s="10"/>
      <c r="G93" s="10"/>
      <c r="H93" s="10"/>
      <c r="I93" s="42"/>
      <c r="J93" s="10"/>
      <c r="K93" s="10"/>
      <c r="L93" s="10"/>
      <c r="M93" s="42"/>
      <c r="N93" s="10"/>
      <c r="O93">
        <v>20</v>
      </c>
      <c r="R93">
        <v>20</v>
      </c>
    </row>
    <row r="94" spans="1:18" x14ac:dyDescent="0.2">
      <c r="A94" s="9" t="s">
        <v>26</v>
      </c>
      <c r="B94" s="10"/>
      <c r="C94" s="10"/>
      <c r="D94" s="10"/>
      <c r="F94" s="10"/>
      <c r="G94" s="10"/>
      <c r="H94" s="10"/>
      <c r="I94" s="42"/>
      <c r="J94" s="10"/>
      <c r="K94" s="10"/>
      <c r="L94" s="10"/>
      <c r="M94" s="42"/>
      <c r="N94" s="10"/>
      <c r="O94">
        <v>15</v>
      </c>
    </row>
    <row r="95" spans="1:18" x14ac:dyDescent="0.2">
      <c r="A95" s="9"/>
      <c r="B95" s="10"/>
      <c r="C95" s="10"/>
      <c r="D95" s="10"/>
      <c r="F95" s="10"/>
      <c r="G95" s="10"/>
      <c r="H95" s="10"/>
      <c r="I95" s="42"/>
      <c r="J95" s="10"/>
      <c r="K95" s="10"/>
      <c r="L95" s="10"/>
      <c r="M95" s="42"/>
      <c r="N95" s="10"/>
    </row>
    <row r="96" spans="1:18" ht="13.5" thickBot="1" x14ac:dyDescent="0.25">
      <c r="A96" s="27" t="s">
        <v>69</v>
      </c>
      <c r="B96" s="10"/>
      <c r="C96" s="10"/>
      <c r="D96" s="10"/>
      <c r="F96" s="10"/>
      <c r="G96" s="10"/>
      <c r="H96" s="10"/>
      <c r="I96" s="42"/>
      <c r="J96" s="10"/>
      <c r="K96" s="10"/>
      <c r="L96" s="10"/>
      <c r="M96" s="42"/>
      <c r="N96" s="10"/>
      <c r="R96" s="30"/>
    </row>
    <row r="97" spans="1:18" x14ac:dyDescent="0.2">
      <c r="A97" s="9" t="s">
        <v>22</v>
      </c>
      <c r="B97" s="10"/>
      <c r="C97" s="10"/>
      <c r="D97" s="10"/>
      <c r="F97" s="10"/>
      <c r="G97" s="10"/>
      <c r="H97" s="10"/>
      <c r="I97" s="42"/>
      <c r="J97" s="10"/>
      <c r="K97" s="10"/>
      <c r="L97" s="10"/>
      <c r="M97" s="42"/>
      <c r="N97" s="10"/>
      <c r="O97" s="30"/>
      <c r="P97" s="30"/>
      <c r="Q97" s="90"/>
      <c r="R97" s="54"/>
    </row>
    <row r="98" spans="1:18" x14ac:dyDescent="0.2">
      <c r="A98" s="9" t="s">
        <v>148</v>
      </c>
      <c r="B98" s="10"/>
      <c r="C98" s="10"/>
      <c r="D98" s="10"/>
      <c r="F98" s="10"/>
      <c r="G98" s="10"/>
      <c r="H98" s="10"/>
      <c r="I98" s="42"/>
      <c r="J98" s="10"/>
      <c r="K98" s="10"/>
      <c r="L98" s="10"/>
      <c r="M98" s="42"/>
      <c r="N98" s="10"/>
      <c r="O98" s="30"/>
      <c r="P98" s="30"/>
      <c r="Q98" s="90"/>
      <c r="R98" s="54"/>
    </row>
    <row r="99" spans="1:18" x14ac:dyDescent="0.2">
      <c r="A99" s="9" t="s">
        <v>26</v>
      </c>
      <c r="B99" s="10"/>
      <c r="C99" s="10"/>
      <c r="D99" s="10"/>
      <c r="F99" s="10"/>
      <c r="G99" s="10"/>
      <c r="H99" s="10"/>
      <c r="I99" s="42"/>
      <c r="J99" s="10"/>
      <c r="K99" s="10"/>
      <c r="L99" s="10"/>
      <c r="M99" s="42"/>
      <c r="N99" s="10"/>
      <c r="O99" s="30"/>
      <c r="P99" s="30"/>
      <c r="Q99" s="90"/>
      <c r="R99" s="54"/>
    </row>
    <row r="100" spans="1:18" x14ac:dyDescent="0.2">
      <c r="A100" s="9"/>
      <c r="B100" s="10"/>
      <c r="C100" s="10"/>
      <c r="D100" s="10"/>
      <c r="F100" s="10"/>
      <c r="G100" s="10"/>
      <c r="H100" s="10"/>
      <c r="I100" s="42"/>
      <c r="J100" s="10"/>
      <c r="K100" s="10"/>
      <c r="L100" s="10"/>
      <c r="M100" s="42"/>
      <c r="N100" s="10"/>
      <c r="O100" s="30"/>
      <c r="P100" s="30"/>
      <c r="Q100" s="90"/>
      <c r="R100" s="30"/>
    </row>
    <row r="101" spans="1:18" x14ac:dyDescent="0.2">
      <c r="A101" s="31" t="s">
        <v>71</v>
      </c>
      <c r="B101" s="10"/>
      <c r="C101" s="10"/>
      <c r="D101" s="10"/>
      <c r="F101" s="10"/>
      <c r="G101" s="10"/>
      <c r="H101" s="10"/>
      <c r="I101" s="42"/>
      <c r="J101" s="10"/>
      <c r="K101" s="10"/>
      <c r="L101" s="10"/>
      <c r="M101" s="42"/>
      <c r="N101" s="10"/>
      <c r="O101" s="30"/>
      <c r="P101" s="30"/>
      <c r="Q101" s="90"/>
      <c r="R101" s="30"/>
    </row>
    <row r="102" spans="1:18" x14ac:dyDescent="0.2">
      <c r="A102" s="9" t="s">
        <v>22</v>
      </c>
      <c r="B102" s="10"/>
      <c r="C102" s="10"/>
      <c r="D102" s="10"/>
      <c r="F102" s="10"/>
      <c r="G102" s="10"/>
      <c r="H102" s="10"/>
      <c r="I102" s="42"/>
      <c r="J102" s="10"/>
      <c r="K102" s="10"/>
      <c r="L102" s="10"/>
      <c r="M102" s="42"/>
      <c r="N102" s="10"/>
      <c r="O102" s="30"/>
      <c r="P102" s="30">
        <v>128</v>
      </c>
      <c r="Q102" s="90"/>
      <c r="R102" s="10">
        <v>128</v>
      </c>
    </row>
    <row r="103" spans="1:18" x14ac:dyDescent="0.2">
      <c r="A103" s="9" t="s">
        <v>23</v>
      </c>
      <c r="B103" s="10"/>
      <c r="C103" s="10"/>
      <c r="D103" s="10"/>
      <c r="F103" s="10"/>
      <c r="G103" s="10"/>
      <c r="H103" s="10"/>
      <c r="I103" s="42"/>
      <c r="J103" s="10"/>
      <c r="K103" s="10"/>
      <c r="L103" s="10"/>
      <c r="M103" s="42"/>
      <c r="N103" s="10"/>
      <c r="O103" s="10"/>
      <c r="P103" s="30">
        <v>20</v>
      </c>
      <c r="Q103" s="90"/>
      <c r="R103" s="10">
        <v>20</v>
      </c>
    </row>
    <row r="104" spans="1:18" x14ac:dyDescent="0.2">
      <c r="A104" s="9" t="s">
        <v>26</v>
      </c>
      <c r="B104" s="10"/>
      <c r="C104" s="10"/>
      <c r="D104" s="10"/>
      <c r="F104" s="10"/>
      <c r="G104" s="10"/>
      <c r="H104" s="10"/>
      <c r="I104" s="42"/>
      <c r="J104" s="10"/>
      <c r="K104" s="10"/>
      <c r="L104" s="10"/>
      <c r="M104" s="42"/>
      <c r="N104" s="10"/>
      <c r="O104" s="10"/>
      <c r="P104" s="30">
        <v>30</v>
      </c>
      <c r="Q104" s="90"/>
      <c r="R104" s="10"/>
    </row>
    <row r="105" spans="1:18" x14ac:dyDescent="0.2">
      <c r="A105" s="6" t="s">
        <v>223</v>
      </c>
      <c r="B105" s="10"/>
      <c r="C105" s="10"/>
      <c r="D105" s="10"/>
      <c r="F105" s="10"/>
      <c r="G105" s="10"/>
      <c r="H105" s="10"/>
      <c r="I105" s="42"/>
      <c r="J105" s="10"/>
      <c r="K105" s="10"/>
      <c r="L105" s="10"/>
      <c r="M105" s="42"/>
      <c r="N105" s="10"/>
      <c r="O105" s="10"/>
      <c r="P105" s="10"/>
      <c r="Q105" s="42"/>
      <c r="R105" s="8">
        <v>12577</v>
      </c>
    </row>
    <row r="106" spans="1:18" x14ac:dyDescent="0.2">
      <c r="A106" s="1" t="s">
        <v>17</v>
      </c>
      <c r="B106" s="2" t="s">
        <v>84</v>
      </c>
      <c r="C106" s="2" t="s">
        <v>48</v>
      </c>
      <c r="D106" s="2" t="s">
        <v>84</v>
      </c>
      <c r="E106" s="97"/>
      <c r="F106" s="2" t="s">
        <v>84</v>
      </c>
      <c r="G106" s="2" t="s">
        <v>85</v>
      </c>
      <c r="H106" s="2" t="s">
        <v>84</v>
      </c>
      <c r="I106" s="97"/>
      <c r="J106" s="2" t="s">
        <v>84</v>
      </c>
      <c r="K106" s="2" t="s">
        <v>84</v>
      </c>
      <c r="L106" s="2" t="s">
        <v>84</v>
      </c>
      <c r="M106" s="87"/>
      <c r="N106" s="2" t="s">
        <v>86</v>
      </c>
      <c r="O106" s="10"/>
      <c r="P106" s="10"/>
      <c r="Q106" s="42"/>
    </row>
    <row r="107" spans="1:18" x14ac:dyDescent="0.2">
      <c r="A107" s="2" t="s">
        <v>15</v>
      </c>
      <c r="B107" s="2">
        <v>3</v>
      </c>
      <c r="C107" s="2">
        <v>120</v>
      </c>
      <c r="D107" s="2">
        <v>3</v>
      </c>
      <c r="E107" s="97">
        <f>SUM(B107:D107)</f>
        <v>126</v>
      </c>
      <c r="F107" s="2">
        <v>3</v>
      </c>
      <c r="G107" s="2">
        <v>3</v>
      </c>
      <c r="H107" s="2">
        <v>3</v>
      </c>
      <c r="I107" s="97">
        <f>SUM(F107:H107)</f>
        <v>9</v>
      </c>
      <c r="J107" s="2">
        <v>10</v>
      </c>
      <c r="K107" s="2">
        <v>10</v>
      </c>
      <c r="L107" s="2">
        <v>5</v>
      </c>
      <c r="M107" s="97">
        <f>SUM(J107:L107)</f>
        <v>25</v>
      </c>
      <c r="N107" s="2"/>
      <c r="O107" s="2"/>
      <c r="P107" s="2"/>
      <c r="Q107" s="88"/>
      <c r="R107" s="8"/>
    </row>
    <row r="108" spans="1:18" x14ac:dyDescent="0.2">
      <c r="A108" s="5" t="s">
        <v>27</v>
      </c>
      <c r="I108" s="38"/>
      <c r="O108" s="2">
        <v>7</v>
      </c>
      <c r="P108" s="2">
        <v>7</v>
      </c>
      <c r="Q108" s="88"/>
    </row>
    <row r="109" spans="1:18" x14ac:dyDescent="0.2">
      <c r="I109" s="38"/>
    </row>
    <row r="110" spans="1:18" ht="13.5" thickBot="1" x14ac:dyDescent="0.25">
      <c r="A110" s="28" t="s">
        <v>29</v>
      </c>
      <c r="I110" s="38" t="s">
        <v>35</v>
      </c>
      <c r="R110" s="8" t="s">
        <v>83</v>
      </c>
    </row>
    <row r="111" spans="1:18" x14ac:dyDescent="0.2">
      <c r="A111" t="s">
        <v>30</v>
      </c>
      <c r="B111" s="2">
        <v>53</v>
      </c>
      <c r="C111" s="2">
        <v>79</v>
      </c>
      <c r="D111" s="2">
        <v>61</v>
      </c>
      <c r="E111" s="97">
        <f>SUM(B111:D111)</f>
        <v>193</v>
      </c>
      <c r="F111" s="2">
        <v>66</v>
      </c>
      <c r="G111" s="2">
        <v>52</v>
      </c>
      <c r="H111" s="2">
        <v>49</v>
      </c>
      <c r="I111" s="97">
        <f>SUM(F111:H111)</f>
        <v>167</v>
      </c>
      <c r="J111" s="2">
        <v>76</v>
      </c>
      <c r="K111" s="2">
        <v>86</v>
      </c>
      <c r="L111" s="2">
        <v>49</v>
      </c>
      <c r="M111" s="97">
        <f>SUM(J111:L111)</f>
        <v>211</v>
      </c>
      <c r="N111" s="2">
        <v>68</v>
      </c>
      <c r="O111" s="2">
        <v>41</v>
      </c>
      <c r="P111" s="2">
        <v>38</v>
      </c>
      <c r="Q111" s="97">
        <f>SUM(N111:P111)</f>
        <v>147</v>
      </c>
      <c r="R111" s="1">
        <f>SUM(E111,I111,M111,N111,O111,P111)</f>
        <v>718</v>
      </c>
    </row>
    <row r="112" spans="1:18" x14ac:dyDescent="0.2">
      <c r="A112" t="s">
        <v>31</v>
      </c>
      <c r="B112" s="2">
        <v>9</v>
      </c>
      <c r="C112" s="2">
        <v>11</v>
      </c>
      <c r="D112" s="2">
        <v>18</v>
      </c>
      <c r="E112" s="97">
        <f>SUM(B112:D112)</f>
        <v>38</v>
      </c>
      <c r="F112" s="2">
        <v>24</v>
      </c>
      <c r="G112" s="2">
        <v>9</v>
      </c>
      <c r="H112" s="2">
        <v>11</v>
      </c>
      <c r="I112" s="97">
        <f>SUM(F112:H112)</f>
        <v>44</v>
      </c>
      <c r="J112" s="2">
        <v>20</v>
      </c>
      <c r="K112" s="2">
        <v>17</v>
      </c>
      <c r="L112" s="2">
        <v>16</v>
      </c>
      <c r="M112" s="97">
        <f>SUM(J112:L112)</f>
        <v>53</v>
      </c>
      <c r="N112" s="2">
        <v>18</v>
      </c>
      <c r="O112" s="2">
        <v>12</v>
      </c>
      <c r="P112" s="2">
        <v>12</v>
      </c>
      <c r="Q112" s="97">
        <f>SUM(N112:P112)</f>
        <v>42</v>
      </c>
      <c r="R112" s="1">
        <f>SUM(E112,I112,M112,N112,O112,P112)</f>
        <v>177</v>
      </c>
    </row>
    <row r="114" spans="1:4" x14ac:dyDescent="0.2">
      <c r="A114" s="16" t="s">
        <v>158</v>
      </c>
      <c r="B114" s="2"/>
      <c r="C114" s="2">
        <v>99</v>
      </c>
      <c r="D114" s="2"/>
    </row>
  </sheetData>
  <pageMargins left="0.75" right="0.75" top="1" bottom="1" header="0.5" footer="0.5"/>
  <pageSetup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45"/>
  <sheetViews>
    <sheetView workbookViewId="0">
      <pane ySplit="1" topLeftCell="A17" activePane="bottomLeft" state="frozen"/>
      <selection pane="bottomLeft" activeCell="Q14" sqref="Q14"/>
    </sheetView>
  </sheetViews>
  <sheetFormatPr defaultRowHeight="12.75" x14ac:dyDescent="0.2"/>
  <cols>
    <col min="1" max="1" width="36.7109375" bestFit="1" customWidth="1"/>
    <col min="2" max="4" width="9.140625" customWidth="1"/>
    <col min="5" max="5" width="10.85546875" style="38" bestFit="1" customWidth="1"/>
    <col min="9" max="9" width="12.140625" style="37" bestFit="1" customWidth="1"/>
    <col min="12" max="12" width="11" bestFit="1" customWidth="1"/>
    <col min="13" max="13" width="11.85546875" style="37" bestFit="1" customWidth="1"/>
    <col min="16" max="16" width="11.7109375" bestFit="1" customWidth="1"/>
    <col min="17" max="17" width="11.7109375" style="37" customWidth="1"/>
    <col min="18" max="18" width="11.7109375" bestFit="1" customWidth="1"/>
  </cols>
  <sheetData>
    <row r="1" spans="1:18" x14ac:dyDescent="0.2">
      <c r="A1" s="12">
        <v>2013</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4547</v>
      </c>
      <c r="C4" s="48">
        <v>3904</v>
      </c>
      <c r="D4" s="48">
        <v>4309</v>
      </c>
      <c r="E4" s="179">
        <f>SUM(B4:D4)</f>
        <v>12760</v>
      </c>
      <c r="F4" s="48">
        <v>4310</v>
      </c>
      <c r="G4" s="48">
        <v>4263</v>
      </c>
      <c r="H4" s="48">
        <v>3767</v>
      </c>
      <c r="I4" s="179">
        <f>SUM(F4:H4)</f>
        <v>12340</v>
      </c>
      <c r="J4" s="2">
        <v>4202</v>
      </c>
      <c r="K4" s="2">
        <v>4190</v>
      </c>
      <c r="L4" s="2">
        <v>3899</v>
      </c>
      <c r="M4" s="179">
        <f>SUM(J4:L4)</f>
        <v>12291</v>
      </c>
      <c r="N4" s="2">
        <v>4513</v>
      </c>
      <c r="O4" s="2">
        <v>3914</v>
      </c>
      <c r="P4" s="2">
        <v>4611</v>
      </c>
      <c r="Q4" s="178">
        <f>SUM(N4:P4)</f>
        <v>13038</v>
      </c>
      <c r="R4" s="11">
        <f>SUM(Q4,M4,I4,E4)</f>
        <v>50429</v>
      </c>
    </row>
    <row r="5" spans="1:18" x14ac:dyDescent="0.2">
      <c r="A5" s="3" t="s">
        <v>77</v>
      </c>
      <c r="B5" s="48">
        <v>1217</v>
      </c>
      <c r="C5" s="48">
        <v>1152</v>
      </c>
      <c r="D5" s="48">
        <v>1098</v>
      </c>
      <c r="E5" s="179">
        <f>SUM(B5:D5)</f>
        <v>3467</v>
      </c>
      <c r="F5" s="48">
        <v>1106</v>
      </c>
      <c r="G5" s="48">
        <v>1261</v>
      </c>
      <c r="H5" s="48">
        <v>1000</v>
      </c>
      <c r="I5" s="179">
        <f>SUM(F5:H5)</f>
        <v>3367</v>
      </c>
      <c r="J5" s="2">
        <v>1356</v>
      </c>
      <c r="K5" s="2">
        <v>1248</v>
      </c>
      <c r="L5" s="2">
        <v>999</v>
      </c>
      <c r="M5" s="179">
        <f>SUM(J5:L5)</f>
        <v>3603</v>
      </c>
      <c r="N5" s="2">
        <v>1106</v>
      </c>
      <c r="O5" s="2">
        <v>1420</v>
      </c>
      <c r="P5" s="2">
        <v>1545</v>
      </c>
      <c r="Q5" s="178">
        <f>SUM(N5:P5)</f>
        <v>4071</v>
      </c>
      <c r="R5" s="11">
        <f>SUM(E5+I5+M5+Q5)</f>
        <v>14508</v>
      </c>
    </row>
    <row r="6" spans="1:18" x14ac:dyDescent="0.2">
      <c r="A6" s="3" t="s">
        <v>79</v>
      </c>
      <c r="B6" s="48">
        <v>688</v>
      </c>
      <c r="C6" s="48">
        <v>736</v>
      </c>
      <c r="D6" s="48">
        <v>784</v>
      </c>
      <c r="E6" s="179">
        <f>SUM(B6:D6)</f>
        <v>2208</v>
      </c>
      <c r="F6" s="48">
        <v>784</v>
      </c>
      <c r="G6" s="48">
        <v>816</v>
      </c>
      <c r="H6" s="48">
        <v>784</v>
      </c>
      <c r="I6" s="179">
        <f>SUM(F6:H6)</f>
        <v>2384</v>
      </c>
      <c r="J6" s="2">
        <v>704</v>
      </c>
      <c r="K6" s="2">
        <v>832</v>
      </c>
      <c r="L6" s="2">
        <v>768</v>
      </c>
      <c r="M6" s="179">
        <f>SUM(J6:L6)</f>
        <v>2304</v>
      </c>
      <c r="N6" s="2">
        <v>768</v>
      </c>
      <c r="O6" s="2">
        <v>832</v>
      </c>
      <c r="P6" s="2">
        <v>864</v>
      </c>
      <c r="Q6" s="178">
        <f>SUM(N6:P6)</f>
        <v>2464</v>
      </c>
      <c r="R6" s="11">
        <f>SUM(E6+I6+M6+Q6)</f>
        <v>9360</v>
      </c>
    </row>
    <row r="7" spans="1:18" s="8" customFormat="1" x14ac:dyDescent="0.2">
      <c r="A7" s="4"/>
      <c r="B7" s="161">
        <f>SUM(B4:B6)</f>
        <v>6452</v>
      </c>
      <c r="C7" s="50">
        <f>SUM(C4:C6)</f>
        <v>5792</v>
      </c>
      <c r="D7" s="50">
        <f>SUM(D4:D6)</f>
        <v>6191</v>
      </c>
      <c r="E7" s="95">
        <f>SUM(B7:D7)</f>
        <v>18435</v>
      </c>
      <c r="F7" s="50">
        <f>SUM(F4:F6)</f>
        <v>6200</v>
      </c>
      <c r="G7" s="50">
        <f>SUM(G4:G6)</f>
        <v>6340</v>
      </c>
      <c r="H7" s="50">
        <f>SUM(H4:H6)</f>
        <v>5551</v>
      </c>
      <c r="I7" s="94">
        <f>SUM(F7:H7)</f>
        <v>18091</v>
      </c>
      <c r="J7" s="50">
        <f>SUM(J4:J6)</f>
        <v>6262</v>
      </c>
      <c r="K7" s="50">
        <f>SUM(K4:K6)</f>
        <v>6270</v>
      </c>
      <c r="L7" s="22">
        <f>SUM(L4:L6)</f>
        <v>5666</v>
      </c>
      <c r="M7" s="96">
        <f>SUM(J7:L7)</f>
        <v>18198</v>
      </c>
      <c r="N7" s="1">
        <f>SUM(N4:N6)</f>
        <v>6387</v>
      </c>
      <c r="O7" s="1">
        <f>SUM(O4:O6)</f>
        <v>6166</v>
      </c>
      <c r="P7" s="1">
        <f>SUM(P4:P6)</f>
        <v>7020</v>
      </c>
      <c r="Q7" s="179">
        <f>SUM(N7:P7)</f>
        <v>19573</v>
      </c>
      <c r="R7" s="12">
        <f>SUM(E7+I7+M7+Q7)</f>
        <v>74297</v>
      </c>
    </row>
    <row r="8" spans="1:18" s="3" customFormat="1" x14ac:dyDescent="0.2">
      <c r="B8" s="76"/>
      <c r="C8" s="51"/>
      <c r="D8" s="51"/>
      <c r="E8" s="96"/>
      <c r="F8" s="51"/>
      <c r="G8" s="51"/>
      <c r="H8" s="51"/>
      <c r="I8" s="96"/>
      <c r="J8" s="21"/>
      <c r="K8" s="21"/>
      <c r="L8" s="64"/>
      <c r="M8" s="180"/>
      <c r="Q8" s="88"/>
      <c r="R8" s="11"/>
    </row>
    <row r="9" spans="1:18" x14ac:dyDescent="0.2">
      <c r="A9" s="3" t="s">
        <v>82</v>
      </c>
      <c r="B9" s="192">
        <v>291</v>
      </c>
      <c r="C9" s="48">
        <v>271</v>
      </c>
      <c r="D9" s="48">
        <v>223</v>
      </c>
      <c r="E9" s="179">
        <f>SUM(B9:D9)</f>
        <v>785</v>
      </c>
      <c r="F9" s="48">
        <v>223</v>
      </c>
      <c r="G9" s="48">
        <v>209</v>
      </c>
      <c r="H9" s="48">
        <v>184</v>
      </c>
      <c r="I9" s="94">
        <f>SUM(F9:H9)</f>
        <v>616</v>
      </c>
      <c r="J9" s="2">
        <v>159</v>
      </c>
      <c r="K9" s="2">
        <v>178</v>
      </c>
      <c r="L9" s="21">
        <v>179</v>
      </c>
      <c r="M9" s="179">
        <f>SUM(J9:L9)</f>
        <v>516</v>
      </c>
      <c r="N9" s="2">
        <v>190</v>
      </c>
      <c r="O9" s="2">
        <v>165</v>
      </c>
      <c r="P9" s="2">
        <v>167</v>
      </c>
      <c r="Q9" s="178">
        <f>SUM(N9:P9)</f>
        <v>522</v>
      </c>
      <c r="R9" s="11">
        <f>SUM(Q9,M9,I9,E9)</f>
        <v>2439</v>
      </c>
    </row>
    <row r="10" spans="1:18" x14ac:dyDescent="0.2">
      <c r="A10" s="3" t="s">
        <v>78</v>
      </c>
      <c r="B10" s="192">
        <v>10</v>
      </c>
      <c r="C10" s="49">
        <v>19</v>
      </c>
      <c r="D10" s="49">
        <v>1</v>
      </c>
      <c r="E10" s="98">
        <f>SUM(B10:D10)</f>
        <v>30</v>
      </c>
      <c r="F10" s="49">
        <v>1</v>
      </c>
      <c r="G10" s="49">
        <v>19</v>
      </c>
      <c r="H10" s="49">
        <v>0</v>
      </c>
      <c r="I10" s="94">
        <f>SUM(F10:H10)</f>
        <v>20</v>
      </c>
      <c r="J10" s="32">
        <v>24</v>
      </c>
      <c r="K10" s="32">
        <v>17</v>
      </c>
      <c r="L10" s="65">
        <v>8</v>
      </c>
      <c r="M10" s="179">
        <f>SUM(J10:L10)</f>
        <v>49</v>
      </c>
      <c r="N10" s="2">
        <v>8</v>
      </c>
      <c r="O10" s="2">
        <v>34</v>
      </c>
      <c r="P10" s="2">
        <v>16</v>
      </c>
      <c r="Q10" s="178">
        <f>SUM(N10:P10)</f>
        <v>58</v>
      </c>
      <c r="R10" s="11">
        <f>SUM(E10+I10+M10+Q10)</f>
        <v>157</v>
      </c>
    </row>
    <row r="11" spans="1:18" ht="13.5" thickBot="1" x14ac:dyDescent="0.25">
      <c r="A11" s="35" t="s">
        <v>80</v>
      </c>
      <c r="B11" s="193">
        <v>48</v>
      </c>
      <c r="C11" s="48">
        <v>32</v>
      </c>
      <c r="D11" s="48">
        <v>64</v>
      </c>
      <c r="E11" s="179">
        <f>SUM(B11:D11)</f>
        <v>144</v>
      </c>
      <c r="F11" s="48">
        <v>64</v>
      </c>
      <c r="G11" s="48">
        <v>48</v>
      </c>
      <c r="H11" s="48">
        <v>48</v>
      </c>
      <c r="I11" s="94">
        <f>SUM(F11:H11)</f>
        <v>160</v>
      </c>
      <c r="J11" s="2">
        <v>16</v>
      </c>
      <c r="K11" s="2">
        <v>16</v>
      </c>
      <c r="L11" s="66">
        <v>16</v>
      </c>
      <c r="M11" s="179">
        <f>SUM(J11:L11)</f>
        <v>48</v>
      </c>
      <c r="N11" s="2">
        <v>16</v>
      </c>
      <c r="O11" s="2">
        <v>16</v>
      </c>
      <c r="P11" s="2">
        <v>16</v>
      </c>
      <c r="Q11" s="178">
        <f>SUM(N11:P11)</f>
        <v>48</v>
      </c>
      <c r="R11" s="11">
        <f>SUM(E11+I11+M11+P11)</f>
        <v>368</v>
      </c>
    </row>
    <row r="12" spans="1:18" s="8" customFormat="1" x14ac:dyDescent="0.2">
      <c r="A12" s="4"/>
      <c r="B12" s="78">
        <f>SUM(B9:B11)</f>
        <v>349</v>
      </c>
      <c r="C12" s="36">
        <f>SUM(C9:C11)</f>
        <v>322</v>
      </c>
      <c r="D12" s="19">
        <f>SUM(D9:D11)</f>
        <v>288</v>
      </c>
      <c r="E12" s="94">
        <f>SUM(B12:D12)</f>
        <v>959</v>
      </c>
      <c r="F12" s="19">
        <f>SUM(F9:F11)</f>
        <v>288</v>
      </c>
      <c r="G12" s="19">
        <f>SUM(G9:G11)</f>
        <v>276</v>
      </c>
      <c r="H12" s="19">
        <f>SUM(H9:H11)</f>
        <v>232</v>
      </c>
      <c r="I12" s="94">
        <f>SUM(F12:H12)</f>
        <v>796</v>
      </c>
      <c r="J12" s="19">
        <f>SUM(J9:J11)</f>
        <v>199</v>
      </c>
      <c r="K12" s="19">
        <f>SUM(K9:K11)</f>
        <v>211</v>
      </c>
      <c r="L12" s="209">
        <f>SUM(L9:L11)</f>
        <v>203</v>
      </c>
      <c r="M12" s="179">
        <f>SUM(J12:L12)</f>
        <v>613</v>
      </c>
      <c r="N12" s="1">
        <f>SUM(N9:N11)</f>
        <v>214</v>
      </c>
      <c r="O12" s="1">
        <f>SUM(O9:O11)</f>
        <v>215</v>
      </c>
      <c r="P12" s="1">
        <f>SUM(P9:P11)</f>
        <v>199</v>
      </c>
      <c r="Q12" s="179">
        <f>SUM(N12:P12)</f>
        <v>628</v>
      </c>
      <c r="R12" s="12">
        <f>SUM(E12+I12+M12+Q12)</f>
        <v>2996</v>
      </c>
    </row>
    <row r="13" spans="1:18" s="3" customFormat="1" ht="13.5" thickBot="1" x14ac:dyDescent="0.25">
      <c r="B13" s="34"/>
      <c r="C13" s="34"/>
      <c r="D13" s="34"/>
      <c r="E13" s="99"/>
      <c r="F13" s="34"/>
      <c r="G13" s="34"/>
      <c r="H13" s="34"/>
      <c r="I13" s="99"/>
      <c r="J13" s="34"/>
      <c r="K13" s="34"/>
      <c r="L13" s="23"/>
      <c r="M13" s="93"/>
      <c r="N13" s="181"/>
      <c r="O13" s="181"/>
      <c r="P13" s="181"/>
      <c r="Q13" s="88"/>
      <c r="R13" s="11"/>
    </row>
    <row r="14" spans="1:18" s="3" customFormat="1" ht="13.5" thickBot="1" x14ac:dyDescent="0.25">
      <c r="A14" s="4" t="s">
        <v>76</v>
      </c>
      <c r="B14" s="211">
        <f>SUM(B12+B7)</f>
        <v>6801</v>
      </c>
      <c r="C14" s="211">
        <f>SUM(C7+C12)</f>
        <v>6114</v>
      </c>
      <c r="D14" s="211">
        <f>SUM(D7+D12)</f>
        <v>6479</v>
      </c>
      <c r="E14" s="100">
        <f>SUM(B14:D14)</f>
        <v>19394</v>
      </c>
      <c r="F14" s="211">
        <f>SUM(F7+F12)</f>
        <v>6488</v>
      </c>
      <c r="G14" s="211">
        <f>SUM(G7+G12)</f>
        <v>6616</v>
      </c>
      <c r="H14" s="211">
        <f>SUM(H7+H12)</f>
        <v>5783</v>
      </c>
      <c r="I14" s="101">
        <f>SUM(F14:H14)</f>
        <v>18887</v>
      </c>
      <c r="J14" s="211">
        <f>SUM(J12+J7)</f>
        <v>6461</v>
      </c>
      <c r="K14" s="211">
        <f>SUM(K7+K12)</f>
        <v>6481</v>
      </c>
      <c r="L14" s="212">
        <f>SUM(L12+L7)</f>
        <v>5869</v>
      </c>
      <c r="M14" s="100">
        <f>SUM(J14:L14)</f>
        <v>18811</v>
      </c>
      <c r="N14" s="211">
        <f>SUM(N12+N7)</f>
        <v>6601</v>
      </c>
      <c r="O14" s="211">
        <f>SUM(O7+O12)</f>
        <v>6381</v>
      </c>
      <c r="P14" s="211">
        <f>SUM(P7+P12)</f>
        <v>7219</v>
      </c>
      <c r="Q14" s="182">
        <f>SUM(N14:P14)</f>
        <v>20201</v>
      </c>
      <c r="R14" s="214">
        <f>SUM(Q14,M14,I14,E14)</f>
        <v>77293</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284</v>
      </c>
      <c r="C16" s="2">
        <v>277</v>
      </c>
      <c r="D16" s="2">
        <v>280</v>
      </c>
      <c r="E16" s="179"/>
      <c r="F16" s="7">
        <v>280</v>
      </c>
      <c r="G16" s="7">
        <v>253</v>
      </c>
      <c r="H16" s="7">
        <v>258</v>
      </c>
      <c r="I16" s="179"/>
      <c r="J16" s="7">
        <v>253</v>
      </c>
      <c r="K16" s="7">
        <v>252</v>
      </c>
      <c r="L16" s="15">
        <v>258</v>
      </c>
      <c r="M16" s="178"/>
      <c r="N16" s="7">
        <v>267</v>
      </c>
      <c r="O16" s="7">
        <v>270</v>
      </c>
      <c r="P16" s="7">
        <v>279</v>
      </c>
      <c r="Q16" s="178"/>
      <c r="R16" s="11">
        <v>543</v>
      </c>
    </row>
    <row r="17" spans="1:18" x14ac:dyDescent="0.2">
      <c r="A17" s="26" t="s">
        <v>91</v>
      </c>
      <c r="B17" s="2">
        <v>20</v>
      </c>
      <c r="C17" s="2">
        <v>26</v>
      </c>
      <c r="D17" s="2">
        <v>25</v>
      </c>
      <c r="E17" s="179">
        <f>SUM(B17:D17)</f>
        <v>71</v>
      </c>
      <c r="F17" s="7">
        <v>19</v>
      </c>
      <c r="G17" s="7">
        <v>13</v>
      </c>
      <c r="H17" s="7">
        <v>24</v>
      </c>
      <c r="I17" s="179">
        <f>SUM(F17:H17)</f>
        <v>56</v>
      </c>
      <c r="J17" s="7">
        <v>15</v>
      </c>
      <c r="K17" s="7">
        <v>21</v>
      </c>
      <c r="L17" s="7">
        <v>16</v>
      </c>
      <c r="M17" s="179">
        <f>SUM(J17:L17)</f>
        <v>52</v>
      </c>
      <c r="N17" s="7">
        <v>19</v>
      </c>
      <c r="O17" s="7">
        <v>28</v>
      </c>
      <c r="P17" s="7">
        <v>28</v>
      </c>
      <c r="Q17" s="178">
        <f>SUM(N17:P17)</f>
        <v>75</v>
      </c>
      <c r="R17" s="11"/>
    </row>
    <row r="18" spans="1:18" x14ac:dyDescent="0.2">
      <c r="A18" s="26" t="s">
        <v>92</v>
      </c>
      <c r="B18" s="2">
        <v>20</v>
      </c>
      <c r="C18" s="2">
        <v>25</v>
      </c>
      <c r="D18" s="2">
        <v>31</v>
      </c>
      <c r="E18" s="179">
        <f>SUM(B18:D18)</f>
        <v>76</v>
      </c>
      <c r="F18" s="7">
        <v>35</v>
      </c>
      <c r="G18" s="7">
        <v>28</v>
      </c>
      <c r="H18" s="7">
        <v>23</v>
      </c>
      <c r="I18" s="179">
        <f>SUM(F18:H18)</f>
        <v>86</v>
      </c>
      <c r="J18" s="7">
        <v>30</v>
      </c>
      <c r="K18" s="7">
        <v>25</v>
      </c>
      <c r="L18" s="7">
        <v>18</v>
      </c>
      <c r="M18" s="178">
        <f>SUM(J18:L18)</f>
        <v>73</v>
      </c>
      <c r="N18" s="7">
        <v>20</v>
      </c>
      <c r="O18" s="7">
        <v>10</v>
      </c>
      <c r="P18" s="7">
        <v>20</v>
      </c>
      <c r="Q18" s="178">
        <f>SUM(N18:P18)</f>
        <v>50</v>
      </c>
      <c r="R18" s="11"/>
    </row>
    <row r="19" spans="1:18" hidden="1" x14ac:dyDescent="0.2">
      <c r="E19" s="92"/>
      <c r="I19" s="92"/>
      <c r="L19" s="7"/>
      <c r="M19" s="92"/>
    </row>
    <row r="20" spans="1:18" hidden="1" x14ac:dyDescent="0.2">
      <c r="A20" s="4" t="s">
        <v>12</v>
      </c>
      <c r="B20" s="3"/>
      <c r="C20" s="3"/>
      <c r="D20" s="3"/>
      <c r="E20" s="93"/>
      <c r="F20" s="3"/>
      <c r="G20" s="3"/>
      <c r="H20" s="3"/>
      <c r="I20" s="93"/>
      <c r="J20" s="3"/>
      <c r="K20" s="3"/>
      <c r="M20" s="88"/>
      <c r="N20" s="3"/>
      <c r="O20" s="3"/>
      <c r="P20" s="3"/>
      <c r="Q20" s="88"/>
      <c r="R20" s="24" t="s">
        <v>51</v>
      </c>
    </row>
    <row r="21" spans="1:18" hidden="1" x14ac:dyDescent="0.2">
      <c r="A21" s="3" t="s">
        <v>81</v>
      </c>
      <c r="B21" s="69"/>
      <c r="C21" s="70"/>
      <c r="D21" s="70"/>
      <c r="E21" s="103"/>
      <c r="F21" s="70"/>
      <c r="G21" s="70"/>
      <c r="H21" s="70"/>
      <c r="I21" s="103"/>
      <c r="J21" s="71"/>
      <c r="K21" s="71"/>
      <c r="L21" s="3"/>
      <c r="M21" s="104"/>
      <c r="N21" s="2"/>
      <c r="O21" s="2"/>
      <c r="P21" s="2"/>
      <c r="Q21" s="178"/>
      <c r="R21" s="11"/>
    </row>
    <row r="22" spans="1:18" hidden="1" x14ac:dyDescent="0.2">
      <c r="A22" s="3" t="s">
        <v>77</v>
      </c>
      <c r="B22" s="73"/>
      <c r="C22" s="47"/>
      <c r="D22" s="47"/>
      <c r="E22" s="94"/>
      <c r="F22" s="47"/>
      <c r="G22" s="47"/>
      <c r="H22" s="47"/>
      <c r="I22" s="94"/>
      <c r="J22" s="20"/>
      <c r="K22" s="20"/>
      <c r="L22" s="72"/>
      <c r="M22" s="102"/>
      <c r="N22" s="2"/>
      <c r="O22" s="2"/>
      <c r="P22" s="2"/>
      <c r="Q22" s="178"/>
      <c r="R22" s="11"/>
    </row>
    <row r="23" spans="1:18" ht="13.5" hidden="1" thickBot="1" x14ac:dyDescent="0.25">
      <c r="A23" s="3" t="s">
        <v>79</v>
      </c>
      <c r="B23" s="74"/>
      <c r="C23" s="47"/>
      <c r="D23" s="47"/>
      <c r="E23" s="94"/>
      <c r="F23" s="47"/>
      <c r="G23" s="47"/>
      <c r="H23" s="47"/>
      <c r="I23" s="94"/>
      <c r="J23" s="20"/>
      <c r="K23" s="20"/>
      <c r="L23" s="63"/>
      <c r="M23" s="102"/>
      <c r="N23" s="2"/>
      <c r="O23" s="2"/>
      <c r="P23" s="2"/>
      <c r="Q23" s="178"/>
      <c r="R23" s="11"/>
    </row>
    <row r="24" spans="1:18" s="8" customFormat="1" hidden="1" x14ac:dyDescent="0.2">
      <c r="A24" s="4"/>
      <c r="B24" s="75"/>
      <c r="C24" s="50"/>
      <c r="D24" s="50"/>
      <c r="E24" s="95"/>
      <c r="F24" s="50"/>
      <c r="G24" s="50"/>
      <c r="H24" s="50"/>
      <c r="I24" s="94"/>
      <c r="J24" s="50"/>
      <c r="K24" s="50"/>
      <c r="L24" s="63"/>
      <c r="M24" s="102"/>
      <c r="N24" s="1"/>
      <c r="O24" s="1"/>
      <c r="P24" s="1"/>
      <c r="Q24" s="179"/>
      <c r="R24" s="12"/>
    </row>
    <row r="25" spans="1:18" s="3" customFormat="1" hidden="1" x14ac:dyDescent="0.2">
      <c r="B25" s="76"/>
      <c r="C25" s="51"/>
      <c r="D25" s="51"/>
      <c r="E25" s="96"/>
      <c r="F25" s="51"/>
      <c r="G25" s="51"/>
      <c r="H25" s="51"/>
      <c r="I25" s="96"/>
      <c r="J25" s="21"/>
      <c r="K25" s="21"/>
      <c r="L25" s="64"/>
      <c r="M25" s="180"/>
      <c r="Q25" s="88"/>
      <c r="R25" s="11"/>
    </row>
    <row r="26" spans="1:18" hidden="1" x14ac:dyDescent="0.2">
      <c r="A26" s="3" t="s">
        <v>82</v>
      </c>
      <c r="B26" s="77"/>
      <c r="C26" s="48"/>
      <c r="D26" s="48"/>
      <c r="E26" s="179"/>
      <c r="F26" s="48"/>
      <c r="G26" s="48"/>
      <c r="H26" s="48"/>
      <c r="I26" s="94"/>
      <c r="J26" s="2"/>
      <c r="K26" s="2"/>
      <c r="L26" s="21"/>
      <c r="M26" s="179"/>
      <c r="N26" s="2"/>
      <c r="O26" s="2"/>
      <c r="P26" s="2"/>
      <c r="Q26" s="178"/>
      <c r="R26" s="11"/>
    </row>
    <row r="27" spans="1:18" hidden="1" x14ac:dyDescent="0.2">
      <c r="A27" s="3" t="s">
        <v>78</v>
      </c>
      <c r="B27" s="77"/>
      <c r="C27" s="49"/>
      <c r="D27" s="49"/>
      <c r="E27" s="98"/>
      <c r="F27" s="49"/>
      <c r="G27" s="49"/>
      <c r="H27" s="49"/>
      <c r="I27" s="94"/>
      <c r="J27" s="32"/>
      <c r="K27" s="32"/>
      <c r="L27" s="65"/>
      <c r="M27" s="179"/>
      <c r="N27" s="2"/>
      <c r="O27" s="2"/>
      <c r="P27" s="2"/>
      <c r="Q27" s="178"/>
      <c r="R27" s="11"/>
    </row>
    <row r="28" spans="1:18" ht="13.5" hidden="1" thickBot="1" x14ac:dyDescent="0.25">
      <c r="A28" s="35" t="s">
        <v>80</v>
      </c>
      <c r="B28" s="74"/>
      <c r="C28" s="48"/>
      <c r="D28" s="48"/>
      <c r="E28" s="179"/>
      <c r="F28" s="48"/>
      <c r="G28" s="48"/>
      <c r="H28" s="48"/>
      <c r="I28" s="94"/>
      <c r="J28" s="2"/>
      <c r="K28" s="2"/>
      <c r="L28" s="66"/>
      <c r="M28" s="179"/>
      <c r="N28" s="2"/>
      <c r="O28" s="2"/>
      <c r="P28" s="2"/>
      <c r="Q28" s="178"/>
      <c r="R28" s="11"/>
    </row>
    <row r="29" spans="1:18" s="8" customFormat="1" hidden="1" x14ac:dyDescent="0.2">
      <c r="A29" s="4"/>
      <c r="B29" s="78"/>
      <c r="C29" s="36"/>
      <c r="D29" s="19"/>
      <c r="E29" s="94"/>
      <c r="F29" s="19"/>
      <c r="G29" s="19"/>
      <c r="H29" s="19"/>
      <c r="I29" s="94"/>
      <c r="J29" s="19"/>
      <c r="K29" s="19"/>
      <c r="L29" s="65"/>
      <c r="M29" s="179"/>
      <c r="N29" s="1"/>
      <c r="O29" s="1"/>
      <c r="P29" s="1"/>
      <c r="Q29" s="179"/>
      <c r="R29" s="12"/>
    </row>
    <row r="30" spans="1:18" s="3" customFormat="1" ht="13.5" hidden="1" thickBot="1" x14ac:dyDescent="0.25">
      <c r="B30" s="34"/>
      <c r="C30" s="34"/>
      <c r="D30" s="34"/>
      <c r="E30" s="99"/>
      <c r="F30" s="34"/>
      <c r="G30" s="34"/>
      <c r="H30" s="34"/>
      <c r="I30" s="99"/>
      <c r="J30" s="34"/>
      <c r="K30" s="34"/>
      <c r="L30" s="23"/>
      <c r="M30" s="93"/>
      <c r="N30" s="181"/>
      <c r="O30" s="181"/>
      <c r="P30" s="181"/>
      <c r="Q30" s="88"/>
      <c r="R30" s="11"/>
    </row>
    <row r="31" spans="1:18" s="3" customFormat="1" ht="13.5" hidden="1" thickBot="1" x14ac:dyDescent="0.25">
      <c r="A31" s="4" t="s">
        <v>76</v>
      </c>
      <c r="B31" s="33"/>
      <c r="C31" s="33"/>
      <c r="D31" s="33"/>
      <c r="E31" s="100"/>
      <c r="F31" s="33"/>
      <c r="G31" s="33"/>
      <c r="H31" s="33"/>
      <c r="I31" s="101"/>
      <c r="J31" s="33"/>
      <c r="K31" s="33"/>
      <c r="L31" s="34"/>
      <c r="M31" s="100"/>
      <c r="N31" s="33"/>
      <c r="O31" s="33"/>
      <c r="P31" s="33"/>
      <c r="Q31" s="182"/>
      <c r="R31" s="11"/>
    </row>
    <row r="32" spans="1:18" ht="13.5" hidden="1" thickBot="1" x14ac:dyDescent="0.25">
      <c r="A32" s="3"/>
      <c r="B32" s="3"/>
      <c r="C32" s="3"/>
      <c r="D32" s="3"/>
      <c r="E32" s="93"/>
      <c r="F32" s="3"/>
      <c r="G32" s="3"/>
      <c r="H32" s="3"/>
      <c r="I32" s="93"/>
      <c r="J32" s="3"/>
      <c r="K32" s="3"/>
      <c r="L32" s="33"/>
      <c r="M32" s="88"/>
      <c r="N32" s="3"/>
      <c r="O32" s="3"/>
      <c r="P32" s="3"/>
      <c r="Q32" s="88"/>
      <c r="R32" s="11"/>
    </row>
    <row r="33" spans="1:18" hidden="1" x14ac:dyDescent="0.2">
      <c r="A33" s="3" t="s">
        <v>89</v>
      </c>
      <c r="B33" s="2"/>
      <c r="C33" s="2"/>
      <c r="D33" s="2"/>
      <c r="E33" s="179"/>
      <c r="F33" s="7"/>
      <c r="G33" s="7"/>
      <c r="H33" s="7"/>
      <c r="I33" s="179"/>
      <c r="J33" s="7"/>
      <c r="K33" s="7"/>
      <c r="L33" s="3"/>
      <c r="M33" s="178"/>
      <c r="N33" s="7"/>
      <c r="O33" s="7"/>
      <c r="P33" s="7"/>
      <c r="Q33" s="178"/>
      <c r="R33" s="11"/>
    </row>
    <row r="34" spans="1:18" hidden="1" x14ac:dyDescent="0.2">
      <c r="A34" s="26" t="s">
        <v>91</v>
      </c>
      <c r="B34" s="2"/>
      <c r="C34" s="2"/>
      <c r="D34" s="2"/>
      <c r="E34" s="179"/>
      <c r="F34" s="7"/>
      <c r="G34" s="7"/>
      <c r="H34" s="7"/>
      <c r="I34" s="179"/>
      <c r="J34" s="7"/>
      <c r="K34" s="7"/>
      <c r="L34" s="7"/>
      <c r="M34" s="179"/>
      <c r="N34" s="7"/>
      <c r="O34" s="7"/>
      <c r="P34" s="7"/>
      <c r="Q34" s="178"/>
      <c r="R34" s="11"/>
    </row>
    <row r="35" spans="1:18" hidden="1" x14ac:dyDescent="0.2">
      <c r="A35" s="26" t="s">
        <v>92</v>
      </c>
      <c r="B35" s="2"/>
      <c r="C35" s="2"/>
      <c r="D35" s="2"/>
      <c r="E35" s="179"/>
      <c r="F35" s="7"/>
      <c r="G35" s="7"/>
      <c r="H35" s="7"/>
      <c r="I35" s="179"/>
      <c r="J35" s="7"/>
      <c r="K35" s="7"/>
      <c r="L35" s="7"/>
      <c r="M35" s="178"/>
      <c r="N35" s="7"/>
      <c r="O35" s="7"/>
      <c r="P35" s="7"/>
      <c r="Q35" s="178"/>
      <c r="R35" s="11"/>
    </row>
    <row r="36" spans="1:18" hidden="1" x14ac:dyDescent="0.2">
      <c r="A36" s="26"/>
      <c r="B36" s="3"/>
      <c r="C36" s="3"/>
      <c r="D36" s="3"/>
      <c r="E36" s="93"/>
      <c r="F36" s="3"/>
      <c r="G36" s="5"/>
      <c r="H36" s="5"/>
      <c r="I36" s="93"/>
      <c r="J36" s="5"/>
      <c r="K36" s="5"/>
      <c r="L36" s="7"/>
      <c r="M36" s="88"/>
      <c r="N36" s="5"/>
      <c r="O36" s="5"/>
      <c r="P36" s="3"/>
      <c r="Q36" s="88"/>
      <c r="R36" s="11"/>
    </row>
    <row r="37" spans="1:18" ht="15.75" hidden="1" x14ac:dyDescent="0.25">
      <c r="A37" s="68" t="s">
        <v>150</v>
      </c>
      <c r="B37" s="3"/>
      <c r="C37" s="3"/>
      <c r="D37" s="3"/>
      <c r="E37" s="93"/>
      <c r="F37" s="3"/>
      <c r="G37" s="5"/>
      <c r="H37" s="5"/>
      <c r="I37" s="93"/>
      <c r="J37" s="5"/>
      <c r="K37" s="5"/>
      <c r="L37" s="5"/>
      <c r="M37" s="88"/>
      <c r="P37" s="3"/>
      <c r="Q37" s="88"/>
      <c r="R37" s="11"/>
    </row>
    <row r="38" spans="1:18" hidden="1" x14ac:dyDescent="0.2">
      <c r="A38" s="31" t="s">
        <v>39</v>
      </c>
      <c r="I38" s="38"/>
      <c r="L38" s="5"/>
      <c r="N38" s="10"/>
    </row>
    <row r="39" spans="1:18" hidden="1" x14ac:dyDescent="0.2">
      <c r="A39" s="9" t="s">
        <v>22</v>
      </c>
      <c r="B39" s="10"/>
      <c r="C39" s="10"/>
      <c r="D39" s="10"/>
      <c r="F39" s="10"/>
      <c r="G39" s="10"/>
      <c r="H39" s="10"/>
      <c r="I39" s="42"/>
      <c r="J39" s="10"/>
      <c r="K39" s="10"/>
      <c r="M39" s="42"/>
      <c r="N39" s="10"/>
    </row>
    <row r="40" spans="1:18" hidden="1" x14ac:dyDescent="0.2">
      <c r="A40" s="9" t="s">
        <v>25</v>
      </c>
      <c r="B40" s="10"/>
      <c r="C40" s="10"/>
      <c r="D40" s="10"/>
      <c r="F40" s="10"/>
      <c r="G40" s="10"/>
      <c r="H40" s="10"/>
      <c r="I40" s="42"/>
      <c r="J40" s="10"/>
      <c r="K40" s="10"/>
      <c r="L40" s="10"/>
      <c r="M40" s="42"/>
      <c r="N40" s="10"/>
    </row>
    <row r="41" spans="1:18" ht="0.75" customHeight="1" x14ac:dyDescent="0.2">
      <c r="A41" s="9" t="s">
        <v>26</v>
      </c>
      <c r="B41" s="10"/>
      <c r="C41" s="10"/>
      <c r="D41" s="10"/>
      <c r="F41" s="10"/>
      <c r="G41" s="10"/>
      <c r="H41" s="10"/>
      <c r="I41" s="42"/>
      <c r="J41" s="10"/>
      <c r="K41" s="10"/>
      <c r="L41" s="10"/>
      <c r="M41" s="42"/>
      <c r="N41" s="5"/>
      <c r="O41" s="5"/>
    </row>
    <row r="42" spans="1:18" ht="11.25" customHeight="1" x14ac:dyDescent="0.2">
      <c r="A42" s="9"/>
      <c r="B42" s="10"/>
      <c r="C42" s="10"/>
      <c r="D42" s="10"/>
      <c r="F42" s="10"/>
      <c r="G42" s="10"/>
      <c r="H42" s="10"/>
      <c r="I42" s="42"/>
      <c r="J42" s="10"/>
      <c r="K42" s="10"/>
      <c r="L42" s="10"/>
      <c r="M42" s="42"/>
      <c r="N42" s="5"/>
      <c r="O42" s="5"/>
    </row>
    <row r="43" spans="1:18" x14ac:dyDescent="0.2">
      <c r="A43" s="9"/>
      <c r="B43" s="10"/>
      <c r="C43" s="10"/>
      <c r="D43" s="10"/>
      <c r="F43" s="10"/>
      <c r="G43" s="10"/>
      <c r="H43" s="10"/>
      <c r="I43" s="42"/>
      <c r="J43" s="10"/>
      <c r="K43" s="10"/>
      <c r="L43" s="10"/>
      <c r="M43" s="42"/>
      <c r="N43" s="5"/>
      <c r="O43" s="5"/>
      <c r="P43">
        <v>306</v>
      </c>
    </row>
    <row r="44" spans="1:18" ht="13.5" thickBot="1" x14ac:dyDescent="0.25">
      <c r="A44" s="27" t="s">
        <v>39</v>
      </c>
      <c r="B44" s="10"/>
      <c r="C44" s="10"/>
      <c r="D44" s="10"/>
      <c r="F44" s="10"/>
      <c r="G44" s="10"/>
      <c r="H44" s="10"/>
      <c r="I44" s="42"/>
      <c r="J44" s="10"/>
      <c r="K44" s="10"/>
      <c r="L44" s="10"/>
      <c r="M44" s="42"/>
      <c r="N44" s="5"/>
      <c r="O44" s="5"/>
      <c r="P44">
        <v>173</v>
      </c>
    </row>
    <row r="45" spans="1:18" x14ac:dyDescent="0.2">
      <c r="A45" s="9" t="s">
        <v>149</v>
      </c>
      <c r="B45" s="10"/>
      <c r="C45" s="10"/>
      <c r="D45" s="10"/>
      <c r="F45" s="10"/>
      <c r="G45" s="10"/>
      <c r="H45" s="10"/>
      <c r="I45" s="42"/>
      <c r="J45" s="10"/>
      <c r="K45" s="10"/>
      <c r="L45" s="10"/>
      <c r="M45" s="42"/>
      <c r="N45" s="5"/>
      <c r="O45" s="5"/>
      <c r="P45">
        <v>133</v>
      </c>
    </row>
    <row r="46" spans="1:18" x14ac:dyDescent="0.2">
      <c r="A46" s="9" t="s">
        <v>22</v>
      </c>
      <c r="B46" s="10"/>
      <c r="C46" s="10"/>
      <c r="D46" s="10"/>
      <c r="F46" s="10"/>
      <c r="G46" s="10"/>
      <c r="H46" s="10"/>
      <c r="I46" s="42"/>
      <c r="J46" s="10"/>
      <c r="K46" s="10"/>
      <c r="L46" s="10"/>
      <c r="M46" s="42"/>
      <c r="O46" s="10"/>
      <c r="P46" s="54">
        <v>136</v>
      </c>
      <c r="Q46" s="90"/>
      <c r="R46" s="30"/>
    </row>
    <row r="47" spans="1:18" x14ac:dyDescent="0.2">
      <c r="A47" s="9" t="s">
        <v>25</v>
      </c>
      <c r="B47" s="10"/>
      <c r="C47" s="10"/>
      <c r="D47" s="10"/>
      <c r="F47" s="10"/>
      <c r="G47" s="10"/>
      <c r="H47" s="10"/>
      <c r="I47" s="42"/>
      <c r="J47" s="10"/>
      <c r="K47" s="10"/>
      <c r="L47" s="10"/>
      <c r="M47" s="42"/>
      <c r="O47" s="10"/>
      <c r="P47" s="30"/>
      <c r="Q47" s="90"/>
      <c r="R47" s="30"/>
    </row>
    <row r="48" spans="1:18" x14ac:dyDescent="0.2">
      <c r="A48" s="9" t="s">
        <v>26</v>
      </c>
      <c r="B48" s="10"/>
      <c r="C48" s="10"/>
      <c r="D48" s="10"/>
      <c r="F48" s="10"/>
      <c r="G48" s="10"/>
      <c r="H48" s="10"/>
      <c r="I48" s="42"/>
      <c r="J48" s="10"/>
      <c r="K48" s="10"/>
      <c r="L48" s="10"/>
      <c r="M48" s="42"/>
      <c r="O48" s="10"/>
      <c r="P48" s="30"/>
      <c r="Q48" s="90"/>
      <c r="R48" s="30"/>
    </row>
    <row r="49" spans="1:20" x14ac:dyDescent="0.2">
      <c r="A49" s="9"/>
      <c r="B49" s="10"/>
      <c r="C49" s="10"/>
      <c r="D49" s="10"/>
      <c r="F49" s="10"/>
      <c r="G49" s="10"/>
      <c r="H49" s="10"/>
      <c r="I49" s="42"/>
      <c r="J49" s="10"/>
      <c r="K49" s="10"/>
      <c r="L49" s="10"/>
      <c r="M49" s="42"/>
      <c r="O49" s="10">
        <v>294</v>
      </c>
      <c r="P49" s="30"/>
      <c r="Q49" s="90"/>
      <c r="R49" s="30"/>
    </row>
    <row r="50" spans="1:20" x14ac:dyDescent="0.2">
      <c r="A50" s="9" t="s">
        <v>42</v>
      </c>
      <c r="B50" s="10"/>
      <c r="C50" s="10"/>
      <c r="D50" s="10"/>
      <c r="F50" s="10"/>
      <c r="G50" s="10"/>
      <c r="H50" s="10"/>
      <c r="I50" s="42"/>
      <c r="J50" s="10"/>
      <c r="K50" s="10"/>
      <c r="L50" s="10"/>
      <c r="M50" s="42"/>
      <c r="O50" s="16">
        <v>168</v>
      </c>
      <c r="P50" s="10"/>
      <c r="Q50" s="42"/>
      <c r="R50" s="10"/>
    </row>
    <row r="51" spans="1:20" x14ac:dyDescent="0.2">
      <c r="A51" s="9" t="s">
        <v>239</v>
      </c>
      <c r="B51" s="10"/>
      <c r="C51" s="10"/>
      <c r="D51" s="10"/>
      <c r="F51" s="10"/>
      <c r="G51" s="10"/>
      <c r="H51" s="10"/>
      <c r="I51" s="42"/>
      <c r="J51" s="10"/>
      <c r="K51" s="10"/>
      <c r="L51" s="10"/>
      <c r="M51" s="42"/>
      <c r="N51" s="10"/>
      <c r="O51" s="10">
        <v>126</v>
      </c>
      <c r="P51" s="10"/>
      <c r="Q51" s="42"/>
      <c r="R51" s="10"/>
    </row>
    <row r="52" spans="1:20" x14ac:dyDescent="0.2">
      <c r="A52" s="5" t="s">
        <v>22</v>
      </c>
      <c r="B52" s="10"/>
      <c r="C52" s="10"/>
      <c r="D52" s="10"/>
      <c r="F52" s="10"/>
      <c r="G52" s="10"/>
      <c r="H52" s="10"/>
      <c r="I52" s="42"/>
      <c r="J52" s="10"/>
      <c r="K52" s="10"/>
      <c r="L52" s="10"/>
      <c r="M52" s="42"/>
      <c r="N52" s="10"/>
      <c r="O52" s="10"/>
      <c r="P52" s="10"/>
      <c r="Q52" s="42"/>
      <c r="R52" s="10"/>
    </row>
    <row r="53" spans="1:20" x14ac:dyDescent="0.2">
      <c r="A53" s="9" t="s">
        <v>23</v>
      </c>
      <c r="B53" s="10"/>
      <c r="C53" s="10"/>
      <c r="D53" s="10"/>
      <c r="F53" s="10"/>
      <c r="G53" s="10"/>
      <c r="H53" s="10"/>
      <c r="I53" s="42"/>
      <c r="J53" s="10"/>
      <c r="K53" s="10"/>
      <c r="L53" s="10"/>
      <c r="M53" s="42"/>
      <c r="N53" s="10"/>
      <c r="O53" s="10"/>
      <c r="P53" s="10"/>
      <c r="Q53" s="42"/>
      <c r="R53" s="10"/>
    </row>
    <row r="54" spans="1:20" x14ac:dyDescent="0.2">
      <c r="A54" s="9" t="s">
        <v>26</v>
      </c>
      <c r="B54" s="10"/>
      <c r="C54" s="10"/>
      <c r="D54" s="10">
        <v>315</v>
      </c>
      <c r="F54" s="10"/>
      <c r="G54" s="10"/>
      <c r="H54" s="10"/>
      <c r="I54" s="42"/>
      <c r="J54" s="10"/>
      <c r="K54" s="10"/>
      <c r="L54" s="10"/>
      <c r="M54" s="42"/>
      <c r="N54" s="5"/>
      <c r="O54" s="5"/>
      <c r="P54" s="10"/>
      <c r="Q54" s="42"/>
      <c r="R54" s="10"/>
    </row>
    <row r="55" spans="1:20" ht="13.5" thickBot="1" x14ac:dyDescent="0.25">
      <c r="A55" s="9"/>
      <c r="B55" s="3"/>
      <c r="C55" s="3"/>
      <c r="D55" s="3">
        <v>171</v>
      </c>
      <c r="E55" s="93"/>
      <c r="F55" s="3"/>
      <c r="G55" s="5"/>
      <c r="H55" s="5"/>
      <c r="I55" s="93"/>
      <c r="J55" s="5"/>
      <c r="K55" s="5"/>
      <c r="L55" s="10"/>
      <c r="M55" s="88"/>
      <c r="N55" s="3"/>
      <c r="O55" s="3"/>
      <c r="P55" s="3"/>
      <c r="Q55" s="88"/>
      <c r="R55" s="11"/>
    </row>
    <row r="56" spans="1:20" ht="13.5" thickBot="1" x14ac:dyDescent="0.25">
      <c r="A56" s="9" t="s">
        <v>228</v>
      </c>
      <c r="B56" s="3"/>
      <c r="C56" s="3"/>
      <c r="D56" s="3">
        <v>144</v>
      </c>
      <c r="E56" s="93"/>
      <c r="F56" s="3"/>
      <c r="G56" s="3"/>
      <c r="H56" s="3"/>
      <c r="I56" s="93"/>
      <c r="J56" s="3"/>
      <c r="K56" s="3"/>
      <c r="L56" s="5"/>
      <c r="M56" s="88"/>
      <c r="N56" s="3"/>
      <c r="O56" s="3"/>
      <c r="P56" s="3"/>
      <c r="Q56" s="88"/>
      <c r="R56" s="11"/>
      <c r="T56" s="33">
        <f>T29+T34</f>
        <v>0</v>
      </c>
    </row>
    <row r="57" spans="1:20" ht="13.5" thickTop="1" x14ac:dyDescent="0.2">
      <c r="A57" s="9" t="s">
        <v>182</v>
      </c>
      <c r="B57" s="3"/>
      <c r="C57" s="5"/>
      <c r="D57" s="5"/>
      <c r="E57" s="93"/>
      <c r="F57" s="5"/>
      <c r="G57" s="5"/>
      <c r="H57" s="5"/>
      <c r="I57" s="93"/>
      <c r="J57" s="3"/>
      <c r="K57" s="3"/>
      <c r="L57" s="3"/>
      <c r="M57" s="88"/>
      <c r="N57" s="3"/>
      <c r="O57" s="3"/>
      <c r="P57" s="3"/>
      <c r="Q57" s="88"/>
      <c r="R57" s="11"/>
    </row>
    <row r="58" spans="1:20" x14ac:dyDescent="0.2">
      <c r="A58" s="9" t="s">
        <v>227</v>
      </c>
      <c r="B58" s="8"/>
      <c r="C58" s="8"/>
      <c r="D58" s="8"/>
      <c r="F58" s="8"/>
      <c r="G58" s="8"/>
      <c r="H58" s="8"/>
      <c r="I58" s="38"/>
      <c r="J58" s="8"/>
      <c r="K58" s="8"/>
      <c r="L58" s="3"/>
      <c r="M58" s="38"/>
      <c r="N58" s="8"/>
      <c r="O58" s="8"/>
      <c r="P58" s="8"/>
      <c r="Q58" s="38"/>
      <c r="R58" s="8"/>
    </row>
    <row r="59" spans="1:20" x14ac:dyDescent="0.2">
      <c r="A59" s="9"/>
      <c r="B59" s="8"/>
      <c r="C59" s="8"/>
      <c r="D59" s="8"/>
      <c r="F59" s="8"/>
      <c r="G59" s="8"/>
      <c r="H59" s="8"/>
      <c r="I59" s="38"/>
      <c r="J59" s="8"/>
      <c r="K59" s="8"/>
      <c r="L59" s="3"/>
      <c r="M59" s="38"/>
      <c r="N59" s="8"/>
      <c r="O59" s="8"/>
      <c r="P59" s="8"/>
      <c r="Q59" s="38"/>
      <c r="R59" s="8"/>
    </row>
    <row r="60" spans="1:20" x14ac:dyDescent="0.2">
      <c r="A60" s="6" t="s">
        <v>244</v>
      </c>
      <c r="B60" s="10"/>
      <c r="C60" s="10"/>
      <c r="D60" s="10"/>
      <c r="F60" s="10"/>
      <c r="G60" s="10"/>
      <c r="H60" s="10"/>
      <c r="I60" s="42"/>
      <c r="J60" s="10"/>
      <c r="K60" s="10"/>
      <c r="L60" s="10"/>
      <c r="M60" s="42"/>
      <c r="N60" s="5"/>
      <c r="O60" s="5"/>
      <c r="R60" s="29">
        <v>78208</v>
      </c>
    </row>
    <row r="61" spans="1:20" x14ac:dyDescent="0.2">
      <c r="A61" s="9"/>
      <c r="B61" s="2">
        <v>600</v>
      </c>
      <c r="C61" s="2">
        <v>673</v>
      </c>
      <c r="D61" s="2">
        <v>726</v>
      </c>
      <c r="E61" s="179">
        <v>1999</v>
      </c>
      <c r="F61" s="2">
        <v>716</v>
      </c>
      <c r="G61" s="16">
        <v>758</v>
      </c>
      <c r="H61" s="2">
        <v>649</v>
      </c>
      <c r="I61" s="179">
        <v>2123</v>
      </c>
      <c r="J61" s="2">
        <v>729</v>
      </c>
      <c r="K61" s="2">
        <v>722</v>
      </c>
      <c r="L61" s="1">
        <v>659</v>
      </c>
      <c r="M61" s="178">
        <v>2110</v>
      </c>
      <c r="N61" s="2">
        <v>729</v>
      </c>
      <c r="O61" s="2">
        <v>648</v>
      </c>
      <c r="P61" s="2">
        <v>694</v>
      </c>
      <c r="Q61" s="88">
        <v>2071</v>
      </c>
      <c r="R61" s="11"/>
    </row>
    <row r="62" spans="1:20" x14ac:dyDescent="0.2">
      <c r="A62" s="6" t="s">
        <v>60</v>
      </c>
      <c r="B62" s="2">
        <v>900</v>
      </c>
      <c r="C62" s="2">
        <v>1009.5</v>
      </c>
      <c r="D62" s="2">
        <v>1089</v>
      </c>
      <c r="E62" s="179">
        <v>2998.5</v>
      </c>
      <c r="F62" s="2">
        <v>1074</v>
      </c>
      <c r="G62" s="2">
        <v>1137</v>
      </c>
      <c r="H62" s="2">
        <v>973.5</v>
      </c>
      <c r="I62" s="179">
        <v>3184.5</v>
      </c>
      <c r="J62" s="2">
        <v>1093.5</v>
      </c>
      <c r="K62" s="2">
        <v>1083</v>
      </c>
      <c r="L62" s="2">
        <v>988.5</v>
      </c>
      <c r="M62" s="178">
        <v>3165</v>
      </c>
      <c r="N62" s="2">
        <v>1093.5</v>
      </c>
      <c r="O62" s="2">
        <v>972</v>
      </c>
      <c r="P62" s="2">
        <v>1041</v>
      </c>
      <c r="Q62" s="88">
        <v>3106.5</v>
      </c>
      <c r="R62" s="18"/>
    </row>
    <row r="63" spans="1:20" x14ac:dyDescent="0.2">
      <c r="A63" s="2" t="s">
        <v>15</v>
      </c>
      <c r="B63" s="21"/>
      <c r="C63" s="21"/>
      <c r="D63" s="21"/>
      <c r="E63" s="96"/>
      <c r="F63" s="21"/>
      <c r="G63" s="21"/>
      <c r="H63" s="21"/>
      <c r="I63" s="96"/>
      <c r="J63" s="21"/>
      <c r="K63" s="21"/>
      <c r="L63" s="1"/>
      <c r="M63" s="89"/>
      <c r="N63" s="21"/>
      <c r="O63" s="21"/>
      <c r="P63" s="21"/>
      <c r="Q63" s="88"/>
      <c r="R63" s="18"/>
    </row>
    <row r="64" spans="1:20" x14ac:dyDescent="0.2">
      <c r="A64" s="1" t="s">
        <v>146</v>
      </c>
      <c r="B64" s="21"/>
      <c r="C64" s="21"/>
      <c r="D64" s="21"/>
      <c r="E64" s="96"/>
      <c r="F64" s="21"/>
      <c r="G64" s="21"/>
      <c r="H64" s="21"/>
      <c r="I64" s="96"/>
      <c r="J64" s="21"/>
      <c r="K64" s="21"/>
      <c r="L64" s="21"/>
      <c r="M64" s="89"/>
      <c r="N64" s="21"/>
      <c r="O64" s="21"/>
      <c r="P64" s="21"/>
      <c r="Q64" s="88"/>
      <c r="R64" s="11"/>
    </row>
    <row r="65" spans="1:19" x14ac:dyDescent="0.2">
      <c r="A65" s="23"/>
    </row>
    <row r="66" spans="1:19" x14ac:dyDescent="0.2">
      <c r="A66" s="23" t="s">
        <v>56</v>
      </c>
    </row>
    <row r="67" spans="1:19" x14ac:dyDescent="0.2">
      <c r="A67" s="7" t="s">
        <v>75</v>
      </c>
      <c r="B67" s="2">
        <v>61</v>
      </c>
      <c r="C67" s="2">
        <v>52</v>
      </c>
      <c r="D67" s="2">
        <v>56</v>
      </c>
      <c r="E67" s="179">
        <f>SUM(B67:D67)</f>
        <v>169</v>
      </c>
      <c r="F67" s="2">
        <v>53</v>
      </c>
      <c r="G67" s="2">
        <v>50.5</v>
      </c>
      <c r="H67" s="2">
        <v>52</v>
      </c>
      <c r="I67" s="179">
        <f>SUM(F67:H67)</f>
        <v>155.5</v>
      </c>
      <c r="J67" s="2">
        <v>43</v>
      </c>
      <c r="K67" s="2">
        <v>39.5</v>
      </c>
      <c r="L67" s="21">
        <v>43</v>
      </c>
      <c r="M67" s="179">
        <f>SUM(J67:L67)</f>
        <v>125.5</v>
      </c>
      <c r="N67" s="2">
        <v>43</v>
      </c>
      <c r="O67" s="2">
        <v>49</v>
      </c>
      <c r="P67" s="2">
        <v>58</v>
      </c>
      <c r="Q67" s="93">
        <f>SUM(N67:P67)</f>
        <v>150</v>
      </c>
      <c r="R67" s="3">
        <f>SUM(Q67,M67,I67,E67)</f>
        <v>600</v>
      </c>
    </row>
    <row r="68" spans="1:19" s="8" customFormat="1" x14ac:dyDescent="0.2">
      <c r="A68" s="7" t="s">
        <v>47</v>
      </c>
      <c r="B68" s="2">
        <v>138</v>
      </c>
      <c r="C68" s="2">
        <v>115.5</v>
      </c>
      <c r="D68" s="2">
        <v>116.5</v>
      </c>
      <c r="E68" s="179">
        <f>SUM(B68:D68)</f>
        <v>370</v>
      </c>
      <c r="F68" s="2">
        <v>105.5</v>
      </c>
      <c r="G68" s="2">
        <v>104.5</v>
      </c>
      <c r="H68" s="2">
        <v>102.5</v>
      </c>
      <c r="I68" s="179">
        <f>SUM(F68:H68)</f>
        <v>312.5</v>
      </c>
      <c r="J68" s="2">
        <v>91</v>
      </c>
      <c r="K68" s="2">
        <v>83.5</v>
      </c>
      <c r="L68" s="2">
        <v>86.5</v>
      </c>
      <c r="M68" s="179">
        <f>SUM(J68:L68)</f>
        <v>261</v>
      </c>
      <c r="N68" s="2">
        <v>91</v>
      </c>
      <c r="O68" s="2">
        <v>106</v>
      </c>
      <c r="P68" s="2">
        <v>101</v>
      </c>
      <c r="Q68" s="93">
        <f>SUM(N68:P68)</f>
        <v>298</v>
      </c>
      <c r="R68" s="106">
        <f>SUM(Q68,M68,I68,E68)</f>
        <v>1241.5</v>
      </c>
      <c r="S68"/>
    </row>
    <row r="69" spans="1:19" x14ac:dyDescent="0.2">
      <c r="A69" s="7" t="s">
        <v>15</v>
      </c>
      <c r="B69" s="2">
        <v>19</v>
      </c>
      <c r="C69" s="7">
        <v>10</v>
      </c>
      <c r="D69" s="2">
        <v>19</v>
      </c>
      <c r="E69" s="179">
        <v>48</v>
      </c>
      <c r="F69" s="2">
        <v>17</v>
      </c>
      <c r="G69" s="2">
        <v>16</v>
      </c>
      <c r="H69" s="2">
        <v>16</v>
      </c>
      <c r="I69" s="179">
        <v>49</v>
      </c>
      <c r="J69" s="7">
        <v>13</v>
      </c>
      <c r="K69" s="2">
        <v>9</v>
      </c>
      <c r="L69" s="2">
        <v>15</v>
      </c>
      <c r="M69" s="179">
        <f>SUM(J69:L69)</f>
        <v>37</v>
      </c>
      <c r="N69" s="2">
        <v>17</v>
      </c>
      <c r="O69" s="2">
        <v>19</v>
      </c>
      <c r="P69" s="2">
        <v>17</v>
      </c>
      <c r="Q69" s="88">
        <v>53</v>
      </c>
      <c r="R69" s="11"/>
    </row>
    <row r="70" spans="1:19" x14ac:dyDescent="0.2">
      <c r="A70" s="6"/>
    </row>
    <row r="72" spans="1:19" x14ac:dyDescent="0.2">
      <c r="A72" s="23" t="s">
        <v>16</v>
      </c>
    </row>
    <row r="73" spans="1:19" x14ac:dyDescent="0.2">
      <c r="A73" s="23" t="s">
        <v>108</v>
      </c>
      <c r="B73" s="21">
        <v>1015</v>
      </c>
      <c r="C73" s="21">
        <v>869</v>
      </c>
      <c r="D73" s="21">
        <v>967</v>
      </c>
      <c r="E73" s="96">
        <f t="shared" ref="E73:E81" si="0">SUM(B73:D73)</f>
        <v>2851</v>
      </c>
      <c r="F73" s="21">
        <v>1039</v>
      </c>
      <c r="G73" s="21">
        <v>915</v>
      </c>
      <c r="H73" s="21">
        <v>990</v>
      </c>
      <c r="I73" s="96">
        <f t="shared" ref="I73:I81" si="1">SUM(F73:H73)</f>
        <v>2944</v>
      </c>
      <c r="J73" s="21">
        <v>942</v>
      </c>
      <c r="K73" s="21">
        <v>1029</v>
      </c>
      <c r="L73" s="21">
        <v>849</v>
      </c>
      <c r="M73" s="96">
        <f t="shared" ref="M73:M78" si="2">SUM(J73:L73)</f>
        <v>2820</v>
      </c>
      <c r="N73" s="21">
        <v>906</v>
      </c>
      <c r="O73" s="21">
        <v>770</v>
      </c>
      <c r="P73" s="21">
        <v>781</v>
      </c>
      <c r="Q73" s="88">
        <f>SUM(N73:P73)</f>
        <v>2457</v>
      </c>
      <c r="R73" s="11">
        <v>11072</v>
      </c>
    </row>
    <row r="74" spans="1:19" x14ac:dyDescent="0.2">
      <c r="A74" s="2" t="s">
        <v>87</v>
      </c>
      <c r="B74" s="2">
        <v>850</v>
      </c>
      <c r="C74" s="2">
        <v>760</v>
      </c>
      <c r="D74" s="2">
        <v>826</v>
      </c>
      <c r="E74" s="179">
        <f t="shared" si="0"/>
        <v>2436</v>
      </c>
      <c r="F74" s="2">
        <v>854</v>
      </c>
      <c r="G74" s="2">
        <v>784</v>
      </c>
      <c r="H74" s="2">
        <v>827</v>
      </c>
      <c r="I74" s="179">
        <f t="shared" si="1"/>
        <v>2465</v>
      </c>
      <c r="J74" s="2">
        <v>799</v>
      </c>
      <c r="K74" s="2">
        <v>856</v>
      </c>
      <c r="L74" s="2">
        <v>699</v>
      </c>
      <c r="M74" s="179">
        <f t="shared" si="2"/>
        <v>2354</v>
      </c>
      <c r="N74" s="2">
        <v>767</v>
      </c>
      <c r="O74" s="2">
        <v>638</v>
      </c>
      <c r="P74" s="2">
        <v>653</v>
      </c>
      <c r="Q74" s="88"/>
      <c r="R74" s="11"/>
    </row>
    <row r="75" spans="1:19" x14ac:dyDescent="0.2">
      <c r="A75" s="2" t="s">
        <v>88</v>
      </c>
      <c r="B75" s="2">
        <v>101</v>
      </c>
      <c r="C75" s="2">
        <v>77</v>
      </c>
      <c r="D75" s="2">
        <v>93</v>
      </c>
      <c r="E75" s="179">
        <f t="shared" si="0"/>
        <v>271</v>
      </c>
      <c r="F75" s="2">
        <v>121</v>
      </c>
      <c r="G75" s="2">
        <v>115</v>
      </c>
      <c r="H75" s="2">
        <v>83</v>
      </c>
      <c r="I75" s="179">
        <f t="shared" si="1"/>
        <v>319</v>
      </c>
      <c r="J75" s="2">
        <v>111</v>
      </c>
      <c r="K75" s="2">
        <v>125</v>
      </c>
      <c r="L75" s="2">
        <v>102</v>
      </c>
      <c r="M75" s="179">
        <f t="shared" si="2"/>
        <v>338</v>
      </c>
      <c r="N75" s="2">
        <v>139</v>
      </c>
      <c r="O75" s="2">
        <v>100</v>
      </c>
      <c r="P75" s="2">
        <v>96</v>
      </c>
      <c r="Q75" s="88"/>
      <c r="R75" s="11"/>
    </row>
    <row r="76" spans="1:19" x14ac:dyDescent="0.2">
      <c r="A76" s="2" t="s">
        <v>101</v>
      </c>
      <c r="B76" s="2">
        <v>64</v>
      </c>
      <c r="C76" s="2">
        <v>32</v>
      </c>
      <c r="D76" s="2">
        <v>48</v>
      </c>
      <c r="E76" s="179">
        <f t="shared" si="0"/>
        <v>144</v>
      </c>
      <c r="F76" s="2">
        <v>64</v>
      </c>
      <c r="G76" s="2">
        <v>16</v>
      </c>
      <c r="H76" s="2">
        <v>80</v>
      </c>
      <c r="I76" s="179">
        <f t="shared" si="1"/>
        <v>160</v>
      </c>
      <c r="J76" s="2">
        <v>32</v>
      </c>
      <c r="K76" s="2">
        <v>48</v>
      </c>
      <c r="L76" s="2">
        <v>48</v>
      </c>
      <c r="M76" s="179">
        <f t="shared" si="2"/>
        <v>128</v>
      </c>
      <c r="N76" s="2">
        <v>0</v>
      </c>
      <c r="O76" s="2">
        <v>32</v>
      </c>
      <c r="P76" s="2">
        <v>32</v>
      </c>
      <c r="Q76" s="88"/>
      <c r="R76" s="11"/>
    </row>
    <row r="77" spans="1:19" x14ac:dyDescent="0.2">
      <c r="A77" s="2" t="s">
        <v>14</v>
      </c>
      <c r="B77" s="2">
        <v>108</v>
      </c>
      <c r="C77" s="2">
        <v>100</v>
      </c>
      <c r="D77" s="2">
        <v>109</v>
      </c>
      <c r="E77" s="179">
        <f t="shared" si="0"/>
        <v>317</v>
      </c>
      <c r="F77" s="2">
        <v>114</v>
      </c>
      <c r="G77" s="2">
        <v>101</v>
      </c>
      <c r="H77" s="2">
        <v>118</v>
      </c>
      <c r="I77" s="179">
        <f t="shared" si="1"/>
        <v>333</v>
      </c>
      <c r="J77" s="2">
        <v>94</v>
      </c>
      <c r="K77" s="2">
        <v>89</v>
      </c>
      <c r="L77" s="2">
        <v>91</v>
      </c>
      <c r="M77" s="179">
        <f t="shared" si="2"/>
        <v>274</v>
      </c>
      <c r="N77" s="2">
        <v>89</v>
      </c>
      <c r="O77" s="2">
        <v>90</v>
      </c>
      <c r="P77" s="2">
        <v>83</v>
      </c>
      <c r="Q77" s="88"/>
      <c r="R77" s="11"/>
    </row>
    <row r="78" spans="1:19" x14ac:dyDescent="0.2">
      <c r="A78" s="2" t="s">
        <v>90</v>
      </c>
      <c r="B78" s="2">
        <v>108</v>
      </c>
      <c r="C78" s="2">
        <v>12</v>
      </c>
      <c r="D78" s="2">
        <v>2</v>
      </c>
      <c r="E78" s="179">
        <f t="shared" si="0"/>
        <v>122</v>
      </c>
      <c r="F78" s="2">
        <v>7</v>
      </c>
      <c r="G78" s="2">
        <v>2</v>
      </c>
      <c r="H78" s="2">
        <v>1</v>
      </c>
      <c r="I78" s="179">
        <f t="shared" si="1"/>
        <v>10</v>
      </c>
      <c r="J78" s="2">
        <v>1</v>
      </c>
      <c r="K78" s="2">
        <v>2</v>
      </c>
      <c r="L78" s="2">
        <v>0</v>
      </c>
      <c r="M78" s="179">
        <f t="shared" si="2"/>
        <v>3</v>
      </c>
      <c r="N78" s="2">
        <v>2</v>
      </c>
      <c r="O78" s="2">
        <v>1</v>
      </c>
      <c r="P78" s="2">
        <v>4</v>
      </c>
      <c r="Q78" s="88"/>
      <c r="R78" s="11">
        <v>142</v>
      </c>
    </row>
    <row r="79" spans="1:19" x14ac:dyDescent="0.2">
      <c r="A79" s="2" t="s">
        <v>15</v>
      </c>
      <c r="B79" s="2">
        <v>33</v>
      </c>
      <c r="C79" s="2">
        <v>35</v>
      </c>
      <c r="D79" s="2">
        <v>36</v>
      </c>
      <c r="E79" s="179">
        <f t="shared" si="0"/>
        <v>104</v>
      </c>
      <c r="F79" s="2">
        <v>32</v>
      </c>
      <c r="G79" s="2">
        <v>29</v>
      </c>
      <c r="H79" s="2">
        <v>30</v>
      </c>
      <c r="I79" s="179">
        <f t="shared" si="1"/>
        <v>91</v>
      </c>
      <c r="J79" s="2">
        <v>30</v>
      </c>
      <c r="K79" s="2">
        <v>27</v>
      </c>
      <c r="L79" s="2">
        <v>25</v>
      </c>
      <c r="M79" s="179">
        <f>SUM(J79:L79)</f>
        <v>82</v>
      </c>
      <c r="N79" s="2">
        <v>30</v>
      </c>
      <c r="O79" s="2">
        <v>72</v>
      </c>
      <c r="P79" s="2">
        <v>83</v>
      </c>
      <c r="Q79" s="88"/>
      <c r="R79" s="11"/>
    </row>
    <row r="80" spans="1:19" x14ac:dyDescent="0.2">
      <c r="A80" s="16" t="s">
        <v>94</v>
      </c>
      <c r="B80" s="2">
        <v>33</v>
      </c>
      <c r="C80" s="2">
        <v>1</v>
      </c>
      <c r="D80" s="2">
        <v>3</v>
      </c>
      <c r="E80" s="179">
        <f t="shared" si="0"/>
        <v>37</v>
      </c>
      <c r="F80" s="2">
        <v>2</v>
      </c>
      <c r="G80" s="2">
        <v>2</v>
      </c>
      <c r="H80" s="2">
        <v>1</v>
      </c>
      <c r="I80" s="179">
        <f t="shared" si="1"/>
        <v>5</v>
      </c>
      <c r="J80" s="2">
        <v>3</v>
      </c>
      <c r="K80" s="2">
        <v>1</v>
      </c>
      <c r="L80" s="2">
        <v>4</v>
      </c>
      <c r="M80" s="179">
        <f>SUM(J80:L80)</f>
        <v>8</v>
      </c>
      <c r="N80" s="2">
        <v>4</v>
      </c>
      <c r="O80" s="2">
        <v>24</v>
      </c>
      <c r="P80" s="2">
        <v>51</v>
      </c>
      <c r="Q80" s="88"/>
      <c r="R80" s="11"/>
    </row>
    <row r="81" spans="1:18" x14ac:dyDescent="0.2">
      <c r="A81" s="17" t="s">
        <v>93</v>
      </c>
      <c r="B81" s="2">
        <v>481</v>
      </c>
      <c r="C81" s="2">
        <v>550</v>
      </c>
      <c r="D81" s="2">
        <v>712</v>
      </c>
      <c r="E81" s="179">
        <f t="shared" si="0"/>
        <v>1743</v>
      </c>
      <c r="F81" s="2">
        <v>615</v>
      </c>
      <c r="G81" s="2">
        <v>822</v>
      </c>
      <c r="H81" s="2">
        <v>719.5</v>
      </c>
      <c r="I81" s="179">
        <f t="shared" si="1"/>
        <v>2156.5</v>
      </c>
      <c r="J81" s="2">
        <v>770.5</v>
      </c>
      <c r="K81" s="2">
        <v>953</v>
      </c>
      <c r="L81" s="2">
        <v>673</v>
      </c>
      <c r="M81" s="179">
        <f>SUM(J81:L81)</f>
        <v>2396.5</v>
      </c>
      <c r="N81" s="2">
        <v>807</v>
      </c>
      <c r="O81" s="2">
        <v>930</v>
      </c>
      <c r="P81" s="2">
        <v>1105</v>
      </c>
      <c r="Q81" s="88">
        <f>SUM(N81:P81)</f>
        <v>2842</v>
      </c>
      <c r="R81" s="11">
        <f>SUM(E81+I81+M81+P81)</f>
        <v>7401</v>
      </c>
    </row>
    <row r="82" spans="1:18" x14ac:dyDescent="0.2">
      <c r="A82" s="3"/>
      <c r="B82" s="3"/>
      <c r="C82" s="3"/>
      <c r="D82" s="3"/>
      <c r="E82" s="93"/>
      <c r="F82" s="3"/>
      <c r="G82" s="3"/>
      <c r="H82" s="3"/>
      <c r="I82" s="93"/>
      <c r="J82" s="3"/>
      <c r="K82" s="3"/>
      <c r="L82" s="3"/>
      <c r="M82" s="88"/>
      <c r="N82" s="3"/>
      <c r="O82" s="3"/>
      <c r="P82" s="3"/>
      <c r="Q82" s="88"/>
    </row>
    <row r="83" spans="1:18" x14ac:dyDescent="0.2">
      <c r="A83" s="6"/>
      <c r="B83" s="3"/>
      <c r="C83" s="3"/>
      <c r="D83" s="3"/>
      <c r="E83" s="93"/>
      <c r="F83" s="3"/>
      <c r="G83" s="3"/>
      <c r="H83" s="3"/>
      <c r="I83" s="93"/>
      <c r="J83" s="3"/>
      <c r="K83" s="3"/>
      <c r="L83" s="3"/>
      <c r="M83" s="88"/>
      <c r="N83" s="3"/>
      <c r="O83" s="3"/>
      <c r="P83" s="3"/>
      <c r="Q83" s="88"/>
    </row>
    <row r="84" spans="1:18" x14ac:dyDescent="0.2">
      <c r="A84" s="14"/>
      <c r="B84" s="3"/>
      <c r="C84" s="3"/>
      <c r="D84" s="3"/>
      <c r="E84" s="93"/>
      <c r="F84" s="3"/>
      <c r="G84" s="3"/>
      <c r="H84" s="3"/>
      <c r="I84" s="93"/>
      <c r="J84" s="3"/>
      <c r="K84" s="3"/>
      <c r="L84" s="3"/>
      <c r="M84" s="88"/>
      <c r="N84" s="3"/>
      <c r="O84" s="3"/>
      <c r="P84" s="3"/>
      <c r="Q84" s="88"/>
    </row>
    <row r="85" spans="1:18" x14ac:dyDescent="0.2">
      <c r="A85" s="5"/>
      <c r="B85" s="3"/>
      <c r="C85" s="3"/>
      <c r="D85" s="3"/>
      <c r="E85" s="93"/>
      <c r="F85" s="3"/>
      <c r="G85" s="3"/>
      <c r="H85" s="3"/>
      <c r="I85" s="93"/>
      <c r="J85" s="3"/>
      <c r="K85" s="3"/>
      <c r="L85" s="3"/>
      <c r="M85" s="88"/>
      <c r="N85" s="3"/>
      <c r="O85" s="3"/>
      <c r="P85" s="3"/>
      <c r="Q85" s="88"/>
    </row>
    <row r="86" spans="1:18" x14ac:dyDescent="0.2">
      <c r="A86" s="5"/>
      <c r="B86" s="3"/>
      <c r="C86" s="3"/>
      <c r="D86" s="3"/>
      <c r="E86" s="93"/>
      <c r="F86" s="3"/>
      <c r="G86" s="3"/>
      <c r="H86" s="3"/>
      <c r="I86" s="93"/>
      <c r="J86" s="3"/>
      <c r="K86" s="3"/>
      <c r="L86" s="3"/>
      <c r="M86" s="88"/>
      <c r="N86" s="3"/>
      <c r="O86" s="3"/>
      <c r="P86" s="3"/>
      <c r="Q86" s="88"/>
    </row>
    <row r="87" spans="1:18" ht="15.75" x14ac:dyDescent="0.25">
      <c r="A87" s="68" t="s">
        <v>151</v>
      </c>
      <c r="B87" s="3"/>
      <c r="C87" s="3"/>
      <c r="D87" s="3"/>
      <c r="E87" s="93"/>
      <c r="F87" s="3"/>
      <c r="G87" s="3"/>
      <c r="H87" s="3"/>
      <c r="I87" s="93"/>
      <c r="J87" s="3"/>
      <c r="K87" s="3"/>
      <c r="L87" s="3"/>
      <c r="M87" s="88"/>
      <c r="N87" s="3"/>
      <c r="O87" s="3"/>
      <c r="P87" s="3"/>
      <c r="Q87" s="88"/>
    </row>
    <row r="88" spans="1:18" x14ac:dyDescent="0.2">
      <c r="A88" s="6" t="s">
        <v>245</v>
      </c>
      <c r="B88" s="3"/>
      <c r="C88" s="3"/>
      <c r="D88" s="3"/>
      <c r="E88" s="93"/>
      <c r="F88" s="5"/>
      <c r="G88" s="5"/>
      <c r="H88" s="5"/>
      <c r="I88" s="93"/>
      <c r="J88" s="5"/>
      <c r="K88" s="5"/>
      <c r="L88" s="5"/>
      <c r="M88" s="88"/>
      <c r="N88" s="5"/>
      <c r="O88" s="5"/>
      <c r="P88" s="5"/>
      <c r="Q88" s="88"/>
      <c r="R88" s="29">
        <v>11651</v>
      </c>
    </row>
    <row r="89" spans="1:18" ht="13.5" thickBot="1" x14ac:dyDescent="0.25">
      <c r="A89" s="28" t="s">
        <v>43</v>
      </c>
      <c r="B89" s="3"/>
      <c r="C89" s="3"/>
      <c r="D89" s="3"/>
      <c r="E89" s="93"/>
      <c r="F89" s="5"/>
      <c r="G89" s="5"/>
      <c r="H89" s="5"/>
      <c r="I89" s="93"/>
      <c r="J89" s="5"/>
      <c r="K89" s="5"/>
      <c r="L89" s="5"/>
      <c r="M89" s="88"/>
      <c r="N89" s="5"/>
      <c r="O89" s="5"/>
      <c r="P89" s="5"/>
      <c r="Q89" s="88"/>
    </row>
    <row r="90" spans="1:18" x14ac:dyDescent="0.2">
      <c r="A90" s="5" t="s">
        <v>114</v>
      </c>
      <c r="B90" s="3"/>
      <c r="C90" s="3"/>
      <c r="D90" s="3"/>
      <c r="E90" s="93"/>
      <c r="F90" s="5"/>
      <c r="G90" s="5"/>
      <c r="H90" s="5"/>
      <c r="I90" s="93"/>
      <c r="J90" s="5"/>
      <c r="K90" s="5"/>
      <c r="L90" s="5"/>
      <c r="M90" s="88"/>
      <c r="N90" s="5"/>
      <c r="O90" s="3"/>
      <c r="P90" s="3"/>
      <c r="Q90" s="88"/>
    </row>
    <row r="91" spans="1:18" x14ac:dyDescent="0.2">
      <c r="A91" s="5" t="s">
        <v>115</v>
      </c>
      <c r="B91" s="3"/>
      <c r="C91" s="5"/>
      <c r="D91" s="5"/>
      <c r="E91" s="93"/>
      <c r="F91" s="5"/>
      <c r="G91" s="5"/>
      <c r="H91" s="5"/>
      <c r="I91" s="93"/>
      <c r="J91" s="5"/>
      <c r="K91" s="5"/>
      <c r="L91" s="5"/>
      <c r="M91" s="88"/>
      <c r="N91" s="5"/>
      <c r="O91" s="3"/>
      <c r="P91" s="3"/>
      <c r="Q91" s="88"/>
    </row>
    <row r="92" spans="1:18" x14ac:dyDescent="0.2">
      <c r="A92" s="5" t="s">
        <v>116</v>
      </c>
      <c r="B92" s="3"/>
      <c r="C92" s="5"/>
      <c r="D92" s="5"/>
      <c r="E92" s="93"/>
      <c r="F92" s="5"/>
      <c r="G92" s="5"/>
      <c r="H92" s="5"/>
      <c r="I92" s="93"/>
      <c r="J92" s="5"/>
      <c r="K92" s="5"/>
      <c r="L92" s="3"/>
      <c r="M92" s="88"/>
      <c r="N92" s="3"/>
      <c r="O92" s="3"/>
      <c r="P92" s="3"/>
      <c r="Q92" s="88"/>
    </row>
    <row r="93" spans="1:18" x14ac:dyDescent="0.2">
      <c r="A93" s="5" t="s">
        <v>117</v>
      </c>
      <c r="B93" s="3"/>
      <c r="C93" s="3"/>
      <c r="D93" s="3"/>
      <c r="E93" s="93"/>
      <c r="F93" s="3"/>
      <c r="G93" s="3"/>
      <c r="H93" s="3"/>
      <c r="I93" s="93"/>
      <c r="J93" s="3"/>
      <c r="K93" s="3"/>
      <c r="L93" s="3"/>
      <c r="M93" s="88"/>
      <c r="N93" s="3"/>
      <c r="O93" s="3"/>
      <c r="P93" s="3"/>
      <c r="Q93" s="88"/>
    </row>
    <row r="94" spans="1:18" x14ac:dyDescent="0.2">
      <c r="A94" s="5"/>
      <c r="B94" s="3"/>
      <c r="C94" s="3">
        <v>67</v>
      </c>
      <c r="D94" s="3">
        <v>45</v>
      </c>
      <c r="E94" s="93">
        <v>112</v>
      </c>
      <c r="F94" s="3"/>
      <c r="G94" s="3"/>
      <c r="H94" s="3"/>
      <c r="I94" s="93">
        <v>0</v>
      </c>
      <c r="J94" s="3">
        <v>50</v>
      </c>
      <c r="K94" s="3"/>
      <c r="L94" s="3"/>
      <c r="M94" s="88">
        <v>50</v>
      </c>
      <c r="N94" s="3"/>
      <c r="O94" s="3"/>
      <c r="P94" s="3"/>
      <c r="Q94" s="88"/>
    </row>
    <row r="95" spans="1:18" ht="13.5" thickBot="1" x14ac:dyDescent="0.25">
      <c r="A95" s="27" t="s">
        <v>234</v>
      </c>
      <c r="B95" s="3"/>
      <c r="C95" s="3">
        <v>10</v>
      </c>
      <c r="D95" s="3">
        <v>8</v>
      </c>
      <c r="E95" s="93"/>
      <c r="F95" s="3"/>
      <c r="G95" s="3"/>
      <c r="H95" s="3"/>
      <c r="I95" s="93"/>
      <c r="J95" s="3">
        <v>6</v>
      </c>
      <c r="K95" s="3"/>
      <c r="L95" s="3"/>
      <c r="M95" s="88"/>
      <c r="N95" s="3"/>
      <c r="O95" s="3"/>
      <c r="P95" s="3"/>
      <c r="Q95" s="88"/>
    </row>
    <row r="96" spans="1:18" x14ac:dyDescent="0.2">
      <c r="A96" s="9" t="s">
        <v>221</v>
      </c>
      <c r="B96" s="3"/>
      <c r="C96" s="3">
        <v>6</v>
      </c>
      <c r="D96" s="3">
        <v>10</v>
      </c>
      <c r="E96" s="93"/>
      <c r="F96" s="3"/>
      <c r="G96" s="3"/>
      <c r="H96" s="3"/>
      <c r="I96" s="93"/>
      <c r="J96" s="3">
        <v>4</v>
      </c>
      <c r="K96" s="3"/>
      <c r="L96" s="3"/>
      <c r="M96" s="88"/>
      <c r="N96" s="3"/>
      <c r="O96" s="3"/>
      <c r="P96" s="3"/>
      <c r="Q96" s="88"/>
    </row>
    <row r="97" spans="1:18" x14ac:dyDescent="0.2">
      <c r="A97" s="9" t="s">
        <v>25</v>
      </c>
      <c r="B97" s="3"/>
      <c r="C97" s="3"/>
      <c r="D97" s="3"/>
      <c r="E97" s="93"/>
      <c r="F97" s="3"/>
      <c r="G97" s="3"/>
      <c r="H97" s="3"/>
      <c r="I97" s="93"/>
      <c r="J97" s="3"/>
      <c r="K97" s="3"/>
      <c r="L97" s="3"/>
      <c r="M97" s="88"/>
      <c r="N97" s="3"/>
      <c r="O97" s="3"/>
      <c r="P97" s="3"/>
      <c r="Q97" s="88"/>
    </row>
    <row r="98" spans="1:18" x14ac:dyDescent="0.2">
      <c r="A98" s="9" t="s">
        <v>26</v>
      </c>
      <c r="B98" s="3"/>
      <c r="C98" s="3"/>
      <c r="D98" s="3"/>
      <c r="E98" s="93"/>
      <c r="F98" s="3"/>
      <c r="G98" s="3"/>
      <c r="H98" s="3"/>
      <c r="I98" s="93"/>
      <c r="J98" s="3"/>
      <c r="K98" s="3"/>
      <c r="L98" s="3"/>
      <c r="M98" s="88"/>
      <c r="N98" s="3"/>
      <c r="O98" s="3"/>
      <c r="P98" s="3"/>
      <c r="Q98" s="88"/>
    </row>
    <row r="99" spans="1:18" x14ac:dyDescent="0.2">
      <c r="A99" s="6"/>
      <c r="B99" s="5"/>
      <c r="C99" s="3"/>
      <c r="D99" s="5">
        <v>96</v>
      </c>
      <c r="E99" s="93"/>
      <c r="F99" s="3"/>
      <c r="G99" s="3"/>
      <c r="H99" s="3"/>
      <c r="I99" s="93"/>
      <c r="J99" s="3"/>
      <c r="K99" s="3"/>
      <c r="L99" s="3"/>
      <c r="M99" s="88"/>
      <c r="N99" s="3"/>
      <c r="O99" s="3"/>
      <c r="P99" s="3"/>
      <c r="Q99" s="88"/>
    </row>
    <row r="100" spans="1:18" ht="13.5" thickBot="1" x14ac:dyDescent="0.25">
      <c r="A100" s="27" t="s">
        <v>24</v>
      </c>
      <c r="B100" s="5"/>
      <c r="D100" s="5">
        <v>30</v>
      </c>
      <c r="I100" s="38"/>
    </row>
    <row r="101" spans="1:18" x14ac:dyDescent="0.2">
      <c r="A101" s="5" t="s">
        <v>22</v>
      </c>
      <c r="B101" s="5"/>
      <c r="D101" s="5">
        <v>30</v>
      </c>
      <c r="I101" s="38"/>
    </row>
    <row r="102" spans="1:18" x14ac:dyDescent="0.2">
      <c r="A102" s="5" t="s">
        <v>25</v>
      </c>
      <c r="B102" s="5"/>
      <c r="I102" s="38"/>
    </row>
    <row r="103" spans="1:18" x14ac:dyDescent="0.2">
      <c r="A103" s="5" t="s">
        <v>26</v>
      </c>
      <c r="I103" s="38"/>
    </row>
    <row r="104" spans="1:18" x14ac:dyDescent="0.2">
      <c r="A104" s="5"/>
      <c r="B104" s="10"/>
      <c r="C104" s="10"/>
      <c r="D104" s="10"/>
      <c r="F104" s="10"/>
      <c r="G104" s="10"/>
      <c r="H104" s="10"/>
      <c r="I104" s="42"/>
      <c r="J104" s="10"/>
      <c r="K104" s="10"/>
      <c r="L104" s="10"/>
      <c r="M104" s="42"/>
      <c r="N104" s="10"/>
      <c r="R104" s="30"/>
    </row>
    <row r="105" spans="1:18" ht="13.5" thickBot="1" x14ac:dyDescent="0.25">
      <c r="A105" s="27" t="s">
        <v>202</v>
      </c>
      <c r="B105" s="10"/>
      <c r="C105" s="10"/>
      <c r="D105" s="10"/>
      <c r="F105" s="10"/>
      <c r="G105" s="10"/>
      <c r="H105" s="10"/>
      <c r="I105" s="42"/>
      <c r="J105" s="10"/>
      <c r="K105" s="10"/>
      <c r="L105" s="10"/>
      <c r="M105" s="42"/>
      <c r="N105" s="10"/>
      <c r="O105" s="30"/>
      <c r="P105" s="30"/>
      <c r="Q105" s="90"/>
      <c r="R105" s="10"/>
    </row>
    <row r="106" spans="1:18" x14ac:dyDescent="0.2">
      <c r="A106" s="9" t="s">
        <v>22</v>
      </c>
      <c r="B106" s="10"/>
      <c r="C106" s="10"/>
      <c r="D106" s="10"/>
      <c r="F106" s="10"/>
      <c r="G106" s="10"/>
      <c r="H106" s="10"/>
      <c r="I106" s="42"/>
      <c r="J106" s="10"/>
      <c r="K106" s="10"/>
      <c r="L106" s="10"/>
      <c r="M106" s="42"/>
      <c r="N106" s="10"/>
      <c r="O106" s="10"/>
      <c r="P106" s="10"/>
      <c r="Q106" s="42"/>
      <c r="R106" s="10"/>
    </row>
    <row r="107" spans="1:18" x14ac:dyDescent="0.2">
      <c r="A107" s="9" t="s">
        <v>25</v>
      </c>
      <c r="B107" s="10"/>
      <c r="C107" s="10"/>
      <c r="D107" s="10"/>
      <c r="F107" s="10"/>
      <c r="G107" s="10"/>
      <c r="H107" s="10"/>
      <c r="I107" s="42"/>
      <c r="J107" s="10"/>
      <c r="K107" s="10"/>
      <c r="L107" s="10"/>
      <c r="N107" s="10"/>
      <c r="O107" s="10"/>
      <c r="P107" s="10"/>
      <c r="Q107" s="42"/>
      <c r="R107" s="10"/>
    </row>
    <row r="108" spans="1:18" x14ac:dyDescent="0.2">
      <c r="A108" s="9" t="s">
        <v>26</v>
      </c>
      <c r="I108" s="38"/>
      <c r="O108" s="10"/>
      <c r="P108" s="10"/>
      <c r="Q108" s="42"/>
    </row>
    <row r="109" spans="1:18" x14ac:dyDescent="0.2">
      <c r="A109" s="9"/>
      <c r="I109" s="38"/>
    </row>
    <row r="110" spans="1:18" ht="13.5" thickBot="1" x14ac:dyDescent="0.25">
      <c r="A110" s="27" t="s">
        <v>39</v>
      </c>
      <c r="B110" s="10"/>
      <c r="C110" s="10"/>
      <c r="D110" s="10"/>
      <c r="F110" s="10"/>
      <c r="G110" s="10"/>
      <c r="H110" s="10"/>
      <c r="I110" s="42"/>
      <c r="J110" s="10"/>
      <c r="K110" s="10"/>
      <c r="L110" s="10"/>
      <c r="M110" s="42"/>
      <c r="N110" s="10"/>
      <c r="O110">
        <v>96</v>
      </c>
    </row>
    <row r="111" spans="1:18" x14ac:dyDescent="0.2">
      <c r="A111" s="9" t="s">
        <v>149</v>
      </c>
      <c r="B111" s="10"/>
      <c r="C111" s="10"/>
      <c r="D111" s="10"/>
      <c r="F111" s="10"/>
      <c r="G111" s="10"/>
      <c r="H111" s="10"/>
      <c r="I111" s="42"/>
      <c r="J111" s="10"/>
      <c r="K111" s="10"/>
      <c r="L111" s="10"/>
      <c r="M111" s="42"/>
      <c r="N111" s="10"/>
    </row>
    <row r="112" spans="1:18" x14ac:dyDescent="0.2">
      <c r="A112" s="9" t="s">
        <v>22</v>
      </c>
      <c r="B112" s="10"/>
      <c r="C112" s="10"/>
      <c r="D112" s="10"/>
      <c r="F112" s="10"/>
      <c r="G112" s="10"/>
      <c r="H112" s="10"/>
      <c r="I112" s="42"/>
      <c r="J112" s="10"/>
      <c r="K112" s="10"/>
      <c r="L112" s="10"/>
      <c r="M112" s="42"/>
      <c r="N112" s="10"/>
      <c r="O112">
        <v>96</v>
      </c>
    </row>
    <row r="113" spans="1:18" x14ac:dyDescent="0.2">
      <c r="A113" s="9" t="s">
        <v>25</v>
      </c>
      <c r="B113" s="10"/>
      <c r="C113" s="10"/>
      <c r="D113" s="10"/>
      <c r="F113" s="10"/>
      <c r="G113" s="10"/>
      <c r="H113" s="10"/>
      <c r="I113" s="42"/>
      <c r="J113" s="10"/>
      <c r="K113" s="10"/>
      <c r="L113" s="10"/>
      <c r="M113" s="42"/>
      <c r="N113" s="10"/>
      <c r="O113">
        <v>70</v>
      </c>
    </row>
    <row r="114" spans="1:18" x14ac:dyDescent="0.2">
      <c r="A114" s="9" t="s">
        <v>26</v>
      </c>
      <c r="B114" s="10"/>
      <c r="C114" s="10"/>
      <c r="D114" s="10"/>
      <c r="F114" s="10"/>
      <c r="G114" s="10"/>
      <c r="H114" s="10"/>
      <c r="I114" s="42"/>
      <c r="J114" s="10"/>
      <c r="K114" s="10"/>
      <c r="L114" s="10"/>
      <c r="M114" s="42"/>
      <c r="N114" s="10"/>
      <c r="O114">
        <v>35</v>
      </c>
      <c r="R114" s="30"/>
    </row>
    <row r="115" spans="1:18" x14ac:dyDescent="0.2">
      <c r="A115" s="9"/>
      <c r="B115" s="10"/>
      <c r="C115" s="10"/>
      <c r="D115" s="10"/>
      <c r="F115" s="10"/>
      <c r="G115" s="10"/>
      <c r="H115" s="10"/>
      <c r="I115" s="42"/>
      <c r="J115" s="10"/>
      <c r="K115" s="10"/>
      <c r="L115" s="10"/>
      <c r="M115" s="42"/>
      <c r="N115" s="10"/>
      <c r="O115" s="30"/>
      <c r="P115" s="30"/>
      <c r="Q115" s="90"/>
      <c r="R115" s="54"/>
    </row>
    <row r="116" spans="1:18" ht="13.5" thickBot="1" x14ac:dyDescent="0.25">
      <c r="A116" s="27" t="s">
        <v>69</v>
      </c>
      <c r="B116" s="10"/>
      <c r="C116" s="10"/>
      <c r="D116" s="10"/>
      <c r="F116" s="10"/>
      <c r="G116" s="10"/>
      <c r="H116" s="10"/>
      <c r="I116" s="42"/>
      <c r="J116" s="10"/>
      <c r="K116" s="10"/>
      <c r="L116" s="10"/>
      <c r="M116" s="42"/>
      <c r="N116" s="10"/>
      <c r="O116" s="30"/>
      <c r="P116" s="30"/>
      <c r="Q116" s="90"/>
      <c r="R116" s="54"/>
    </row>
    <row r="117" spans="1:18" x14ac:dyDescent="0.2">
      <c r="A117" s="9" t="s">
        <v>22</v>
      </c>
      <c r="B117" s="10"/>
      <c r="C117" s="10"/>
      <c r="D117" s="10"/>
      <c r="F117" s="10"/>
      <c r="G117" s="10"/>
      <c r="H117" s="10"/>
      <c r="I117" s="42"/>
      <c r="J117" s="10"/>
      <c r="K117" s="10"/>
      <c r="L117" s="10"/>
      <c r="M117" s="42"/>
      <c r="N117" s="10"/>
      <c r="O117" s="30"/>
      <c r="P117" s="30"/>
      <c r="Q117" s="90"/>
      <c r="R117" s="54"/>
    </row>
    <row r="118" spans="1:18" x14ac:dyDescent="0.2">
      <c r="A118" s="9" t="s">
        <v>148</v>
      </c>
      <c r="B118" s="10"/>
      <c r="C118" s="10"/>
      <c r="D118" s="10"/>
      <c r="F118" s="10"/>
      <c r="G118" s="10"/>
      <c r="H118" s="10"/>
      <c r="I118" s="42"/>
      <c r="J118" s="10"/>
      <c r="K118" s="10"/>
      <c r="L118" s="10"/>
      <c r="M118" s="42"/>
      <c r="N118" s="10"/>
      <c r="O118" s="30"/>
      <c r="P118" s="30"/>
      <c r="Q118" s="90"/>
      <c r="R118" s="30"/>
    </row>
    <row r="119" spans="1:18" x14ac:dyDescent="0.2">
      <c r="A119" s="9" t="s">
        <v>26</v>
      </c>
      <c r="B119" s="10"/>
      <c r="C119" s="10"/>
      <c r="D119" s="10"/>
      <c r="F119" s="10"/>
      <c r="G119" s="10"/>
      <c r="H119" s="10"/>
      <c r="I119" s="42"/>
      <c r="J119" s="10"/>
      <c r="K119" s="10"/>
      <c r="L119" s="10"/>
      <c r="M119" s="42"/>
      <c r="N119" s="10"/>
      <c r="O119" s="30"/>
      <c r="P119" s="30"/>
      <c r="Q119" s="90"/>
      <c r="R119" s="30"/>
    </row>
    <row r="120" spans="1:18" x14ac:dyDescent="0.2">
      <c r="A120" s="9"/>
      <c r="B120" s="10"/>
      <c r="C120" s="10"/>
      <c r="D120" s="10"/>
      <c r="F120" s="10"/>
      <c r="G120" s="10"/>
      <c r="H120" s="10"/>
      <c r="I120" s="42"/>
      <c r="J120" s="10"/>
      <c r="K120" s="10"/>
      <c r="L120" s="10"/>
      <c r="M120" s="42"/>
      <c r="N120" s="10"/>
      <c r="O120" s="30"/>
      <c r="P120" s="30"/>
      <c r="Q120" s="90"/>
      <c r="R120" s="10"/>
    </row>
    <row r="121" spans="1:18" x14ac:dyDescent="0.2">
      <c r="A121" s="31" t="s">
        <v>71</v>
      </c>
      <c r="B121" s="10"/>
      <c r="C121" s="10"/>
      <c r="D121" s="10"/>
      <c r="F121" s="10"/>
      <c r="G121" s="10"/>
      <c r="H121" s="10"/>
      <c r="I121" s="42"/>
      <c r="J121" s="10"/>
      <c r="K121" s="10"/>
      <c r="L121" s="10"/>
      <c r="M121" s="42"/>
      <c r="N121" s="10"/>
      <c r="O121" s="10"/>
      <c r="P121" s="30"/>
      <c r="Q121" s="90"/>
      <c r="R121" s="10"/>
    </row>
    <row r="122" spans="1:18" x14ac:dyDescent="0.2">
      <c r="A122" s="9" t="s">
        <v>22</v>
      </c>
      <c r="B122" s="10"/>
      <c r="C122" s="10"/>
      <c r="D122" s="10"/>
      <c r="F122" s="10"/>
      <c r="G122" s="10"/>
      <c r="H122" s="10"/>
      <c r="I122" s="42"/>
      <c r="J122" s="10"/>
      <c r="K122" s="10"/>
      <c r="L122" s="10"/>
      <c r="M122" s="42"/>
      <c r="N122" s="10"/>
      <c r="O122" s="10"/>
      <c r="P122" s="30">
        <v>55</v>
      </c>
      <c r="Q122" s="90"/>
      <c r="R122" s="10"/>
    </row>
    <row r="123" spans="1:18" x14ac:dyDescent="0.2">
      <c r="A123" s="9" t="s">
        <v>23</v>
      </c>
      <c r="B123" s="10"/>
      <c r="C123" s="10"/>
      <c r="D123" s="10"/>
      <c r="F123" s="10"/>
      <c r="G123" s="10"/>
      <c r="H123" s="10"/>
      <c r="I123" s="42"/>
      <c r="J123" s="10"/>
      <c r="K123" s="10"/>
      <c r="L123" s="10"/>
      <c r="M123" s="42"/>
      <c r="N123" s="10"/>
      <c r="O123" s="10"/>
      <c r="P123" s="30">
        <v>70</v>
      </c>
      <c r="Q123" s="42"/>
      <c r="R123" s="10"/>
    </row>
    <row r="124" spans="1:18" x14ac:dyDescent="0.2">
      <c r="A124" s="9" t="s">
        <v>26</v>
      </c>
      <c r="P124" s="30">
        <v>50</v>
      </c>
    </row>
    <row r="135" spans="1:18" x14ac:dyDescent="0.2">
      <c r="B135" s="2" t="s">
        <v>84</v>
      </c>
      <c r="C135" s="2" t="s">
        <v>48</v>
      </c>
      <c r="D135" s="2" t="s">
        <v>84</v>
      </c>
      <c r="E135" s="179"/>
      <c r="F135" s="2" t="s">
        <v>84</v>
      </c>
      <c r="G135" s="2" t="s">
        <v>85</v>
      </c>
      <c r="H135" s="2" t="s">
        <v>84</v>
      </c>
      <c r="I135" s="179"/>
      <c r="J135" s="2" t="s">
        <v>84</v>
      </c>
      <c r="K135" s="2" t="s">
        <v>84</v>
      </c>
      <c r="L135" s="2" t="s">
        <v>84</v>
      </c>
      <c r="M135" s="178"/>
      <c r="N135" s="2" t="s">
        <v>86</v>
      </c>
      <c r="O135" s="10"/>
      <c r="P135" s="10"/>
      <c r="Q135" s="42"/>
    </row>
    <row r="136" spans="1:18" x14ac:dyDescent="0.2">
      <c r="A136" s="9"/>
      <c r="B136" s="2"/>
      <c r="C136" s="2"/>
      <c r="D136" s="2"/>
      <c r="E136" s="179">
        <f>SUM(B136:D136)</f>
        <v>0</v>
      </c>
      <c r="F136" s="2"/>
      <c r="G136" s="2"/>
      <c r="H136" s="2"/>
      <c r="I136" s="179">
        <f>SUM(F136:H136)</f>
        <v>0</v>
      </c>
      <c r="J136" s="2"/>
      <c r="K136" s="2"/>
      <c r="L136" s="2"/>
      <c r="M136" s="179">
        <f>SUM(J136:L136)</f>
        <v>0</v>
      </c>
      <c r="N136" s="2"/>
      <c r="O136" s="2"/>
      <c r="P136" s="2"/>
      <c r="Q136" s="88"/>
      <c r="R136" s="8"/>
    </row>
    <row r="137" spans="1:18" x14ac:dyDescent="0.2">
      <c r="A137" s="1" t="s">
        <v>17</v>
      </c>
      <c r="I137" s="38"/>
      <c r="O137" s="2"/>
      <c r="P137" s="2"/>
      <c r="Q137" s="88"/>
    </row>
    <row r="138" spans="1:18" x14ac:dyDescent="0.2">
      <c r="A138" s="2" t="s">
        <v>15</v>
      </c>
      <c r="I138" s="38"/>
    </row>
    <row r="139" spans="1:18" x14ac:dyDescent="0.2">
      <c r="A139" s="5" t="s">
        <v>27</v>
      </c>
      <c r="I139" s="38" t="s">
        <v>35</v>
      </c>
      <c r="R139" s="8" t="s">
        <v>83</v>
      </c>
    </row>
    <row r="140" spans="1:18" x14ac:dyDescent="0.2">
      <c r="B140" s="2">
        <v>73</v>
      </c>
      <c r="C140" s="2">
        <v>36</v>
      </c>
      <c r="D140" s="2">
        <v>51</v>
      </c>
      <c r="E140" s="179">
        <f>SUM(B140:D140)</f>
        <v>160</v>
      </c>
      <c r="F140" s="2">
        <v>66</v>
      </c>
      <c r="G140" s="2">
        <v>35</v>
      </c>
      <c r="H140" s="2">
        <v>57</v>
      </c>
      <c r="I140" s="179">
        <f>SUM(F140:H140)</f>
        <v>158</v>
      </c>
      <c r="J140" s="2">
        <v>50</v>
      </c>
      <c r="K140" s="2">
        <v>49</v>
      </c>
      <c r="L140" s="2">
        <v>40</v>
      </c>
      <c r="M140" s="179">
        <f>SUM(J140:L140)</f>
        <v>139</v>
      </c>
      <c r="N140" s="2">
        <v>43</v>
      </c>
      <c r="O140" s="2">
        <v>36</v>
      </c>
      <c r="P140" s="2">
        <v>40</v>
      </c>
      <c r="Q140" s="179">
        <f>SUM(N140:P140)</f>
        <v>119</v>
      </c>
      <c r="R140" s="1">
        <f>SUM(E140,I140,M140,N140,O140,P140)</f>
        <v>576</v>
      </c>
    </row>
    <row r="141" spans="1:18" ht="13.5" thickBot="1" x14ac:dyDescent="0.25">
      <c r="A141" s="28" t="s">
        <v>29</v>
      </c>
      <c r="B141" s="2">
        <v>11</v>
      </c>
      <c r="C141" s="2">
        <v>0</v>
      </c>
      <c r="D141" s="2">
        <v>17</v>
      </c>
      <c r="E141" s="179">
        <f>SUM(B141:D141)</f>
        <v>28</v>
      </c>
      <c r="F141" s="2">
        <v>17</v>
      </c>
      <c r="G141" s="2">
        <v>19</v>
      </c>
      <c r="H141" s="2">
        <v>18</v>
      </c>
      <c r="I141" s="179">
        <f>SUM(F141:H141)</f>
        <v>54</v>
      </c>
      <c r="J141" s="2">
        <v>18</v>
      </c>
      <c r="K141" s="2">
        <v>18</v>
      </c>
      <c r="L141" s="2">
        <v>18</v>
      </c>
      <c r="M141" s="179">
        <f>SUM(J141:L141)</f>
        <v>54</v>
      </c>
      <c r="N141" s="2">
        <v>19</v>
      </c>
      <c r="O141" s="2">
        <v>19</v>
      </c>
      <c r="P141" s="2">
        <v>23</v>
      </c>
      <c r="Q141" s="179">
        <f>SUM(N141:P141)</f>
        <v>61</v>
      </c>
      <c r="R141" s="1">
        <f>SUM(E141,I141,M141,N141,O141,P141)</f>
        <v>197</v>
      </c>
    </row>
    <row r="142" spans="1:18" x14ac:dyDescent="0.2">
      <c r="A142" t="s">
        <v>30</v>
      </c>
    </row>
    <row r="143" spans="1:18" x14ac:dyDescent="0.2">
      <c r="A143" t="s">
        <v>31</v>
      </c>
      <c r="B143" s="2"/>
      <c r="C143" s="2"/>
      <c r="D143" s="2"/>
    </row>
    <row r="145" spans="1:1" x14ac:dyDescent="0.2">
      <c r="A145" s="16" t="s">
        <v>158</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0"/>
  <sheetViews>
    <sheetView workbookViewId="0">
      <pane ySplit="1" topLeftCell="A42" activePane="bottomLeft" state="frozen"/>
      <selection pane="bottomLeft" activeCell="O22" sqref="O22"/>
    </sheetView>
  </sheetViews>
  <sheetFormatPr defaultRowHeight="12.75" x14ac:dyDescent="0.2"/>
  <cols>
    <col min="1" max="1" width="36.7109375" bestFit="1" customWidth="1"/>
    <col min="2" max="2" width="8.140625" bestFit="1" customWidth="1"/>
    <col min="3" max="3" width="9.140625" bestFit="1" customWidth="1"/>
    <col min="4" max="4" width="6.42578125" bestFit="1" customWidth="1"/>
    <col min="5" max="5" width="10.85546875" style="38" bestFit="1" customWidth="1"/>
    <col min="6" max="6" width="5" bestFit="1" customWidth="1"/>
    <col min="7" max="7" width="5.140625" bestFit="1" customWidth="1"/>
    <col min="8" max="8" width="5.42578125" bestFit="1" customWidth="1"/>
    <col min="9" max="9" width="11.7109375" style="37" bestFit="1" customWidth="1"/>
    <col min="10" max="10" width="5" bestFit="1" customWidth="1"/>
    <col min="11" max="11" width="6.85546875" bestFit="1" customWidth="1"/>
    <col min="12" max="12" width="10" bestFit="1" customWidth="1"/>
    <col min="13" max="13" width="11.28515625" style="37" bestFit="1" customWidth="1"/>
    <col min="14" max="14" width="7.5703125" bestFit="1" customWidth="1"/>
    <col min="16" max="16" width="9.42578125" bestFit="1" customWidth="1"/>
    <col min="17" max="17" width="10.28515625" style="37" bestFit="1" customWidth="1"/>
    <col min="18" max="18" width="7.140625" bestFit="1" customWidth="1"/>
  </cols>
  <sheetData>
    <row r="1" spans="1:18" x14ac:dyDescent="0.2">
      <c r="A1" s="12">
        <v>2014</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4879</v>
      </c>
      <c r="C4" s="48">
        <v>4418</v>
      </c>
      <c r="D4" s="48">
        <v>4888</v>
      </c>
      <c r="E4" s="179">
        <f>SUM(B4:D4)</f>
        <v>14185</v>
      </c>
      <c r="F4" s="48">
        <v>5124</v>
      </c>
      <c r="G4" s="48">
        <v>4906</v>
      </c>
      <c r="H4" s="48">
        <v>5065</v>
      </c>
      <c r="I4" s="179">
        <f>SUM(F4:H4)</f>
        <v>15095</v>
      </c>
      <c r="J4" s="2">
        <v>5453</v>
      </c>
      <c r="K4" s="2">
        <v>5087</v>
      </c>
      <c r="L4" s="2">
        <v>4931</v>
      </c>
      <c r="M4" s="179">
        <f>SUM(J4:L4)</f>
        <v>15471</v>
      </c>
      <c r="N4" s="2">
        <v>5397</v>
      </c>
      <c r="O4" s="2">
        <v>4486</v>
      </c>
      <c r="P4" s="2">
        <v>5277</v>
      </c>
      <c r="Q4" s="178">
        <f>SUM(N4:P4)</f>
        <v>15160</v>
      </c>
      <c r="R4" s="11">
        <f>SUM(Q4,M4,I4,E4)</f>
        <v>59911</v>
      </c>
    </row>
    <row r="5" spans="1:18" x14ac:dyDescent="0.2">
      <c r="A5" s="3" t="s">
        <v>77</v>
      </c>
      <c r="B5" s="48">
        <v>1251</v>
      </c>
      <c r="C5" s="48">
        <v>1548</v>
      </c>
      <c r="D5" s="48">
        <v>1247</v>
      </c>
      <c r="E5" s="179">
        <f>SUM(B5:D5)</f>
        <v>4046</v>
      </c>
      <c r="F5" s="48">
        <v>1621</v>
      </c>
      <c r="G5" s="48">
        <v>1567</v>
      </c>
      <c r="H5" s="48">
        <v>1241</v>
      </c>
      <c r="I5" s="179">
        <f>SUM(F5:H5)</f>
        <v>4429</v>
      </c>
      <c r="J5" s="2">
        <v>1765</v>
      </c>
      <c r="K5" s="2">
        <v>1913</v>
      </c>
      <c r="L5" s="2">
        <v>1209</v>
      </c>
      <c r="M5" s="179">
        <f>SUM(J5:L5)</f>
        <v>4887</v>
      </c>
      <c r="N5" s="2">
        <v>1511</v>
      </c>
      <c r="O5" s="2">
        <v>1585</v>
      </c>
      <c r="P5" s="2">
        <v>2115</v>
      </c>
      <c r="Q5" s="178">
        <f>SUM(N5:P5)</f>
        <v>5211</v>
      </c>
      <c r="R5" s="11">
        <f>SUM(E5+I5+M5+Q5)</f>
        <v>18573</v>
      </c>
    </row>
    <row r="6" spans="1:18" x14ac:dyDescent="0.2">
      <c r="A6" s="3" t="s">
        <v>79</v>
      </c>
      <c r="B6" s="48">
        <v>944</v>
      </c>
      <c r="C6" s="48">
        <v>880</v>
      </c>
      <c r="D6" s="48">
        <v>752</v>
      </c>
      <c r="E6" s="179">
        <f>SUM(B6:D6)</f>
        <v>2576</v>
      </c>
      <c r="F6" s="48">
        <v>800</v>
      </c>
      <c r="G6" s="48">
        <v>880</v>
      </c>
      <c r="H6" s="48">
        <v>848</v>
      </c>
      <c r="I6" s="179">
        <f>SUM(F6:H6)</f>
        <v>2528</v>
      </c>
      <c r="J6" s="2">
        <v>800</v>
      </c>
      <c r="K6" s="2">
        <v>976</v>
      </c>
      <c r="L6" s="2">
        <v>592</v>
      </c>
      <c r="M6" s="179">
        <f>SUM(J6:L6)</f>
        <v>2368</v>
      </c>
      <c r="N6" s="2">
        <v>736</v>
      </c>
      <c r="O6" s="2">
        <v>736</v>
      </c>
      <c r="P6" s="2">
        <v>704</v>
      </c>
      <c r="Q6" s="178">
        <f>SUM(Q4:Q5)</f>
        <v>20371</v>
      </c>
      <c r="R6" s="11">
        <f>SUM(E6+I6+M6+Q6)</f>
        <v>27843</v>
      </c>
    </row>
    <row r="7" spans="1:18" s="8" customFormat="1" x14ac:dyDescent="0.2">
      <c r="A7" s="4"/>
      <c r="B7" s="161">
        <f>SUM(B4:B6)</f>
        <v>7074</v>
      </c>
      <c r="C7" s="50">
        <f>SUM(C4:C6)</f>
        <v>6846</v>
      </c>
      <c r="D7" s="50">
        <f>SUM(D4:D6)</f>
        <v>6887</v>
      </c>
      <c r="E7" s="95">
        <f>SUM(B7:D7)</f>
        <v>20807</v>
      </c>
      <c r="F7" s="50">
        <f>SUM(F4:F6)</f>
        <v>7545</v>
      </c>
      <c r="G7" s="50">
        <f>SUM(G4:G6)</f>
        <v>7353</v>
      </c>
      <c r="H7" s="50">
        <f>SUM(H4:H6)</f>
        <v>7154</v>
      </c>
      <c r="I7" s="94">
        <f>SUM(F7:H7)</f>
        <v>22052</v>
      </c>
      <c r="J7" s="50">
        <f>SUM(J4:J6)</f>
        <v>8018</v>
      </c>
      <c r="K7" s="50">
        <f>SUM(K4:K6)</f>
        <v>7976</v>
      </c>
      <c r="L7" s="22">
        <f>SUM(L4:L6)</f>
        <v>6732</v>
      </c>
      <c r="M7" s="96">
        <f>SUM(J7:L7)</f>
        <v>22726</v>
      </c>
      <c r="N7" s="1">
        <f>SUM(N4:N6)</f>
        <v>7644</v>
      </c>
      <c r="O7" s="1">
        <f>SUM(O4:O6)</f>
        <v>6807</v>
      </c>
      <c r="P7" s="1">
        <f>SUM(P4:P6)</f>
        <v>8096</v>
      </c>
      <c r="Q7" s="179">
        <f>SUM(N7:P7)</f>
        <v>22547</v>
      </c>
      <c r="R7" s="12">
        <f>SUM(E7+I7+M7+Q7)</f>
        <v>88132</v>
      </c>
    </row>
    <row r="8" spans="1:18" s="3" customFormat="1" x14ac:dyDescent="0.2">
      <c r="B8" s="76"/>
      <c r="C8" s="51"/>
      <c r="D8" s="51"/>
      <c r="E8" s="96"/>
      <c r="F8" s="51"/>
      <c r="G8" s="51"/>
      <c r="H8" s="51"/>
      <c r="I8" s="96"/>
      <c r="J8" s="21"/>
      <c r="K8" s="21"/>
      <c r="L8" s="64"/>
      <c r="M8" s="180"/>
      <c r="Q8" s="88"/>
      <c r="R8" s="11"/>
    </row>
    <row r="9" spans="1:18" x14ac:dyDescent="0.2">
      <c r="A9" s="3" t="s">
        <v>82</v>
      </c>
      <c r="B9" s="192">
        <v>173</v>
      </c>
      <c r="C9" s="48">
        <v>160</v>
      </c>
      <c r="D9" s="48">
        <v>162</v>
      </c>
      <c r="E9" s="179">
        <f>SUM(B9:D9)</f>
        <v>495</v>
      </c>
      <c r="F9" s="48">
        <v>154</v>
      </c>
      <c r="G9" s="48">
        <v>131</v>
      </c>
      <c r="H9" s="48">
        <v>110</v>
      </c>
      <c r="I9" s="94">
        <f>SUM(F9:H9)</f>
        <v>395</v>
      </c>
      <c r="J9" s="2">
        <v>117</v>
      </c>
      <c r="K9" s="7">
        <v>155</v>
      </c>
      <c r="L9" s="21">
        <v>186</v>
      </c>
      <c r="M9" s="179">
        <f>SUM(J9:L9)</f>
        <v>458</v>
      </c>
      <c r="N9" s="2">
        <v>214</v>
      </c>
      <c r="O9" s="2">
        <v>214</v>
      </c>
      <c r="P9" s="2">
        <v>266</v>
      </c>
      <c r="Q9" s="178">
        <f>SUM(N9:P9)</f>
        <v>694</v>
      </c>
      <c r="R9" s="11">
        <f>SUM(Q9,M9,I9,E9)</f>
        <v>2042</v>
      </c>
    </row>
    <row r="10" spans="1:18" x14ac:dyDescent="0.2">
      <c r="A10" s="3" t="s">
        <v>78</v>
      </c>
      <c r="B10" s="192">
        <v>8</v>
      </c>
      <c r="C10" s="49">
        <v>25</v>
      </c>
      <c r="D10" s="49">
        <v>16</v>
      </c>
      <c r="E10" s="98">
        <f>SUM(B10:D10)</f>
        <v>49</v>
      </c>
      <c r="F10" s="49">
        <v>20</v>
      </c>
      <c r="G10" s="49">
        <v>30</v>
      </c>
      <c r="H10" s="49">
        <v>0</v>
      </c>
      <c r="I10" s="94">
        <f>SUM(F10:H10)</f>
        <v>50</v>
      </c>
      <c r="J10" s="32">
        <v>12</v>
      </c>
      <c r="K10" s="32">
        <v>38</v>
      </c>
      <c r="L10" s="65">
        <v>54</v>
      </c>
      <c r="M10" s="179">
        <f>SUM(J10:L10)</f>
        <v>104</v>
      </c>
      <c r="N10" s="2">
        <v>83</v>
      </c>
      <c r="O10" s="2">
        <v>84</v>
      </c>
      <c r="P10" s="2">
        <v>140</v>
      </c>
      <c r="Q10" s="178">
        <f>SUM(N10:P10)</f>
        <v>307</v>
      </c>
      <c r="R10" s="11">
        <f>SUM(E10+I10+M10+Q10)</f>
        <v>510</v>
      </c>
    </row>
    <row r="11" spans="1:18" ht="13.5" thickBot="1" x14ac:dyDescent="0.25">
      <c r="A11" s="35" t="s">
        <v>80</v>
      </c>
      <c r="B11" s="193">
        <v>16</v>
      </c>
      <c r="C11" s="48">
        <v>16</v>
      </c>
      <c r="D11" s="48">
        <v>16</v>
      </c>
      <c r="E11" s="179">
        <f>SUM(B11:D11)</f>
        <v>48</v>
      </c>
      <c r="F11" s="48">
        <v>16</v>
      </c>
      <c r="G11" s="48">
        <v>0</v>
      </c>
      <c r="H11" s="48">
        <v>0</v>
      </c>
      <c r="I11" s="94">
        <f>SUM(F11:H11)</f>
        <v>16</v>
      </c>
      <c r="J11" s="2">
        <v>0</v>
      </c>
      <c r="K11" s="2">
        <v>0</v>
      </c>
      <c r="L11" s="66">
        <v>0</v>
      </c>
      <c r="M11" s="179">
        <f>SUM(J11:L11)</f>
        <v>0</v>
      </c>
      <c r="N11" s="2">
        <v>0</v>
      </c>
      <c r="O11" s="2">
        <v>0</v>
      </c>
      <c r="P11" s="2">
        <v>0</v>
      </c>
      <c r="Q11" s="178">
        <f>SUM(N11:P11)</f>
        <v>0</v>
      </c>
      <c r="R11" s="11">
        <f>SUM(E11+I11+M11+P11)</f>
        <v>64</v>
      </c>
    </row>
    <row r="12" spans="1:18" s="8" customFormat="1" x14ac:dyDescent="0.2">
      <c r="A12" s="4"/>
      <c r="B12" s="78">
        <f>SUM(B9:B11)</f>
        <v>197</v>
      </c>
      <c r="C12" s="36">
        <f>SUM(C9:C11)</f>
        <v>201</v>
      </c>
      <c r="D12" s="19">
        <f>SUM(D9:D11)</f>
        <v>194</v>
      </c>
      <c r="E12" s="94">
        <f>SUM(B12:D12)</f>
        <v>592</v>
      </c>
      <c r="F12" s="19">
        <f>SUM(F9:F11)</f>
        <v>190</v>
      </c>
      <c r="G12" s="19">
        <v>161</v>
      </c>
      <c r="H12" s="19">
        <f>SUM(H9:H11)</f>
        <v>110</v>
      </c>
      <c r="I12" s="94">
        <f>SUM(F12:H12)</f>
        <v>461</v>
      </c>
      <c r="J12" s="19">
        <f>SUM(J9:J11)</f>
        <v>129</v>
      </c>
      <c r="K12" s="19">
        <f>SUM(K9:K11)</f>
        <v>193</v>
      </c>
      <c r="L12" s="209">
        <f>SUM(L9:L11)</f>
        <v>240</v>
      </c>
      <c r="M12" s="179">
        <f>SUM(J12:L12)</f>
        <v>562</v>
      </c>
      <c r="N12" s="1">
        <f>SUM(N9:N11)</f>
        <v>297</v>
      </c>
      <c r="O12" s="1">
        <f>SUM(O9:O11)</f>
        <v>298</v>
      </c>
      <c r="P12" s="1">
        <f>SUM(P9:P11)</f>
        <v>406</v>
      </c>
      <c r="Q12" s="179">
        <f>SUM(N12:P12)</f>
        <v>1001</v>
      </c>
      <c r="R12" s="12">
        <f>SUM(E12+I12+M12+Q12)</f>
        <v>2616</v>
      </c>
    </row>
    <row r="13" spans="1:18" s="3" customFormat="1" ht="13.5" thickBot="1" x14ac:dyDescent="0.25">
      <c r="B13" s="34"/>
      <c r="C13" s="34"/>
      <c r="D13" s="34"/>
      <c r="E13" s="99"/>
      <c r="F13" s="34"/>
      <c r="G13" s="34"/>
      <c r="H13" s="34"/>
      <c r="I13" s="99"/>
      <c r="J13" s="34"/>
      <c r="K13" s="34"/>
      <c r="L13" s="23"/>
      <c r="M13" s="93"/>
      <c r="N13" s="181"/>
      <c r="O13" s="181"/>
      <c r="P13" s="181"/>
      <c r="Q13" s="88"/>
      <c r="R13" s="11"/>
    </row>
    <row r="14" spans="1:18" s="3" customFormat="1" ht="13.5" thickBot="1" x14ac:dyDescent="0.25">
      <c r="A14" s="4" t="s">
        <v>76</v>
      </c>
      <c r="B14" s="33">
        <f>SUM(B12+B7)</f>
        <v>7271</v>
      </c>
      <c r="C14" s="33">
        <f>SUM(C7+C12)</f>
        <v>7047</v>
      </c>
      <c r="D14" s="33">
        <v>7081</v>
      </c>
      <c r="E14" s="100">
        <f>SUM(B14:D14)</f>
        <v>21399</v>
      </c>
      <c r="F14" s="33">
        <f>SUM(F7+F12)</f>
        <v>7735</v>
      </c>
      <c r="G14" s="33">
        <v>7514</v>
      </c>
      <c r="H14" s="33">
        <v>7264</v>
      </c>
      <c r="I14" s="101">
        <f>SUM(F14:H14)</f>
        <v>22513</v>
      </c>
      <c r="J14" s="33">
        <f>SUM(J7+J12)</f>
        <v>8147</v>
      </c>
      <c r="K14" s="33">
        <f>SUM(K7+K12)</f>
        <v>8169</v>
      </c>
      <c r="L14" s="210">
        <f>SUM(L7+L12)</f>
        <v>6972</v>
      </c>
      <c r="M14" s="100">
        <f>SUM(J14:L14)</f>
        <v>23288</v>
      </c>
      <c r="N14" s="33">
        <f>SUM(N7+N12)</f>
        <v>7941</v>
      </c>
      <c r="O14" s="33">
        <v>7105</v>
      </c>
      <c r="P14" s="33">
        <f>SUM(P7+P12)</f>
        <v>8502</v>
      </c>
      <c r="Q14" s="182">
        <f>SUM(N14:P14)</f>
        <v>23548</v>
      </c>
      <c r="R14" s="11">
        <f>SUM(Q14,M14,I14,E14)</f>
        <v>90748</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295</v>
      </c>
      <c r="C16" s="2">
        <v>290</v>
      </c>
      <c r="D16" s="2">
        <v>299</v>
      </c>
      <c r="E16" s="179"/>
      <c r="F16" s="7">
        <v>297</v>
      </c>
      <c r="G16" s="7">
        <v>297</v>
      </c>
      <c r="H16" s="7">
        <v>315</v>
      </c>
      <c r="I16" s="179"/>
      <c r="J16" s="7">
        <v>321</v>
      </c>
      <c r="K16" s="7">
        <v>315</v>
      </c>
      <c r="L16" s="15">
        <v>311</v>
      </c>
      <c r="M16" s="179"/>
      <c r="N16" s="7">
        <v>309</v>
      </c>
      <c r="O16" s="7">
        <v>315</v>
      </c>
      <c r="P16" s="7">
        <v>324</v>
      </c>
      <c r="Q16" s="178"/>
      <c r="R16" s="11">
        <v>572</v>
      </c>
    </row>
    <row r="17" spans="1:18" x14ac:dyDescent="0.2">
      <c r="A17" s="26" t="s">
        <v>91</v>
      </c>
      <c r="B17" s="2">
        <v>28</v>
      </c>
      <c r="C17" s="2">
        <v>17</v>
      </c>
      <c r="D17" s="2">
        <v>27</v>
      </c>
      <c r="E17" s="179">
        <f>SUM(B17:D17)</f>
        <v>72</v>
      </c>
      <c r="F17" s="7">
        <v>13</v>
      </c>
      <c r="G17" s="7">
        <v>24</v>
      </c>
      <c r="H17" s="7">
        <v>29</v>
      </c>
      <c r="I17" s="179">
        <f>SUM(F17:H17)</f>
        <v>66</v>
      </c>
      <c r="J17" s="7">
        <v>34</v>
      </c>
      <c r="K17" s="7">
        <v>24</v>
      </c>
      <c r="L17" s="7">
        <v>28</v>
      </c>
      <c r="M17" s="179">
        <f>SUM(J17:L17)</f>
        <v>86</v>
      </c>
      <c r="N17" s="7">
        <v>27</v>
      </c>
      <c r="O17" s="7">
        <v>19</v>
      </c>
      <c r="P17" s="7">
        <v>33</v>
      </c>
      <c r="Q17" s="179">
        <f>SUM(N17:P17)</f>
        <v>79</v>
      </c>
      <c r="R17" s="11"/>
    </row>
    <row r="18" spans="1:18" x14ac:dyDescent="0.2">
      <c r="A18" s="26" t="s">
        <v>92</v>
      </c>
      <c r="B18" s="2">
        <v>48</v>
      </c>
      <c r="C18" s="2">
        <v>2</v>
      </c>
      <c r="D18" s="2">
        <v>22</v>
      </c>
      <c r="E18" s="179">
        <f>SUM(B18:D18)</f>
        <v>72</v>
      </c>
      <c r="F18" s="7">
        <v>28</v>
      </c>
      <c r="G18" s="7">
        <v>23</v>
      </c>
      <c r="H18" s="7">
        <v>14</v>
      </c>
      <c r="I18" s="179">
        <f>SUM(F18:H18)</f>
        <v>65</v>
      </c>
      <c r="J18" s="7">
        <v>30</v>
      </c>
      <c r="K18" s="7">
        <v>34</v>
      </c>
      <c r="L18" s="7">
        <v>27</v>
      </c>
      <c r="M18" s="179">
        <f>SUM(J18:L18)</f>
        <v>91</v>
      </c>
      <c r="N18" s="7">
        <v>3</v>
      </c>
      <c r="O18" s="7">
        <v>33</v>
      </c>
      <c r="P18" s="7">
        <v>0</v>
      </c>
      <c r="Q18" s="179">
        <f>SUM(N18:P18)</f>
        <v>36</v>
      </c>
      <c r="R18" s="11"/>
    </row>
    <row r="19" spans="1:18" x14ac:dyDescent="0.2">
      <c r="E19" s="92"/>
      <c r="I19" s="92"/>
      <c r="L19" s="5"/>
      <c r="M19" s="92"/>
    </row>
    <row r="20" spans="1:18" ht="15.75" x14ac:dyDescent="0.25">
      <c r="A20" s="68" t="s">
        <v>150</v>
      </c>
      <c r="B20" s="3"/>
      <c r="C20" s="3"/>
      <c r="D20" s="3"/>
      <c r="E20" s="93"/>
      <c r="F20" s="3"/>
      <c r="G20" s="5"/>
      <c r="H20" s="5"/>
      <c r="I20" s="93"/>
      <c r="J20" s="5"/>
      <c r="K20" s="5"/>
      <c r="L20" s="5"/>
      <c r="M20" s="88"/>
      <c r="P20" s="3"/>
      <c r="Q20" s="88"/>
      <c r="R20" s="11"/>
    </row>
    <row r="21" spans="1:18" ht="13.5" thickBot="1" x14ac:dyDescent="0.25">
      <c r="A21" s="27" t="s">
        <v>39</v>
      </c>
      <c r="B21" s="10"/>
      <c r="C21" s="10"/>
      <c r="D21" s="10"/>
      <c r="F21" s="10"/>
      <c r="G21" s="10"/>
      <c r="H21" s="10"/>
      <c r="I21" s="42"/>
      <c r="J21" s="10"/>
      <c r="K21" s="10"/>
      <c r="L21" s="10"/>
      <c r="M21" s="42"/>
      <c r="N21" s="5"/>
      <c r="O21" s="5"/>
    </row>
    <row r="22" spans="1:18" x14ac:dyDescent="0.2">
      <c r="A22" s="9" t="s">
        <v>149</v>
      </c>
      <c r="B22" s="10"/>
      <c r="C22" s="10"/>
      <c r="D22" s="10"/>
      <c r="F22" s="10"/>
      <c r="G22" s="10"/>
      <c r="H22" s="10"/>
      <c r="I22" s="42"/>
      <c r="J22" s="10"/>
      <c r="K22" s="10"/>
      <c r="L22" s="10"/>
      <c r="M22" s="42"/>
      <c r="N22" s="5"/>
      <c r="O22" s="5">
        <v>321</v>
      </c>
    </row>
    <row r="23" spans="1:18" x14ac:dyDescent="0.2">
      <c r="A23" s="9" t="s">
        <v>22</v>
      </c>
      <c r="B23" s="10"/>
      <c r="C23" s="10"/>
      <c r="D23" s="10"/>
      <c r="F23" s="10"/>
      <c r="G23" s="10"/>
      <c r="H23" s="10"/>
      <c r="I23" s="42"/>
      <c r="J23" s="10"/>
      <c r="K23" s="10"/>
      <c r="L23" s="10"/>
      <c r="M23" s="42"/>
      <c r="N23" s="5"/>
      <c r="O23" s="5"/>
    </row>
    <row r="24" spans="1:18" x14ac:dyDescent="0.2">
      <c r="A24" s="9" t="s">
        <v>25</v>
      </c>
      <c r="B24" s="10"/>
      <c r="C24" s="10"/>
      <c r="D24" s="10"/>
      <c r="F24" s="10"/>
      <c r="G24" s="10"/>
      <c r="H24" s="10"/>
      <c r="I24" s="42"/>
      <c r="J24" s="10"/>
      <c r="K24" s="10"/>
      <c r="L24" s="10"/>
      <c r="M24" s="42"/>
      <c r="N24" s="5"/>
      <c r="O24" s="5"/>
    </row>
    <row r="25" spans="1:18" x14ac:dyDescent="0.2">
      <c r="A25" s="9" t="s">
        <v>26</v>
      </c>
      <c r="B25" s="10"/>
      <c r="C25" s="10"/>
      <c r="D25" s="10"/>
      <c r="F25" s="10"/>
      <c r="G25" s="10"/>
      <c r="H25" s="10"/>
      <c r="I25" s="42"/>
      <c r="J25" s="10"/>
      <c r="K25" s="10"/>
      <c r="L25" s="10"/>
      <c r="M25" s="42"/>
      <c r="O25" s="10"/>
      <c r="P25" s="54"/>
      <c r="Q25" s="90"/>
      <c r="R25" s="30"/>
    </row>
    <row r="26" spans="1:18" x14ac:dyDescent="0.2">
      <c r="A26" s="9"/>
      <c r="B26" s="10"/>
      <c r="C26" s="10"/>
      <c r="D26" s="10"/>
      <c r="F26" s="10"/>
      <c r="G26" s="10"/>
      <c r="H26" s="10"/>
      <c r="I26" s="42"/>
      <c r="J26" s="10"/>
      <c r="K26" s="10"/>
      <c r="L26" s="10"/>
      <c r="M26" s="42"/>
      <c r="O26" s="10"/>
      <c r="P26" s="30"/>
      <c r="Q26" s="90"/>
      <c r="R26" s="30"/>
    </row>
    <row r="27" spans="1:18" x14ac:dyDescent="0.2">
      <c r="A27" s="9" t="s">
        <v>42</v>
      </c>
      <c r="B27" s="10"/>
      <c r="C27" s="10"/>
      <c r="D27" s="10"/>
      <c r="F27" s="10"/>
      <c r="G27" s="10"/>
      <c r="H27" s="10"/>
      <c r="I27" s="42"/>
      <c r="J27" s="10"/>
      <c r="K27" s="10"/>
      <c r="L27" s="10"/>
      <c r="M27" s="42"/>
      <c r="O27" s="10"/>
      <c r="P27" s="30"/>
      <c r="Q27" s="90"/>
      <c r="R27" s="30"/>
    </row>
    <row r="28" spans="1:18" x14ac:dyDescent="0.2">
      <c r="A28" s="9" t="s">
        <v>239</v>
      </c>
      <c r="B28" s="10"/>
      <c r="C28" s="10"/>
      <c r="D28" s="10"/>
      <c r="F28" s="10"/>
      <c r="G28" s="10"/>
      <c r="H28" s="10"/>
      <c r="I28" s="42"/>
      <c r="J28" s="10"/>
      <c r="K28" s="10"/>
      <c r="L28" s="10"/>
      <c r="M28" s="42"/>
      <c r="O28" s="10"/>
      <c r="P28" s="30">
        <v>328</v>
      </c>
      <c r="Q28" s="90"/>
      <c r="R28" s="30"/>
    </row>
    <row r="29" spans="1:18" x14ac:dyDescent="0.2">
      <c r="A29" s="5" t="s">
        <v>22</v>
      </c>
      <c r="B29" s="10"/>
      <c r="C29" s="10"/>
      <c r="D29" s="10"/>
      <c r="F29" s="10"/>
      <c r="G29" s="10"/>
      <c r="H29" s="10"/>
      <c r="I29" s="42"/>
      <c r="J29" s="10"/>
      <c r="K29" s="10"/>
      <c r="L29" s="10"/>
      <c r="M29" s="42"/>
      <c r="O29" s="16"/>
      <c r="P29" s="10"/>
      <c r="Q29" s="42"/>
      <c r="R29" s="10"/>
    </row>
    <row r="30" spans="1:18" x14ac:dyDescent="0.2">
      <c r="A30" s="9" t="s">
        <v>23</v>
      </c>
      <c r="B30" s="10"/>
      <c r="C30" s="10"/>
      <c r="D30" s="10"/>
      <c r="F30" s="10"/>
      <c r="G30" s="10"/>
      <c r="H30" s="10"/>
      <c r="I30" s="42"/>
      <c r="J30" s="10"/>
      <c r="K30" s="10"/>
      <c r="L30" s="10"/>
      <c r="M30" s="42"/>
      <c r="N30" s="10"/>
      <c r="O30" s="10"/>
      <c r="P30" s="10"/>
      <c r="Q30" s="42"/>
      <c r="R30" s="10"/>
    </row>
    <row r="31" spans="1:18" x14ac:dyDescent="0.2">
      <c r="A31" s="9" t="s">
        <v>26</v>
      </c>
      <c r="B31" s="10"/>
      <c r="C31" s="10"/>
      <c r="D31" s="10"/>
      <c r="F31" s="10"/>
      <c r="G31" s="10"/>
      <c r="H31" s="10"/>
      <c r="I31" s="42"/>
      <c r="J31" s="10"/>
      <c r="K31" s="10"/>
      <c r="L31" s="10"/>
      <c r="M31" s="42"/>
      <c r="N31" s="10"/>
      <c r="O31" s="10"/>
      <c r="P31" s="10"/>
      <c r="Q31" s="42"/>
      <c r="R31" s="10"/>
    </row>
    <row r="32" spans="1:18" x14ac:dyDescent="0.2">
      <c r="A32" s="9"/>
      <c r="B32" s="10"/>
      <c r="C32" s="10"/>
      <c r="D32" s="10"/>
      <c r="F32" s="10"/>
      <c r="G32" s="10"/>
      <c r="H32" s="10"/>
      <c r="I32" s="42"/>
      <c r="J32" s="10"/>
      <c r="K32" s="10"/>
      <c r="L32" s="10"/>
      <c r="M32" s="42"/>
      <c r="N32" s="10"/>
      <c r="O32" s="10"/>
      <c r="P32" s="10"/>
      <c r="Q32" s="42"/>
      <c r="R32" s="10"/>
    </row>
    <row r="33" spans="1:20" x14ac:dyDescent="0.2">
      <c r="A33" s="9" t="s">
        <v>228</v>
      </c>
      <c r="B33" s="10"/>
      <c r="C33" s="10"/>
      <c r="D33" s="10"/>
      <c r="F33" s="10">
        <f>SUM(F35+F34)</f>
        <v>305</v>
      </c>
      <c r="G33" s="10"/>
      <c r="H33" s="10"/>
      <c r="I33" s="42"/>
      <c r="J33" s="10"/>
      <c r="K33" s="10"/>
      <c r="L33" s="10"/>
      <c r="M33" s="42"/>
      <c r="N33" s="5"/>
      <c r="O33" s="5"/>
      <c r="P33" s="10"/>
      <c r="Q33" s="42"/>
      <c r="R33" s="10"/>
    </row>
    <row r="34" spans="1:20" ht="13.5" thickBot="1" x14ac:dyDescent="0.25">
      <c r="A34" s="9" t="s">
        <v>182</v>
      </c>
      <c r="B34" s="3"/>
      <c r="C34" s="3"/>
      <c r="D34" s="3"/>
      <c r="E34" s="93"/>
      <c r="F34" s="3">
        <v>178</v>
      </c>
      <c r="G34" s="5"/>
      <c r="H34" s="5"/>
      <c r="I34" s="93"/>
      <c r="J34" s="5"/>
      <c r="K34" s="5"/>
      <c r="L34" s="10"/>
      <c r="M34" s="88"/>
      <c r="N34" s="3"/>
      <c r="O34" s="3"/>
      <c r="P34" s="3"/>
      <c r="Q34" s="88"/>
      <c r="R34" s="11"/>
    </row>
    <row r="35" spans="1:20" ht="13.5" thickBot="1" x14ac:dyDescent="0.25">
      <c r="A35" s="9" t="s">
        <v>227</v>
      </c>
      <c r="B35" s="3"/>
      <c r="C35" s="3"/>
      <c r="D35" s="3"/>
      <c r="E35" s="93"/>
      <c r="F35" s="3">
        <v>127</v>
      </c>
      <c r="G35" s="3"/>
      <c r="H35" s="3"/>
      <c r="I35" s="93"/>
      <c r="J35" s="3"/>
      <c r="K35" s="3"/>
      <c r="L35" s="5"/>
      <c r="M35" s="88"/>
      <c r="N35" s="3"/>
      <c r="O35" s="3"/>
      <c r="P35" s="3"/>
      <c r="Q35" s="88"/>
      <c r="R35" s="11"/>
      <c r="T35" s="33"/>
    </row>
    <row r="36" spans="1:20" ht="13.5" thickTop="1" x14ac:dyDescent="0.2">
      <c r="A36" s="6" t="s">
        <v>259</v>
      </c>
      <c r="B36" s="3"/>
      <c r="C36" s="5"/>
      <c r="D36" s="5"/>
      <c r="E36" s="93"/>
      <c r="F36" s="5"/>
      <c r="G36" s="5"/>
      <c r="H36" s="5"/>
      <c r="I36" s="93"/>
      <c r="J36" s="3"/>
      <c r="K36" s="3"/>
      <c r="L36" s="3"/>
      <c r="M36" s="88"/>
      <c r="N36" s="3"/>
      <c r="O36" s="3"/>
      <c r="P36" s="3"/>
      <c r="Q36" s="226">
        <v>91702</v>
      </c>
      <c r="R36" s="11"/>
    </row>
    <row r="37" spans="1:20" x14ac:dyDescent="0.2">
      <c r="A37" s="6" t="s">
        <v>60</v>
      </c>
      <c r="B37" s="8"/>
      <c r="C37" s="8"/>
      <c r="D37" s="8"/>
      <c r="F37" s="8"/>
      <c r="G37" s="8"/>
      <c r="H37" s="8"/>
      <c r="I37" s="38"/>
      <c r="J37" s="8"/>
      <c r="K37" s="8"/>
      <c r="L37" s="3"/>
      <c r="M37" s="38"/>
      <c r="N37" s="8"/>
      <c r="O37" s="8"/>
      <c r="P37" s="8"/>
      <c r="Q37" s="38"/>
      <c r="R37" s="8"/>
    </row>
    <row r="38" spans="1:20" x14ac:dyDescent="0.2">
      <c r="A38" s="2" t="s">
        <v>15</v>
      </c>
      <c r="B38" s="2">
        <v>695</v>
      </c>
      <c r="C38" s="2">
        <v>586</v>
      </c>
      <c r="D38" s="2">
        <v>679</v>
      </c>
      <c r="E38" s="179"/>
      <c r="F38" s="2">
        <v>797</v>
      </c>
      <c r="G38" s="16">
        <v>575</v>
      </c>
      <c r="H38" s="2">
        <v>625</v>
      </c>
      <c r="I38" s="179"/>
      <c r="J38" s="2">
        <v>604</v>
      </c>
      <c r="K38" s="2">
        <v>641</v>
      </c>
      <c r="L38" s="1">
        <v>624</v>
      </c>
      <c r="M38" s="178"/>
      <c r="N38" s="2">
        <v>676</v>
      </c>
      <c r="O38" s="2">
        <v>612</v>
      </c>
      <c r="P38" s="2">
        <v>698</v>
      </c>
      <c r="Q38" s="88">
        <v>1986</v>
      </c>
      <c r="R38" s="11">
        <v>7812</v>
      </c>
    </row>
    <row r="39" spans="1:20" x14ac:dyDescent="0.2">
      <c r="A39" s="1" t="s">
        <v>146</v>
      </c>
      <c r="B39" s="213">
        <v>1042</v>
      </c>
      <c r="C39" s="2">
        <v>879</v>
      </c>
      <c r="D39" s="2">
        <v>1018.5</v>
      </c>
      <c r="E39" s="179">
        <v>2940</v>
      </c>
      <c r="F39" s="2">
        <v>1195.5</v>
      </c>
      <c r="G39" s="2">
        <v>863</v>
      </c>
      <c r="H39" s="2">
        <v>938</v>
      </c>
      <c r="I39" s="179">
        <v>2997</v>
      </c>
      <c r="J39" s="2">
        <v>906</v>
      </c>
      <c r="K39" s="2">
        <v>962</v>
      </c>
      <c r="L39" s="2">
        <v>936</v>
      </c>
      <c r="M39" s="179">
        <v>2804</v>
      </c>
      <c r="N39" s="2">
        <v>1014</v>
      </c>
      <c r="O39" s="2">
        <v>918</v>
      </c>
      <c r="P39" s="1">
        <v>1047</v>
      </c>
      <c r="Q39" s="88">
        <v>2979</v>
      </c>
      <c r="R39" s="225">
        <v>11720</v>
      </c>
    </row>
    <row r="40" spans="1:20" x14ac:dyDescent="0.2">
      <c r="A40" s="23"/>
      <c r="B40" s="21"/>
      <c r="C40" s="21"/>
      <c r="D40" s="21"/>
      <c r="E40" s="96"/>
      <c r="F40" s="21"/>
      <c r="G40" s="21"/>
      <c r="H40" s="21"/>
      <c r="I40" s="96"/>
      <c r="J40" s="21"/>
      <c r="K40" s="21"/>
      <c r="L40" s="1"/>
      <c r="M40" s="89"/>
      <c r="N40" s="21"/>
      <c r="O40" s="21"/>
      <c r="P40" s="21"/>
      <c r="Q40" s="88"/>
      <c r="R40" s="18"/>
    </row>
    <row r="41" spans="1:20" x14ac:dyDescent="0.2">
      <c r="A41" s="23" t="s">
        <v>56</v>
      </c>
      <c r="B41" s="21"/>
      <c r="C41" s="21"/>
      <c r="D41" s="21"/>
      <c r="E41" s="96"/>
      <c r="F41" s="21"/>
      <c r="G41" s="21"/>
      <c r="H41" s="21"/>
      <c r="I41" s="96"/>
      <c r="J41" s="21"/>
      <c r="K41" s="21"/>
      <c r="L41" s="21"/>
      <c r="M41" s="89"/>
      <c r="N41" s="21"/>
      <c r="O41" s="21"/>
      <c r="P41" s="21"/>
      <c r="Q41" s="88"/>
      <c r="R41" s="11"/>
    </row>
    <row r="42" spans="1:20" x14ac:dyDescent="0.2">
      <c r="A42" s="7" t="s">
        <v>248</v>
      </c>
      <c r="B42" s="2">
        <v>45</v>
      </c>
      <c r="C42" s="2">
        <v>49</v>
      </c>
      <c r="D42" s="2">
        <v>49</v>
      </c>
      <c r="E42" s="179">
        <v>143</v>
      </c>
      <c r="F42" s="2">
        <v>48</v>
      </c>
      <c r="G42" s="2">
        <v>49</v>
      </c>
      <c r="H42" s="2">
        <v>51</v>
      </c>
      <c r="I42" s="179">
        <v>148</v>
      </c>
      <c r="J42" s="2">
        <v>53</v>
      </c>
      <c r="K42" s="2">
        <v>55</v>
      </c>
      <c r="L42" s="21">
        <v>56</v>
      </c>
      <c r="M42" s="179">
        <v>164</v>
      </c>
      <c r="N42" s="2">
        <v>58</v>
      </c>
      <c r="O42" s="2">
        <v>61</v>
      </c>
      <c r="P42" s="2">
        <v>62</v>
      </c>
      <c r="Q42" s="93"/>
      <c r="R42" s="3"/>
    </row>
    <row r="43" spans="1:20" x14ac:dyDescent="0.2">
      <c r="A43" s="7" t="s">
        <v>247</v>
      </c>
      <c r="B43" s="2">
        <v>100</v>
      </c>
      <c r="C43" s="2">
        <v>100</v>
      </c>
      <c r="D43" s="2">
        <v>96</v>
      </c>
      <c r="E43" s="179">
        <v>296</v>
      </c>
      <c r="F43" s="2">
        <v>102</v>
      </c>
      <c r="G43" s="2">
        <v>98</v>
      </c>
      <c r="H43" s="2">
        <v>100</v>
      </c>
      <c r="I43" s="179">
        <v>300</v>
      </c>
      <c r="J43" s="2">
        <v>102</v>
      </c>
      <c r="K43" s="2">
        <v>104</v>
      </c>
      <c r="L43" s="2">
        <v>103</v>
      </c>
      <c r="M43" s="179">
        <v>309</v>
      </c>
      <c r="N43" s="2">
        <v>107</v>
      </c>
      <c r="O43" s="2">
        <v>113</v>
      </c>
      <c r="P43" s="2">
        <v>114</v>
      </c>
      <c r="Q43" s="93"/>
      <c r="R43" s="106"/>
    </row>
    <row r="44" spans="1:20" x14ac:dyDescent="0.2">
      <c r="A44" s="7" t="s">
        <v>15</v>
      </c>
      <c r="B44" s="2">
        <v>16</v>
      </c>
      <c r="C44" s="7">
        <v>14</v>
      </c>
      <c r="D44" s="2">
        <v>15</v>
      </c>
      <c r="E44" s="179">
        <v>45</v>
      </c>
      <c r="F44" s="2">
        <v>24</v>
      </c>
      <c r="G44" s="2">
        <v>16</v>
      </c>
      <c r="H44" s="2">
        <v>16</v>
      </c>
      <c r="I44" s="179">
        <v>56</v>
      </c>
      <c r="J44" s="7">
        <v>15</v>
      </c>
      <c r="K44" s="2">
        <v>15</v>
      </c>
      <c r="L44" s="2">
        <v>16</v>
      </c>
      <c r="M44" s="179">
        <v>46</v>
      </c>
      <c r="N44" s="2">
        <v>15</v>
      </c>
      <c r="O44" s="2">
        <v>17</v>
      </c>
      <c r="P44" s="2">
        <v>15</v>
      </c>
      <c r="Q44" s="88">
        <f>SUM(N44:P44)</f>
        <v>47</v>
      </c>
      <c r="R44" s="11"/>
    </row>
    <row r="45" spans="1:20" s="8" customFormat="1" x14ac:dyDescent="0.2">
      <c r="A45" s="6"/>
      <c r="C45" s="4"/>
      <c r="D45" s="4"/>
      <c r="E45" s="93"/>
      <c r="F45" s="4"/>
      <c r="G45" s="4"/>
      <c r="H45" s="4"/>
      <c r="I45" s="93"/>
      <c r="J45" s="4"/>
      <c r="K45" s="4"/>
      <c r="L45" s="4"/>
      <c r="M45" s="93"/>
      <c r="N45" s="4"/>
      <c r="O45" s="4"/>
      <c r="P45" s="4"/>
      <c r="Q45" s="93"/>
      <c r="R45" s="12"/>
    </row>
    <row r="46" spans="1:20" x14ac:dyDescent="0.2">
      <c r="A46" s="23" t="s">
        <v>16</v>
      </c>
      <c r="B46" s="21"/>
      <c r="C46" s="21"/>
      <c r="D46" s="21"/>
      <c r="E46" s="96"/>
      <c r="F46" s="21"/>
      <c r="G46" s="21"/>
      <c r="H46" s="21"/>
      <c r="I46" s="96"/>
      <c r="J46" s="21"/>
      <c r="K46" s="21"/>
      <c r="L46" s="21"/>
      <c r="M46" s="89"/>
      <c r="N46" s="21"/>
      <c r="O46" s="21"/>
      <c r="P46" s="21"/>
      <c r="Q46" s="88"/>
      <c r="R46" s="11"/>
    </row>
    <row r="47" spans="1:20" x14ac:dyDescent="0.2">
      <c r="A47" s="23" t="s">
        <v>108</v>
      </c>
      <c r="B47" s="2">
        <v>910</v>
      </c>
      <c r="C47" s="2">
        <v>597</v>
      </c>
      <c r="D47" s="2">
        <v>786</v>
      </c>
      <c r="E47" s="179">
        <f>SUM(B47:D47)</f>
        <v>2293</v>
      </c>
      <c r="F47" s="2">
        <v>990</v>
      </c>
      <c r="G47" s="2">
        <v>907</v>
      </c>
      <c r="H47" s="2">
        <v>869</v>
      </c>
      <c r="I47" s="179">
        <f>SUM(F47:H47)</f>
        <v>2766</v>
      </c>
      <c r="J47" s="2">
        <v>849</v>
      </c>
      <c r="K47" s="2">
        <v>864</v>
      </c>
      <c r="L47" s="2">
        <v>894</v>
      </c>
      <c r="M47" s="179">
        <f>SUM(J47:L47)</f>
        <v>2607</v>
      </c>
      <c r="N47" s="2">
        <v>998</v>
      </c>
      <c r="O47" s="2">
        <v>719</v>
      </c>
      <c r="P47" s="2">
        <v>977</v>
      </c>
      <c r="Q47" s="88">
        <f>SUM(N47:P47)</f>
        <v>2694</v>
      </c>
      <c r="R47" s="11">
        <f t="shared" ref="R47:R53" si="0">SUM(E47+I47+M47+Q47)</f>
        <v>10360</v>
      </c>
    </row>
    <row r="48" spans="1:20" x14ac:dyDescent="0.2">
      <c r="A48" s="2" t="s">
        <v>87</v>
      </c>
      <c r="B48" s="2">
        <v>711</v>
      </c>
      <c r="C48" s="2">
        <v>501</v>
      </c>
      <c r="D48" s="2">
        <v>667</v>
      </c>
      <c r="E48" s="179">
        <f>SUM(B48:D48)</f>
        <v>1879</v>
      </c>
      <c r="F48" s="2">
        <v>802</v>
      </c>
      <c r="G48" s="2">
        <v>788</v>
      </c>
      <c r="H48" s="2">
        <v>684</v>
      </c>
      <c r="I48" s="179">
        <f>SUM(F48:H48)</f>
        <v>2274</v>
      </c>
      <c r="J48" s="2">
        <v>708</v>
      </c>
      <c r="K48" s="2">
        <v>723</v>
      </c>
      <c r="L48" s="2">
        <v>748</v>
      </c>
      <c r="M48" s="179">
        <f>SUM(J48:L48)</f>
        <v>2179</v>
      </c>
      <c r="N48" s="2">
        <v>819</v>
      </c>
      <c r="O48" s="2">
        <v>646</v>
      </c>
      <c r="P48" s="2">
        <v>870</v>
      </c>
      <c r="Q48" s="88">
        <f>SUM(N48:P48)</f>
        <v>2335</v>
      </c>
      <c r="R48" s="11">
        <f t="shared" si="0"/>
        <v>8667</v>
      </c>
    </row>
    <row r="49" spans="1:18" x14ac:dyDescent="0.2">
      <c r="A49" s="2" t="s">
        <v>88</v>
      </c>
      <c r="B49" s="2">
        <v>87</v>
      </c>
      <c r="C49" s="2">
        <v>64</v>
      </c>
      <c r="D49" s="2">
        <v>71</v>
      </c>
      <c r="E49" s="179">
        <f t="shared" ref="E49:E55" si="1">SUM(B49:D49)</f>
        <v>222</v>
      </c>
      <c r="F49" s="2">
        <v>76</v>
      </c>
      <c r="G49" s="2">
        <v>87</v>
      </c>
      <c r="H49" s="2">
        <v>57</v>
      </c>
      <c r="I49" s="179">
        <f t="shared" ref="I49:I55" si="2">SUM(F49:H49)</f>
        <v>220</v>
      </c>
      <c r="J49" s="2">
        <v>29</v>
      </c>
      <c r="K49" s="2">
        <v>61</v>
      </c>
      <c r="L49" s="2">
        <v>80</v>
      </c>
      <c r="M49" s="179">
        <f t="shared" ref="M49:M55" si="3">SUM(J49:L49)</f>
        <v>170</v>
      </c>
      <c r="N49" s="2">
        <v>99</v>
      </c>
      <c r="O49" s="2">
        <v>57</v>
      </c>
      <c r="P49" s="2">
        <v>75</v>
      </c>
      <c r="Q49" s="88">
        <f t="shared" ref="Q49:Q55" si="4">SUM(N49:P49)</f>
        <v>231</v>
      </c>
      <c r="R49" s="11">
        <f t="shared" si="0"/>
        <v>843</v>
      </c>
    </row>
    <row r="50" spans="1:18" x14ac:dyDescent="0.2">
      <c r="A50" s="2" t="s">
        <v>101</v>
      </c>
      <c r="B50" s="2">
        <v>112</v>
      </c>
      <c r="C50" s="2">
        <v>32</v>
      </c>
      <c r="D50" s="2">
        <v>48</v>
      </c>
      <c r="E50" s="179">
        <f t="shared" si="1"/>
        <v>192</v>
      </c>
      <c r="F50" s="2">
        <v>112</v>
      </c>
      <c r="G50" s="2">
        <v>32</v>
      </c>
      <c r="H50" s="2">
        <v>128</v>
      </c>
      <c r="I50" s="179">
        <f t="shared" si="2"/>
        <v>272</v>
      </c>
      <c r="J50" s="2">
        <v>112</v>
      </c>
      <c r="K50" s="2">
        <v>80</v>
      </c>
      <c r="L50" s="2">
        <v>64</v>
      </c>
      <c r="M50" s="179">
        <f t="shared" si="3"/>
        <v>256</v>
      </c>
      <c r="N50" s="2">
        <v>80</v>
      </c>
      <c r="O50" s="2">
        <v>16</v>
      </c>
      <c r="P50" s="2">
        <v>32</v>
      </c>
      <c r="Q50" s="88">
        <f t="shared" si="4"/>
        <v>128</v>
      </c>
      <c r="R50" s="11">
        <f t="shared" si="0"/>
        <v>848</v>
      </c>
    </row>
    <row r="51" spans="1:18" x14ac:dyDescent="0.2">
      <c r="A51" s="2" t="s">
        <v>14</v>
      </c>
      <c r="B51" s="2">
        <v>86</v>
      </c>
      <c r="C51" s="2">
        <v>69</v>
      </c>
      <c r="D51" s="2">
        <v>86</v>
      </c>
      <c r="E51" s="179">
        <f t="shared" si="1"/>
        <v>241</v>
      </c>
      <c r="F51" s="2">
        <v>79</v>
      </c>
      <c r="G51" s="2">
        <v>86</v>
      </c>
      <c r="H51" s="2">
        <v>90</v>
      </c>
      <c r="I51" s="179">
        <f t="shared" si="2"/>
        <v>255</v>
      </c>
      <c r="J51" s="2">
        <v>87</v>
      </c>
      <c r="K51" s="2">
        <v>94</v>
      </c>
      <c r="L51" s="2">
        <v>96</v>
      </c>
      <c r="M51" s="179">
        <f t="shared" si="3"/>
        <v>277</v>
      </c>
      <c r="N51" s="2">
        <v>96</v>
      </c>
      <c r="O51" s="2">
        <v>89</v>
      </c>
      <c r="P51" s="2">
        <v>97</v>
      </c>
      <c r="Q51" s="88">
        <f t="shared" si="4"/>
        <v>282</v>
      </c>
      <c r="R51" s="11">
        <f t="shared" si="0"/>
        <v>1055</v>
      </c>
    </row>
    <row r="52" spans="1:18" x14ac:dyDescent="0.2">
      <c r="A52" s="2" t="s">
        <v>90</v>
      </c>
      <c r="B52" s="2">
        <v>86</v>
      </c>
      <c r="C52" s="2">
        <v>5</v>
      </c>
      <c r="D52" s="2">
        <v>7</v>
      </c>
      <c r="E52" s="179">
        <f t="shared" si="1"/>
        <v>98</v>
      </c>
      <c r="F52" s="2">
        <v>5</v>
      </c>
      <c r="G52" s="2">
        <v>6</v>
      </c>
      <c r="H52" s="2">
        <v>2</v>
      </c>
      <c r="I52" s="179">
        <f t="shared" si="2"/>
        <v>13</v>
      </c>
      <c r="J52" s="2">
        <v>13</v>
      </c>
      <c r="K52" s="2">
        <v>3</v>
      </c>
      <c r="L52" s="2">
        <v>11</v>
      </c>
      <c r="M52" s="179">
        <f t="shared" si="3"/>
        <v>27</v>
      </c>
      <c r="N52" s="2">
        <v>5</v>
      </c>
      <c r="O52" s="2">
        <v>6</v>
      </c>
      <c r="P52" s="2">
        <v>4</v>
      </c>
      <c r="Q52" s="88">
        <f t="shared" si="4"/>
        <v>15</v>
      </c>
      <c r="R52" s="11">
        <f t="shared" si="0"/>
        <v>153</v>
      </c>
    </row>
    <row r="53" spans="1:18" x14ac:dyDescent="0.2">
      <c r="A53" s="2" t="s">
        <v>15</v>
      </c>
      <c r="B53" s="2">
        <v>30</v>
      </c>
      <c r="C53" s="2">
        <v>26</v>
      </c>
      <c r="D53" s="2">
        <v>28</v>
      </c>
      <c r="E53" s="179">
        <f t="shared" si="1"/>
        <v>84</v>
      </c>
      <c r="F53" s="2">
        <v>69</v>
      </c>
      <c r="G53" s="2">
        <v>22</v>
      </c>
      <c r="H53" s="2">
        <v>23</v>
      </c>
      <c r="I53" s="179">
        <f t="shared" si="2"/>
        <v>114</v>
      </c>
      <c r="J53" s="2">
        <v>22</v>
      </c>
      <c r="K53" s="2">
        <v>23</v>
      </c>
      <c r="L53" s="2">
        <v>23</v>
      </c>
      <c r="M53" s="179">
        <f t="shared" si="3"/>
        <v>68</v>
      </c>
      <c r="N53" s="2">
        <v>24</v>
      </c>
      <c r="O53" s="2">
        <v>78</v>
      </c>
      <c r="P53" s="2">
        <v>82</v>
      </c>
      <c r="Q53" s="88">
        <f t="shared" si="4"/>
        <v>184</v>
      </c>
      <c r="R53" s="11">
        <f t="shared" si="0"/>
        <v>450</v>
      </c>
    </row>
    <row r="54" spans="1:18" x14ac:dyDescent="0.2">
      <c r="A54" s="16" t="s">
        <v>94</v>
      </c>
      <c r="B54" s="2">
        <v>30</v>
      </c>
      <c r="C54" s="2">
        <v>3</v>
      </c>
      <c r="D54" s="2">
        <v>3</v>
      </c>
      <c r="E54" s="179">
        <f t="shared" si="1"/>
        <v>36</v>
      </c>
      <c r="F54" s="2">
        <v>5</v>
      </c>
      <c r="G54" s="2">
        <v>0</v>
      </c>
      <c r="H54" s="2">
        <v>1</v>
      </c>
      <c r="I54" s="179">
        <f t="shared" si="2"/>
        <v>6</v>
      </c>
      <c r="J54" s="2">
        <v>2</v>
      </c>
      <c r="K54" s="2">
        <v>1</v>
      </c>
      <c r="L54" s="2">
        <v>0</v>
      </c>
      <c r="M54" s="179">
        <f t="shared" si="3"/>
        <v>3</v>
      </c>
      <c r="N54" s="2">
        <v>1</v>
      </c>
      <c r="O54" s="2">
        <v>54</v>
      </c>
      <c r="P54" s="2">
        <v>57</v>
      </c>
      <c r="Q54" s="88">
        <f t="shared" si="4"/>
        <v>112</v>
      </c>
      <c r="R54" s="11">
        <f>SUM(E54+I54+M54+Q54)</f>
        <v>157</v>
      </c>
    </row>
    <row r="55" spans="1:18" x14ac:dyDescent="0.2">
      <c r="A55" s="17" t="s">
        <v>93</v>
      </c>
      <c r="B55" s="2">
        <v>592</v>
      </c>
      <c r="C55" s="2">
        <v>514</v>
      </c>
      <c r="D55" s="2">
        <v>638</v>
      </c>
      <c r="E55" s="179">
        <f t="shared" si="1"/>
        <v>1744</v>
      </c>
      <c r="F55" s="2">
        <v>747</v>
      </c>
      <c r="G55" s="2">
        <v>691</v>
      </c>
      <c r="H55" s="2">
        <v>785</v>
      </c>
      <c r="I55" s="179">
        <f t="shared" si="2"/>
        <v>2223</v>
      </c>
      <c r="J55" s="2">
        <v>563</v>
      </c>
      <c r="K55" s="2">
        <v>698</v>
      </c>
      <c r="L55" s="2">
        <v>505</v>
      </c>
      <c r="M55" s="179">
        <f t="shared" si="3"/>
        <v>1766</v>
      </c>
      <c r="N55" s="2">
        <v>996</v>
      </c>
      <c r="O55" s="2">
        <v>958.75</v>
      </c>
      <c r="P55" s="2">
        <v>1115</v>
      </c>
      <c r="Q55" s="88">
        <f t="shared" si="4"/>
        <v>3069.75</v>
      </c>
      <c r="R55" s="11">
        <f>SUM(E55+I55+M55+Q55)</f>
        <v>8802.75</v>
      </c>
    </row>
    <row r="56" spans="1:18" x14ac:dyDescent="0.2">
      <c r="A56" s="3"/>
      <c r="B56" s="3"/>
      <c r="C56" s="3"/>
      <c r="D56" s="3"/>
      <c r="E56" s="93"/>
      <c r="F56" s="3"/>
      <c r="G56" s="3"/>
      <c r="H56" s="3"/>
      <c r="I56" s="93"/>
      <c r="J56" s="3"/>
      <c r="K56" s="3"/>
      <c r="L56" s="3"/>
      <c r="M56" s="88"/>
      <c r="N56" s="3"/>
      <c r="O56" s="3"/>
      <c r="P56" s="3"/>
      <c r="Q56" s="88"/>
      <c r="R56" s="11"/>
    </row>
    <row r="57" spans="1:18" x14ac:dyDescent="0.2">
      <c r="A57" s="3"/>
      <c r="B57" s="3"/>
      <c r="C57" s="3"/>
      <c r="D57" s="3"/>
      <c r="E57" s="93"/>
      <c r="F57" s="3"/>
      <c r="G57" s="3"/>
      <c r="H57" s="3"/>
      <c r="I57" s="93"/>
      <c r="J57" s="3"/>
      <c r="K57" s="3"/>
      <c r="L57" s="3"/>
      <c r="M57" s="88"/>
      <c r="N57" s="3"/>
      <c r="O57" s="3"/>
      <c r="P57" s="3"/>
      <c r="Q57" s="88"/>
    </row>
    <row r="58" spans="1:18" x14ac:dyDescent="0.2">
      <c r="A58" s="6"/>
      <c r="B58" s="3"/>
      <c r="C58" s="3"/>
      <c r="D58" s="3"/>
      <c r="E58" s="93"/>
      <c r="F58" s="3"/>
      <c r="G58" s="5"/>
      <c r="H58" s="3"/>
      <c r="I58" s="93"/>
      <c r="J58" s="3"/>
      <c r="K58" s="3"/>
      <c r="L58" s="3"/>
      <c r="M58" s="88"/>
      <c r="N58" s="3"/>
      <c r="O58" s="3"/>
      <c r="P58" s="3"/>
      <c r="Q58" s="88"/>
    </row>
    <row r="59" spans="1:18" x14ac:dyDescent="0.2">
      <c r="A59" s="14"/>
      <c r="B59" s="3"/>
      <c r="C59" s="3"/>
      <c r="D59" s="3"/>
      <c r="E59" s="93"/>
      <c r="F59" s="3"/>
      <c r="G59" s="3"/>
      <c r="H59" s="3"/>
      <c r="I59" s="93"/>
      <c r="J59" s="3"/>
      <c r="K59" s="3"/>
      <c r="L59" s="3"/>
      <c r="M59" s="88"/>
      <c r="N59" s="3"/>
      <c r="O59" s="3"/>
      <c r="P59" s="3"/>
      <c r="Q59" s="88"/>
    </row>
    <row r="60" spans="1:18" x14ac:dyDescent="0.2">
      <c r="A60" s="5"/>
      <c r="B60" s="3"/>
      <c r="C60" s="3"/>
      <c r="D60" s="3"/>
      <c r="E60" s="93"/>
      <c r="F60" s="3"/>
      <c r="G60" s="3"/>
      <c r="H60" s="3"/>
      <c r="I60" s="93"/>
      <c r="J60" s="3"/>
      <c r="K60" s="3"/>
      <c r="L60" s="3"/>
      <c r="M60" s="88"/>
      <c r="N60" s="3"/>
      <c r="O60" s="3"/>
      <c r="P60" s="3"/>
      <c r="Q60" s="88"/>
    </row>
    <row r="61" spans="1:18" x14ac:dyDescent="0.2">
      <c r="A61" s="5"/>
      <c r="B61" s="3"/>
      <c r="C61" s="3"/>
      <c r="D61" s="3"/>
      <c r="E61" s="93"/>
      <c r="F61" s="3"/>
      <c r="G61" s="3"/>
      <c r="H61" s="3"/>
      <c r="I61" s="93"/>
      <c r="J61" s="3"/>
      <c r="K61" s="3"/>
      <c r="L61" s="3"/>
      <c r="M61" s="88"/>
      <c r="N61" s="3"/>
      <c r="O61" s="3"/>
      <c r="P61" s="3"/>
      <c r="Q61" s="88"/>
    </row>
    <row r="62" spans="1:18" ht="15.75" x14ac:dyDescent="0.25">
      <c r="A62" s="68" t="s">
        <v>151</v>
      </c>
      <c r="B62" s="3"/>
      <c r="C62" s="3"/>
      <c r="D62" s="3"/>
      <c r="E62" s="93"/>
      <c r="F62" s="3"/>
      <c r="G62" s="3"/>
      <c r="H62" s="3"/>
      <c r="I62" s="93"/>
      <c r="J62" s="3"/>
      <c r="K62" s="3"/>
      <c r="L62" s="3"/>
      <c r="M62" s="88"/>
      <c r="N62" s="3"/>
      <c r="O62" s="3"/>
      <c r="P62" s="3"/>
      <c r="Q62" s="88"/>
    </row>
    <row r="63" spans="1:18" x14ac:dyDescent="0.2">
      <c r="A63" s="5"/>
      <c r="B63" s="3"/>
      <c r="C63" s="3"/>
      <c r="D63" s="3"/>
      <c r="E63" s="93"/>
      <c r="F63" s="3"/>
      <c r="G63" s="3"/>
      <c r="H63" s="3"/>
      <c r="I63" s="93"/>
      <c r="J63" s="3"/>
      <c r="K63" s="3"/>
      <c r="L63" s="3"/>
      <c r="M63" s="88"/>
      <c r="N63" s="3"/>
      <c r="O63" s="3"/>
      <c r="P63" s="3"/>
      <c r="Q63" s="88"/>
    </row>
    <row r="64" spans="1:18" ht="13.5" thickBot="1" x14ac:dyDescent="0.25">
      <c r="A64" s="28" t="s">
        <v>43</v>
      </c>
      <c r="B64" s="3"/>
      <c r="C64" s="3"/>
      <c r="D64" s="3"/>
      <c r="E64" s="93"/>
      <c r="F64" s="3"/>
      <c r="G64" s="3"/>
      <c r="H64" s="3"/>
      <c r="I64" s="93"/>
      <c r="J64" s="3"/>
      <c r="K64" s="3"/>
      <c r="L64" s="3"/>
      <c r="M64" s="88"/>
      <c r="N64" s="3"/>
      <c r="O64" s="3"/>
      <c r="P64" s="3"/>
      <c r="Q64" s="88"/>
    </row>
    <row r="65" spans="1:17" x14ac:dyDescent="0.2">
      <c r="A65" s="5" t="s">
        <v>114</v>
      </c>
      <c r="B65" s="3"/>
      <c r="C65" s="3"/>
      <c r="D65" s="3"/>
      <c r="E65" s="93"/>
      <c r="F65" s="5"/>
      <c r="G65" s="5"/>
      <c r="H65" s="5"/>
      <c r="I65" s="93"/>
      <c r="J65" s="5"/>
      <c r="K65" s="5"/>
      <c r="L65" s="5"/>
      <c r="M65" s="88"/>
      <c r="N65" s="5"/>
      <c r="O65" s="5"/>
      <c r="P65" s="5"/>
      <c r="Q65" s="88"/>
    </row>
    <row r="66" spans="1:17" x14ac:dyDescent="0.2">
      <c r="A66" s="5" t="s">
        <v>115</v>
      </c>
      <c r="B66" s="3"/>
      <c r="C66" s="3"/>
      <c r="D66" s="3"/>
      <c r="E66" s="93"/>
      <c r="F66" s="5"/>
      <c r="G66" s="5"/>
      <c r="H66" s="5"/>
      <c r="I66" s="93"/>
      <c r="J66" s="5"/>
      <c r="K66" s="5"/>
      <c r="L66" s="5"/>
      <c r="M66" s="88"/>
      <c r="N66" s="5"/>
      <c r="O66" s="5"/>
      <c r="P66" s="5"/>
      <c r="Q66" s="88"/>
    </row>
    <row r="67" spans="1:17" x14ac:dyDescent="0.2">
      <c r="A67" s="5" t="s">
        <v>116</v>
      </c>
      <c r="B67" s="3"/>
      <c r="C67" s="3"/>
      <c r="D67" s="3"/>
      <c r="E67" s="93"/>
      <c r="F67" s="5"/>
      <c r="G67" s="5"/>
      <c r="H67" s="5"/>
      <c r="I67" s="93"/>
      <c r="J67" s="5"/>
      <c r="K67" s="5"/>
      <c r="L67" s="5"/>
      <c r="M67" s="88"/>
      <c r="N67" s="5"/>
      <c r="O67" s="3"/>
      <c r="P67" s="3"/>
      <c r="Q67" s="88"/>
    </row>
    <row r="68" spans="1:17" x14ac:dyDescent="0.2">
      <c r="A68" s="5" t="s">
        <v>117</v>
      </c>
      <c r="B68" s="3"/>
      <c r="C68" s="5"/>
      <c r="D68" s="5"/>
      <c r="E68" s="93"/>
      <c r="F68" s="5"/>
      <c r="G68" s="5"/>
      <c r="H68" s="5"/>
      <c r="I68" s="93"/>
      <c r="J68" s="5"/>
      <c r="K68" s="5"/>
      <c r="L68" s="5"/>
      <c r="M68" s="88"/>
      <c r="N68" s="5"/>
      <c r="O68" s="3"/>
      <c r="P68" s="3"/>
      <c r="Q68" s="88"/>
    </row>
    <row r="69" spans="1:17" x14ac:dyDescent="0.2">
      <c r="A69" s="5"/>
      <c r="B69" s="3"/>
      <c r="C69" s="5"/>
      <c r="D69" s="5"/>
      <c r="E69" s="93"/>
      <c r="F69" s="5"/>
      <c r="G69" s="5"/>
      <c r="H69" s="5"/>
      <c r="I69" s="93"/>
      <c r="J69" s="5"/>
      <c r="K69" s="5"/>
      <c r="L69" s="3"/>
      <c r="M69" s="88"/>
      <c r="N69" s="3"/>
      <c r="O69" s="3"/>
      <c r="P69" s="3"/>
      <c r="Q69" s="88"/>
    </row>
    <row r="70" spans="1:17" ht="13.5" thickBot="1" x14ac:dyDescent="0.25">
      <c r="A70" s="27" t="s">
        <v>234</v>
      </c>
      <c r="B70" s="3"/>
      <c r="C70" s="3"/>
      <c r="D70" s="3"/>
      <c r="E70" s="93"/>
      <c r="F70" s="3"/>
      <c r="G70" s="3"/>
      <c r="H70" s="3"/>
      <c r="I70" s="93"/>
      <c r="J70" s="3"/>
      <c r="K70" s="3"/>
      <c r="L70" s="3"/>
      <c r="M70" s="88"/>
      <c r="N70" s="3"/>
      <c r="O70" s="3"/>
      <c r="P70" s="3"/>
      <c r="Q70" s="88"/>
    </row>
    <row r="71" spans="1:17" x14ac:dyDescent="0.2">
      <c r="A71" s="9" t="s">
        <v>221</v>
      </c>
      <c r="B71" s="3"/>
      <c r="C71" s="3"/>
      <c r="D71" s="3"/>
      <c r="E71" s="93"/>
      <c r="F71" s="3"/>
      <c r="G71" s="3"/>
      <c r="H71" s="3"/>
      <c r="I71" s="93"/>
      <c r="J71" s="3"/>
      <c r="K71" s="3"/>
      <c r="L71" s="3"/>
      <c r="M71" s="88"/>
      <c r="N71" s="3"/>
      <c r="O71" s="3"/>
      <c r="P71" s="3"/>
      <c r="Q71" s="88"/>
    </row>
    <row r="72" spans="1:17" x14ac:dyDescent="0.2">
      <c r="A72" s="9" t="s">
        <v>25</v>
      </c>
      <c r="B72" s="3"/>
      <c r="C72" s="3"/>
      <c r="D72" s="3"/>
      <c r="E72" s="93"/>
      <c r="F72" s="3"/>
      <c r="G72" s="3"/>
      <c r="H72" s="3"/>
      <c r="I72" s="93"/>
      <c r="J72" s="3"/>
      <c r="K72" s="3"/>
      <c r="L72" s="3"/>
      <c r="M72" s="88"/>
      <c r="N72" s="3"/>
      <c r="O72" s="3"/>
      <c r="P72" s="3"/>
      <c r="Q72" s="88"/>
    </row>
    <row r="73" spans="1:17" x14ac:dyDescent="0.2">
      <c r="A73" s="9" t="s">
        <v>26</v>
      </c>
      <c r="B73" s="3"/>
      <c r="C73" s="3"/>
      <c r="D73" s="3"/>
      <c r="E73" s="93"/>
      <c r="F73" s="3"/>
      <c r="G73" s="3"/>
      <c r="H73" s="3"/>
      <c r="I73" s="93"/>
      <c r="J73" s="3"/>
      <c r="K73" s="3"/>
      <c r="L73" s="3"/>
      <c r="M73" s="88"/>
      <c r="N73" s="3"/>
      <c r="O73" s="3"/>
      <c r="P73" s="3"/>
      <c r="Q73" s="88"/>
    </row>
    <row r="74" spans="1:17" x14ac:dyDescent="0.2">
      <c r="A74" s="6"/>
      <c r="B74" s="3"/>
      <c r="C74" s="3"/>
      <c r="D74" s="3"/>
      <c r="E74" s="93"/>
      <c r="F74" s="3"/>
      <c r="G74" s="3"/>
      <c r="H74" s="3"/>
      <c r="I74" s="93"/>
      <c r="J74" s="3"/>
      <c r="K74" s="3"/>
      <c r="L74" s="3"/>
      <c r="M74" s="88"/>
      <c r="N74" s="3"/>
      <c r="O74" s="3"/>
      <c r="P74" s="3"/>
      <c r="Q74" s="88"/>
    </row>
    <row r="75" spans="1:17" ht="13.5" thickBot="1" x14ac:dyDescent="0.25">
      <c r="A75" s="27" t="s">
        <v>24</v>
      </c>
      <c r="B75" s="3"/>
      <c r="C75" s="3"/>
      <c r="D75" s="3"/>
      <c r="E75" s="93"/>
      <c r="F75" s="3"/>
      <c r="G75" s="3"/>
      <c r="H75" s="3"/>
      <c r="I75" s="93"/>
      <c r="J75" s="3"/>
      <c r="K75" s="3"/>
      <c r="L75" s="3"/>
      <c r="M75" s="88"/>
      <c r="N75" s="3"/>
      <c r="O75" s="3"/>
      <c r="P75" s="3"/>
      <c r="Q75" s="88"/>
    </row>
    <row r="76" spans="1:17" x14ac:dyDescent="0.2">
      <c r="A76" s="5" t="s">
        <v>22</v>
      </c>
      <c r="B76" s="5"/>
      <c r="C76" s="3"/>
      <c r="D76" s="5"/>
      <c r="E76" s="93"/>
      <c r="F76" s="3">
        <v>129</v>
      </c>
      <c r="G76" s="3"/>
      <c r="H76" s="3"/>
      <c r="I76" s="93"/>
      <c r="J76" s="3"/>
      <c r="K76" s="3"/>
      <c r="L76" s="3"/>
      <c r="M76" s="88"/>
      <c r="N76" s="3"/>
      <c r="O76" s="3"/>
      <c r="P76" s="3"/>
      <c r="Q76" s="88"/>
    </row>
    <row r="77" spans="1:17" x14ac:dyDescent="0.2">
      <c r="A77" s="5" t="s">
        <v>25</v>
      </c>
      <c r="B77" s="5"/>
      <c r="D77" s="5"/>
      <c r="F77">
        <v>30</v>
      </c>
      <c r="I77" s="38"/>
    </row>
    <row r="78" spans="1:17" x14ac:dyDescent="0.2">
      <c r="A78" s="5" t="s">
        <v>26</v>
      </c>
      <c r="B78" s="5"/>
      <c r="D78" s="5"/>
      <c r="F78">
        <v>40</v>
      </c>
      <c r="I78" s="38"/>
    </row>
    <row r="79" spans="1:17" x14ac:dyDescent="0.2">
      <c r="A79" s="5"/>
      <c r="B79" s="5"/>
      <c r="I79" s="38"/>
    </row>
    <row r="80" spans="1:17" ht="13.5" thickBot="1" x14ac:dyDescent="0.25">
      <c r="A80" s="27" t="s">
        <v>202</v>
      </c>
      <c r="I80" s="38"/>
    </row>
    <row r="81" spans="1:18" x14ac:dyDescent="0.2">
      <c r="A81" s="9" t="s">
        <v>22</v>
      </c>
      <c r="B81" s="10"/>
      <c r="C81" s="10"/>
      <c r="D81" s="10"/>
      <c r="F81" s="10"/>
      <c r="G81" s="10"/>
      <c r="H81" s="10"/>
      <c r="I81" s="42"/>
      <c r="J81" s="10"/>
      <c r="K81" s="10"/>
      <c r="L81" s="10"/>
      <c r="M81" s="42"/>
      <c r="N81" s="10"/>
      <c r="R81" s="30"/>
    </row>
    <row r="82" spans="1:18" x14ac:dyDescent="0.2">
      <c r="A82" s="9" t="s">
        <v>25</v>
      </c>
      <c r="B82" s="10"/>
      <c r="C82" s="10"/>
      <c r="D82" s="10"/>
      <c r="F82" s="10"/>
      <c r="G82" s="10"/>
      <c r="H82" s="10"/>
      <c r="I82" s="42"/>
      <c r="J82" s="10"/>
      <c r="K82" s="10"/>
      <c r="L82" s="10"/>
      <c r="M82" s="42"/>
      <c r="N82" s="10"/>
      <c r="O82" s="30"/>
      <c r="P82" s="30"/>
      <c r="Q82" s="90"/>
      <c r="R82" s="10"/>
    </row>
    <row r="83" spans="1:18" x14ac:dyDescent="0.2">
      <c r="A83" s="9" t="s">
        <v>26</v>
      </c>
      <c r="B83" s="10"/>
      <c r="C83" s="10"/>
      <c r="D83" s="10"/>
      <c r="F83" s="10"/>
      <c r="G83" s="10"/>
      <c r="H83" s="10"/>
      <c r="I83" s="42"/>
      <c r="J83" s="10"/>
      <c r="K83" s="10"/>
      <c r="L83" s="10"/>
      <c r="M83" s="42"/>
      <c r="N83" s="10"/>
      <c r="O83" s="10"/>
      <c r="P83" s="10"/>
      <c r="Q83" s="42"/>
      <c r="R83" s="10"/>
    </row>
    <row r="84" spans="1:18" x14ac:dyDescent="0.2">
      <c r="A84" s="9"/>
      <c r="B84" s="10"/>
      <c r="C84" s="10"/>
      <c r="D84" s="10"/>
      <c r="F84" s="10"/>
      <c r="G84" s="10"/>
      <c r="H84" s="10"/>
      <c r="I84" s="42"/>
      <c r="J84" s="10"/>
      <c r="K84" s="10"/>
      <c r="L84" s="10"/>
      <c r="N84" s="10"/>
      <c r="O84" s="10"/>
      <c r="P84" s="10"/>
      <c r="Q84" s="42"/>
      <c r="R84" s="10"/>
    </row>
    <row r="85" spans="1:18" ht="13.5" thickBot="1" x14ac:dyDescent="0.25">
      <c r="A85" s="27" t="s">
        <v>39</v>
      </c>
      <c r="I85" s="38"/>
      <c r="O85" s="10"/>
      <c r="P85" s="10"/>
      <c r="Q85" s="42"/>
    </row>
    <row r="86" spans="1:18" x14ac:dyDescent="0.2">
      <c r="A86" s="9" t="s">
        <v>22</v>
      </c>
      <c r="B86" s="10"/>
      <c r="C86" s="10"/>
      <c r="D86" s="10"/>
      <c r="F86" s="10"/>
      <c r="G86" s="10"/>
      <c r="H86" s="10"/>
      <c r="I86" s="42"/>
      <c r="J86" s="10"/>
      <c r="K86" s="10"/>
      <c r="L86" s="10"/>
      <c r="M86" s="42"/>
      <c r="N86" s="10"/>
      <c r="O86">
        <v>75</v>
      </c>
    </row>
    <row r="87" spans="1:18" x14ac:dyDescent="0.2">
      <c r="A87" s="9" t="s">
        <v>25</v>
      </c>
      <c r="B87" s="10"/>
      <c r="C87" s="10"/>
      <c r="D87" s="10"/>
      <c r="F87" s="10"/>
      <c r="G87" s="10"/>
      <c r="H87" s="10"/>
      <c r="I87" s="42"/>
      <c r="J87" s="10"/>
      <c r="K87" s="10"/>
      <c r="L87" s="10"/>
      <c r="M87" s="42"/>
      <c r="N87" s="10"/>
      <c r="O87">
        <v>66</v>
      </c>
    </row>
    <row r="88" spans="1:18" x14ac:dyDescent="0.2">
      <c r="A88" s="9" t="s">
        <v>26</v>
      </c>
      <c r="B88" s="10"/>
      <c r="C88" s="10"/>
      <c r="D88" s="10"/>
      <c r="F88" s="10"/>
      <c r="G88" s="10"/>
      <c r="H88" s="10"/>
      <c r="I88" s="42"/>
      <c r="J88" s="10"/>
      <c r="K88" s="10"/>
      <c r="L88" s="10"/>
      <c r="M88" s="42"/>
      <c r="N88" s="10"/>
      <c r="O88">
        <v>50</v>
      </c>
    </row>
    <row r="89" spans="1:18" x14ac:dyDescent="0.2">
      <c r="A89" s="9"/>
      <c r="B89" s="10"/>
      <c r="C89" s="10"/>
      <c r="D89" s="10"/>
      <c r="F89" s="10"/>
      <c r="G89" s="10"/>
      <c r="H89" s="10"/>
      <c r="I89" s="42"/>
      <c r="J89" s="10"/>
      <c r="K89" s="10"/>
      <c r="L89" s="10"/>
      <c r="M89" s="42"/>
      <c r="N89" s="10"/>
    </row>
    <row r="90" spans="1:18" ht="13.5" thickBot="1" x14ac:dyDescent="0.25">
      <c r="A90" s="27" t="s">
        <v>69</v>
      </c>
      <c r="B90" s="10"/>
      <c r="C90" s="10"/>
      <c r="D90" s="10"/>
      <c r="F90" s="10"/>
      <c r="G90" s="10"/>
      <c r="H90" s="10"/>
      <c r="I90" s="42"/>
      <c r="J90" s="10"/>
      <c r="K90" s="10"/>
      <c r="L90" s="10"/>
      <c r="M90" s="42"/>
      <c r="N90" s="10"/>
      <c r="R90" s="30"/>
    </row>
    <row r="91" spans="1:18" x14ac:dyDescent="0.2">
      <c r="A91" s="9" t="s">
        <v>22</v>
      </c>
      <c r="B91" s="10"/>
      <c r="C91" s="10"/>
      <c r="D91" s="10"/>
      <c r="F91" s="10"/>
      <c r="G91" s="10"/>
      <c r="H91" s="10"/>
      <c r="I91" s="42"/>
      <c r="J91" s="10"/>
      <c r="K91" s="10"/>
      <c r="L91" s="10"/>
      <c r="M91" s="42"/>
      <c r="N91" s="10"/>
      <c r="O91" s="30"/>
      <c r="P91" s="30"/>
      <c r="Q91" s="90"/>
      <c r="R91" s="54"/>
    </row>
    <row r="92" spans="1:18" x14ac:dyDescent="0.2">
      <c r="A92" s="9" t="s">
        <v>148</v>
      </c>
      <c r="B92" s="10"/>
      <c r="C92" s="10"/>
      <c r="D92" s="10"/>
      <c r="F92" s="10"/>
      <c r="G92" s="10"/>
      <c r="H92" s="10"/>
      <c r="I92" s="42"/>
      <c r="J92" s="10"/>
      <c r="K92" s="10"/>
      <c r="L92" s="10"/>
      <c r="M92" s="42"/>
      <c r="N92" s="10"/>
      <c r="O92" s="30"/>
      <c r="P92" s="30"/>
      <c r="Q92" s="90"/>
      <c r="R92" s="54"/>
    </row>
    <row r="93" spans="1:18" x14ac:dyDescent="0.2">
      <c r="A93" s="9" t="s">
        <v>26</v>
      </c>
      <c r="B93" s="10"/>
      <c r="C93" s="10"/>
      <c r="D93" s="10"/>
      <c r="F93" s="10"/>
      <c r="G93" s="10"/>
      <c r="H93" s="10"/>
      <c r="I93" s="42"/>
      <c r="J93" s="10"/>
      <c r="K93" s="10"/>
      <c r="L93" s="10"/>
      <c r="M93" s="42"/>
      <c r="N93" s="10"/>
      <c r="O93" s="30"/>
      <c r="P93" s="30"/>
      <c r="Q93" s="90"/>
      <c r="R93" s="54"/>
    </row>
    <row r="94" spans="1:18" x14ac:dyDescent="0.2">
      <c r="A94" s="9"/>
      <c r="B94" s="10"/>
      <c r="C94" s="10"/>
      <c r="D94" s="10"/>
      <c r="F94" s="10"/>
      <c r="G94" s="10"/>
      <c r="H94" s="10"/>
      <c r="I94" s="42"/>
      <c r="J94" s="10"/>
      <c r="K94" s="10"/>
      <c r="L94" s="10"/>
      <c r="M94" s="42"/>
      <c r="N94" s="10"/>
      <c r="O94" s="30"/>
      <c r="P94" s="30"/>
      <c r="Q94" s="90"/>
      <c r="R94" s="30"/>
    </row>
    <row r="95" spans="1:18" x14ac:dyDescent="0.2">
      <c r="A95" s="31" t="s">
        <v>71</v>
      </c>
      <c r="B95" s="10"/>
      <c r="C95" s="10"/>
      <c r="D95" s="10"/>
      <c r="F95" s="10"/>
      <c r="G95" s="10"/>
      <c r="H95" s="10"/>
      <c r="I95" s="42"/>
      <c r="J95" s="10"/>
      <c r="K95" s="10"/>
      <c r="L95" s="10"/>
      <c r="M95" s="42"/>
      <c r="N95" s="10"/>
      <c r="O95" s="30"/>
      <c r="P95" s="30"/>
      <c r="Q95" s="90"/>
      <c r="R95" s="30"/>
    </row>
    <row r="96" spans="1:18" x14ac:dyDescent="0.2">
      <c r="A96" s="9" t="s">
        <v>22</v>
      </c>
      <c r="B96" s="10"/>
      <c r="C96" s="10"/>
      <c r="D96" s="10"/>
      <c r="F96" s="10"/>
      <c r="G96" s="10"/>
      <c r="H96" s="10"/>
      <c r="I96" s="42"/>
      <c r="J96" s="10"/>
      <c r="K96" s="10"/>
      <c r="L96" s="10"/>
      <c r="M96" s="42"/>
      <c r="N96" s="10"/>
      <c r="O96" s="30"/>
      <c r="P96" s="30">
        <v>46</v>
      </c>
      <c r="Q96" s="90"/>
      <c r="R96" s="10"/>
    </row>
    <row r="97" spans="1:18" x14ac:dyDescent="0.2">
      <c r="A97" s="9" t="s">
        <v>256</v>
      </c>
      <c r="B97" s="10"/>
      <c r="C97" s="10"/>
      <c r="D97" s="10"/>
      <c r="F97" s="10"/>
      <c r="G97" s="10"/>
      <c r="H97" s="10"/>
      <c r="I97" s="42"/>
      <c r="J97" s="10"/>
      <c r="K97" s="10"/>
      <c r="L97" s="10"/>
      <c r="M97" s="42"/>
      <c r="N97" s="10"/>
      <c r="O97" s="10"/>
      <c r="P97" s="30">
        <v>83</v>
      </c>
      <c r="Q97" s="90"/>
      <c r="R97" s="10"/>
    </row>
    <row r="98" spans="1:18" x14ac:dyDescent="0.2">
      <c r="A98" s="9" t="s">
        <v>26</v>
      </c>
      <c r="B98" s="10"/>
      <c r="C98" s="10"/>
      <c r="D98" s="10"/>
      <c r="F98" s="10"/>
      <c r="G98" s="10"/>
      <c r="H98" s="10"/>
      <c r="I98" s="42"/>
      <c r="J98" s="10"/>
      <c r="K98" s="10"/>
      <c r="L98" s="10"/>
      <c r="M98" s="42"/>
      <c r="N98" s="10"/>
      <c r="O98" s="10"/>
      <c r="P98" s="30">
        <v>55</v>
      </c>
      <c r="Q98" s="90"/>
      <c r="R98" s="10"/>
    </row>
    <row r="99" spans="1:18" x14ac:dyDescent="0.2">
      <c r="A99" s="6" t="s">
        <v>259</v>
      </c>
      <c r="B99" s="10"/>
      <c r="C99" s="10"/>
      <c r="D99" s="10"/>
      <c r="F99" s="10"/>
      <c r="G99" s="10"/>
      <c r="H99" s="10"/>
      <c r="I99" s="42"/>
      <c r="J99" s="10"/>
      <c r="K99" s="10"/>
      <c r="L99" s="10"/>
      <c r="M99" s="42"/>
      <c r="N99" s="10"/>
      <c r="O99" s="10"/>
      <c r="P99" s="10"/>
      <c r="Q99" s="42"/>
      <c r="R99" s="227">
        <v>10789</v>
      </c>
    </row>
    <row r="100" spans="1:18" x14ac:dyDescent="0.2">
      <c r="A100" s="1" t="s">
        <v>17</v>
      </c>
      <c r="B100" s="2" t="s">
        <v>84</v>
      </c>
      <c r="C100" s="2" t="s">
        <v>48</v>
      </c>
      <c r="D100" s="2" t="s">
        <v>84</v>
      </c>
      <c r="E100" s="179"/>
      <c r="F100" s="2"/>
      <c r="G100" s="2"/>
      <c r="H100" s="2"/>
      <c r="I100" s="179"/>
      <c r="J100" s="2"/>
      <c r="K100" s="2"/>
      <c r="L100" s="2"/>
      <c r="M100" s="178"/>
      <c r="N100" s="2"/>
      <c r="O100" s="10"/>
      <c r="P100" s="10"/>
      <c r="Q100" s="42"/>
    </row>
    <row r="101" spans="1:18" x14ac:dyDescent="0.2">
      <c r="A101" s="2" t="s">
        <v>15</v>
      </c>
      <c r="B101" s="2"/>
      <c r="C101" s="2"/>
      <c r="D101" s="2"/>
      <c r="E101" s="179"/>
      <c r="F101" s="2"/>
      <c r="G101" s="2"/>
      <c r="H101" s="2"/>
      <c r="I101" s="179"/>
      <c r="J101" s="2"/>
      <c r="K101" s="2"/>
      <c r="L101" s="2"/>
      <c r="M101" s="179"/>
      <c r="N101" s="2"/>
      <c r="O101" s="2"/>
      <c r="P101" s="2"/>
      <c r="Q101" s="88"/>
      <c r="R101" s="8"/>
    </row>
    <row r="102" spans="1:18" x14ac:dyDescent="0.2">
      <c r="A102" s="5" t="s">
        <v>27</v>
      </c>
      <c r="I102" s="38"/>
      <c r="O102" s="2"/>
      <c r="P102" s="2"/>
      <c r="Q102" s="88"/>
    </row>
    <row r="103" spans="1:18" x14ac:dyDescent="0.2">
      <c r="I103" s="38"/>
    </row>
    <row r="104" spans="1:18" ht="13.5" thickBot="1" x14ac:dyDescent="0.25">
      <c r="A104" s="28" t="s">
        <v>29</v>
      </c>
      <c r="I104" s="38"/>
      <c r="R104" s="8"/>
    </row>
    <row r="105" spans="1:18" x14ac:dyDescent="0.2">
      <c r="A105" t="s">
        <v>30</v>
      </c>
      <c r="B105" s="2">
        <v>32</v>
      </c>
      <c r="C105" s="2">
        <v>29</v>
      </c>
      <c r="D105" s="2">
        <v>40</v>
      </c>
      <c r="E105" s="179">
        <v>101</v>
      </c>
      <c r="F105" s="2">
        <v>42</v>
      </c>
      <c r="G105" s="2">
        <v>5</v>
      </c>
      <c r="H105" s="2"/>
      <c r="I105" s="179"/>
      <c r="J105" s="2">
        <v>21</v>
      </c>
      <c r="K105" s="2">
        <v>22</v>
      </c>
      <c r="L105" s="2">
        <v>17</v>
      </c>
      <c r="M105" s="179"/>
      <c r="N105" s="2">
        <v>18</v>
      </c>
      <c r="O105" s="2">
        <v>16</v>
      </c>
      <c r="P105" s="2">
        <v>10</v>
      </c>
      <c r="Q105" s="179"/>
      <c r="R105" s="1"/>
    </row>
    <row r="106" spans="1:18" x14ac:dyDescent="0.2">
      <c r="A106" t="s">
        <v>31</v>
      </c>
      <c r="B106" s="2">
        <v>20</v>
      </c>
      <c r="C106" s="2">
        <v>17</v>
      </c>
      <c r="D106" s="2">
        <v>19</v>
      </c>
      <c r="E106" s="179">
        <v>56</v>
      </c>
      <c r="F106" s="2">
        <v>21</v>
      </c>
      <c r="G106" s="2">
        <v>3</v>
      </c>
      <c r="H106" s="2"/>
      <c r="I106" s="179"/>
      <c r="J106" s="2">
        <v>10</v>
      </c>
      <c r="K106" s="2">
        <v>8</v>
      </c>
      <c r="L106" s="2">
        <v>11</v>
      </c>
      <c r="M106" s="179"/>
      <c r="N106" s="2">
        <v>7</v>
      </c>
      <c r="O106" s="2">
        <v>6</v>
      </c>
      <c r="P106" s="2">
        <v>4</v>
      </c>
      <c r="Q106" s="179"/>
      <c r="R106" s="1"/>
    </row>
    <row r="108" spans="1:18" x14ac:dyDescent="0.2">
      <c r="A108" s="16" t="s">
        <v>158</v>
      </c>
      <c r="B108" s="2">
        <v>104</v>
      </c>
      <c r="C108" s="2"/>
      <c r="D108" s="2"/>
    </row>
    <row r="109" spans="1:18" x14ac:dyDescent="0.2">
      <c r="A109" s="9" t="s">
        <v>252</v>
      </c>
    </row>
    <row r="110" spans="1:18" x14ac:dyDescent="0.2">
      <c r="A110" s="9" t="s">
        <v>253</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1"/>
  <sheetViews>
    <sheetView zoomScaleNormal="100" workbookViewId="0">
      <pane ySplit="1" topLeftCell="A42" activePane="bottomLeft" state="frozen"/>
      <selection pane="bottomLeft" activeCell="J4" sqref="J4"/>
    </sheetView>
  </sheetViews>
  <sheetFormatPr defaultRowHeight="12.75" x14ac:dyDescent="0.2"/>
  <cols>
    <col min="1" max="1" width="36.140625" customWidth="1"/>
    <col min="5" max="5" width="12.42578125" customWidth="1"/>
    <col min="9" max="9" width="11.7109375" customWidth="1"/>
    <col min="12" max="12" width="10.140625" customWidth="1"/>
    <col min="13" max="13" width="16" customWidth="1"/>
    <col min="17" max="17" width="11.28515625" customWidth="1"/>
  </cols>
  <sheetData>
    <row r="1" spans="1:18" x14ac:dyDescent="0.2">
      <c r="A1" s="12">
        <v>2015</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c r="Q2" s="37"/>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5088</v>
      </c>
      <c r="C4" s="48">
        <v>4262</v>
      </c>
      <c r="D4" s="48">
        <v>5295</v>
      </c>
      <c r="E4" s="179">
        <f>SUM(B4:D4)</f>
        <v>14645</v>
      </c>
      <c r="F4" s="48">
        <v>5184</v>
      </c>
      <c r="G4" s="48">
        <v>4829</v>
      </c>
      <c r="H4" s="48">
        <v>4981</v>
      </c>
      <c r="I4" s="179">
        <f>SUM(F4:H4)</f>
        <v>14994</v>
      </c>
      <c r="J4" s="2">
        <v>5419</v>
      </c>
      <c r="K4" s="2">
        <v>4733</v>
      </c>
      <c r="L4" s="2">
        <v>5001</v>
      </c>
      <c r="M4" s="179">
        <f>SUM(J4:L4)</f>
        <v>15153</v>
      </c>
      <c r="N4" s="2">
        <v>5116</v>
      </c>
      <c r="O4" s="2">
        <v>4557</v>
      </c>
      <c r="P4" s="2">
        <v>5446</v>
      </c>
      <c r="Q4" s="178">
        <f>SUM(N4:P4)</f>
        <v>15119</v>
      </c>
      <c r="R4" s="11">
        <f>SUM(Q4,M4,I4,E4)</f>
        <v>59911</v>
      </c>
    </row>
    <row r="5" spans="1:18" x14ac:dyDescent="0.2">
      <c r="A5" s="3" t="s">
        <v>77</v>
      </c>
      <c r="B5" s="48">
        <v>1573</v>
      </c>
      <c r="C5" s="48">
        <v>1551</v>
      </c>
      <c r="D5" s="48">
        <v>1582</v>
      </c>
      <c r="E5" s="179">
        <f>SUM(B5:D5)</f>
        <v>4706</v>
      </c>
      <c r="F5" s="48">
        <v>1386</v>
      </c>
      <c r="G5" s="48">
        <v>1716</v>
      </c>
      <c r="H5" s="48">
        <v>1635</v>
      </c>
      <c r="I5" s="179">
        <f>SUM(F5:H5)</f>
        <v>4737</v>
      </c>
      <c r="J5" s="2">
        <v>1713</v>
      </c>
      <c r="K5" s="2">
        <v>1506</v>
      </c>
      <c r="L5" s="2">
        <v>2015</v>
      </c>
      <c r="M5" s="179">
        <f>SUM(J5:L5)</f>
        <v>5234</v>
      </c>
      <c r="N5" s="2">
        <v>1736</v>
      </c>
      <c r="O5" s="2">
        <v>1829</v>
      </c>
      <c r="P5" s="2">
        <v>1995</v>
      </c>
      <c r="Q5" s="178">
        <f>SUM(N5:P5)</f>
        <v>5560</v>
      </c>
      <c r="R5" s="11">
        <f>SUM(E5+I5+M5+Q5)</f>
        <v>20237</v>
      </c>
    </row>
    <row r="6" spans="1:18" x14ac:dyDescent="0.2">
      <c r="A6" s="3" t="s">
        <v>79</v>
      </c>
      <c r="B6" s="48">
        <v>784</v>
      </c>
      <c r="C6" s="48">
        <v>688</v>
      </c>
      <c r="D6" s="48">
        <v>640</v>
      </c>
      <c r="E6" s="179">
        <f>SUM(B6:D6)</f>
        <v>2112</v>
      </c>
      <c r="F6" s="48">
        <v>672</v>
      </c>
      <c r="G6" s="48">
        <v>576</v>
      </c>
      <c r="H6" s="48">
        <v>576</v>
      </c>
      <c r="I6" s="179">
        <f>SUM(F6:H6)</f>
        <v>1824</v>
      </c>
      <c r="J6" s="2">
        <v>560</v>
      </c>
      <c r="K6" s="2">
        <v>528</v>
      </c>
      <c r="L6" s="2">
        <v>464</v>
      </c>
      <c r="M6" s="179">
        <f>SUM(J6:L6)</f>
        <v>1552</v>
      </c>
      <c r="N6" s="2">
        <v>744</v>
      </c>
      <c r="O6" s="2">
        <v>768</v>
      </c>
      <c r="P6" s="2">
        <v>664</v>
      </c>
      <c r="Q6" s="178">
        <f>SUM(Q4:Q5)</f>
        <v>20679</v>
      </c>
      <c r="R6" s="11">
        <f>SUM(E6+I6+M6+Q6)</f>
        <v>26167</v>
      </c>
    </row>
    <row r="7" spans="1:18" x14ac:dyDescent="0.2">
      <c r="A7" s="4"/>
      <c r="B7" s="161">
        <f>SUM(B4:B6)</f>
        <v>7445</v>
      </c>
      <c r="C7" s="50">
        <f>SUM(C4:C6)</f>
        <v>6501</v>
      </c>
      <c r="D7" s="50">
        <f>SUM(D4:D6)</f>
        <v>7517</v>
      </c>
      <c r="E7" s="95">
        <f>SUM(B7:D7)</f>
        <v>21463</v>
      </c>
      <c r="F7" s="50">
        <f>SUM(F4:F6)</f>
        <v>7242</v>
      </c>
      <c r="G7" s="50">
        <f>SUM(G4:G6)</f>
        <v>7121</v>
      </c>
      <c r="H7" s="50">
        <f>SUM(H4:H6)</f>
        <v>7192</v>
      </c>
      <c r="I7" s="94">
        <f>SUM(F7:H7)</f>
        <v>21555</v>
      </c>
      <c r="J7" s="50">
        <f>SUM(J4:J6)</f>
        <v>7692</v>
      </c>
      <c r="K7" s="50">
        <f>SUM(K4:K6)</f>
        <v>6767</v>
      </c>
      <c r="L7" s="22">
        <f>SUM(L4:L6)</f>
        <v>7480</v>
      </c>
      <c r="M7" s="96">
        <f>SUM(J7:L7)</f>
        <v>21939</v>
      </c>
      <c r="N7" s="1">
        <f>SUM(N4:N6)</f>
        <v>7596</v>
      </c>
      <c r="O7" s="1">
        <f>SUM(O4:O6)</f>
        <v>7154</v>
      </c>
      <c r="P7" s="1">
        <f>SUM(P4:P6)</f>
        <v>8105</v>
      </c>
      <c r="Q7" s="179">
        <f>SUM(N7:P7)</f>
        <v>22855</v>
      </c>
      <c r="R7" s="12">
        <f>SUM(E7+I7+M7+Q7)</f>
        <v>87812</v>
      </c>
    </row>
    <row r="8" spans="1:18" x14ac:dyDescent="0.2">
      <c r="A8" s="3"/>
      <c r="B8" s="76"/>
      <c r="C8" s="51"/>
      <c r="D8" s="51"/>
      <c r="E8" s="96"/>
      <c r="F8" s="51"/>
      <c r="G8" s="51"/>
      <c r="H8" s="51"/>
      <c r="I8" s="96"/>
      <c r="J8" s="21"/>
      <c r="K8" s="21"/>
      <c r="L8" s="64"/>
      <c r="M8" s="180"/>
      <c r="N8" s="3"/>
      <c r="O8" s="3"/>
      <c r="P8" s="3"/>
      <c r="Q8" s="88"/>
      <c r="R8" s="11"/>
    </row>
    <row r="9" spans="1:18" x14ac:dyDescent="0.2">
      <c r="A9" s="3" t="s">
        <v>82</v>
      </c>
      <c r="B9" s="192">
        <v>258</v>
      </c>
      <c r="C9" s="48">
        <v>154</v>
      </c>
      <c r="D9" s="48">
        <v>151</v>
      </c>
      <c r="E9" s="179">
        <f>SUM(B9:D9)</f>
        <v>563</v>
      </c>
      <c r="F9" s="48">
        <v>151</v>
      </c>
      <c r="G9" s="48">
        <v>164</v>
      </c>
      <c r="H9" s="48">
        <v>181</v>
      </c>
      <c r="I9" s="94">
        <f>SUM(F9:H9)</f>
        <v>496</v>
      </c>
      <c r="J9" s="2">
        <v>142</v>
      </c>
      <c r="K9" s="2">
        <v>91</v>
      </c>
      <c r="L9" s="21">
        <v>94</v>
      </c>
      <c r="M9" s="179">
        <f>SUM(J9:L9)</f>
        <v>327</v>
      </c>
      <c r="N9" s="2">
        <v>101</v>
      </c>
      <c r="O9" s="2">
        <v>119</v>
      </c>
      <c r="P9" s="2">
        <v>152</v>
      </c>
      <c r="Q9" s="178">
        <f>SUM(N9:P9)</f>
        <v>372</v>
      </c>
      <c r="R9" s="11">
        <f>SUM(Q9,M9,I9,E9)</f>
        <v>1758</v>
      </c>
    </row>
    <row r="10" spans="1:18" x14ac:dyDescent="0.2">
      <c r="A10" s="3" t="s">
        <v>78</v>
      </c>
      <c r="B10" s="192">
        <v>91</v>
      </c>
      <c r="C10" s="49">
        <v>47</v>
      </c>
      <c r="D10" s="49">
        <v>32</v>
      </c>
      <c r="E10" s="98">
        <f>SUM(B10:D10)</f>
        <v>170</v>
      </c>
      <c r="F10" s="49">
        <v>48</v>
      </c>
      <c r="G10" s="49">
        <v>40</v>
      </c>
      <c r="H10" s="49">
        <v>50</v>
      </c>
      <c r="I10" s="94">
        <f>SUM(F10:H10)</f>
        <v>138</v>
      </c>
      <c r="J10" s="32">
        <v>32</v>
      </c>
      <c r="K10" s="32">
        <v>16</v>
      </c>
      <c r="L10" s="65">
        <v>14</v>
      </c>
      <c r="M10" s="179">
        <f>SUM(J10:L10)</f>
        <v>62</v>
      </c>
      <c r="N10" s="2">
        <v>26</v>
      </c>
      <c r="O10" s="2">
        <v>31</v>
      </c>
      <c r="P10" s="2">
        <v>15</v>
      </c>
      <c r="Q10" s="178">
        <f>SUM(N10:P10)</f>
        <v>72</v>
      </c>
      <c r="R10" s="11">
        <f>SUM(E10+I10+M10+Q10)</f>
        <v>442</v>
      </c>
    </row>
    <row r="11" spans="1:18" ht="13.5" thickBot="1" x14ac:dyDescent="0.25">
      <c r="A11" s="35" t="s">
        <v>80</v>
      </c>
      <c r="B11" s="193">
        <v>16</v>
      </c>
      <c r="C11" s="48">
        <v>32</v>
      </c>
      <c r="D11" s="48">
        <v>32</v>
      </c>
      <c r="E11" s="179">
        <f>SUM(B11:D11)</f>
        <v>80</v>
      </c>
      <c r="F11" s="48">
        <v>0</v>
      </c>
      <c r="G11" s="48">
        <v>0</v>
      </c>
      <c r="H11" s="48">
        <v>0</v>
      </c>
      <c r="I11" s="94">
        <f>SUM(F11:H11)</f>
        <v>0</v>
      </c>
      <c r="J11" s="2">
        <v>0</v>
      </c>
      <c r="K11" s="2">
        <v>0</v>
      </c>
      <c r="L11" s="66">
        <v>0</v>
      </c>
      <c r="M11" s="179">
        <f>SUM(J11:L11)</f>
        <v>0</v>
      </c>
      <c r="N11" s="2">
        <v>0</v>
      </c>
      <c r="O11" s="2">
        <v>0</v>
      </c>
      <c r="P11" s="2">
        <v>0</v>
      </c>
      <c r="Q11" s="178">
        <f>SUM(N11:P11)</f>
        <v>0</v>
      </c>
      <c r="R11" s="11">
        <f>SUM(E11+I11+M11+P11)</f>
        <v>80</v>
      </c>
    </row>
    <row r="12" spans="1:18" x14ac:dyDescent="0.2">
      <c r="A12" s="4"/>
      <c r="B12" s="78">
        <f>SUM(B9:B11)</f>
        <v>365</v>
      </c>
      <c r="C12" s="36">
        <f>SUM(C9:C11)</f>
        <v>233</v>
      </c>
      <c r="D12" s="19">
        <f>SUM(D9:D11)</f>
        <v>215</v>
      </c>
      <c r="E12" s="94">
        <f>SUM(B12:D12)</f>
        <v>813</v>
      </c>
      <c r="F12" s="19">
        <f>SUM(F9:F11)</f>
        <v>199</v>
      </c>
      <c r="G12" s="19">
        <f>SUM(G9:G11)</f>
        <v>204</v>
      </c>
      <c r="H12" s="19">
        <f>SUM(H9:H11)</f>
        <v>231</v>
      </c>
      <c r="I12" s="94">
        <f>SUM(F12:H12)</f>
        <v>634</v>
      </c>
      <c r="J12" s="19">
        <f>SUM(J9:J11)</f>
        <v>174</v>
      </c>
      <c r="K12" s="19">
        <f>SUM(K9:K11)</f>
        <v>107</v>
      </c>
      <c r="L12" s="209">
        <f>SUM(L9:L11)</f>
        <v>108</v>
      </c>
      <c r="M12" s="179">
        <f>SUM(J12:L12)</f>
        <v>389</v>
      </c>
      <c r="N12" s="1">
        <f>SUM(N9:N11)</f>
        <v>127</v>
      </c>
      <c r="O12" s="1">
        <f>SUM(O9:O11)</f>
        <v>150</v>
      </c>
      <c r="P12" s="1">
        <f>SUM(P9:P11)</f>
        <v>167</v>
      </c>
      <c r="Q12" s="179">
        <f>SUM(N12:P12)</f>
        <v>444</v>
      </c>
      <c r="R12" s="12">
        <f>SUM(E12+I12+M12+Q12)</f>
        <v>2280</v>
      </c>
    </row>
    <row r="13" spans="1:18" ht="13.5" thickBot="1" x14ac:dyDescent="0.25">
      <c r="A13" s="3"/>
      <c r="B13" s="34"/>
      <c r="C13" s="34"/>
      <c r="D13" s="34"/>
      <c r="E13" s="99"/>
      <c r="F13" s="34"/>
      <c r="G13" s="34"/>
      <c r="H13" s="34"/>
      <c r="I13" s="99"/>
      <c r="J13" s="34"/>
      <c r="K13" s="34"/>
      <c r="L13" s="23"/>
      <c r="M13" s="93"/>
      <c r="N13" s="181"/>
      <c r="O13" s="181"/>
      <c r="P13" s="181"/>
      <c r="Q13" s="88"/>
      <c r="R13" s="11"/>
    </row>
    <row r="14" spans="1:18" ht="13.5" thickBot="1" x14ac:dyDescent="0.25">
      <c r="A14" s="4" t="s">
        <v>76</v>
      </c>
      <c r="B14" s="33">
        <f>SUM(B12+B7)</f>
        <v>7810</v>
      </c>
      <c r="C14" s="33">
        <f>SUM(C7+C12)</f>
        <v>6734</v>
      </c>
      <c r="D14" s="33">
        <f>SUM(D7+D12)</f>
        <v>7732</v>
      </c>
      <c r="E14" s="100">
        <f>SUM(B14:D14)</f>
        <v>22276</v>
      </c>
      <c r="F14" s="33">
        <f>SUM(F7+F12)</f>
        <v>7441</v>
      </c>
      <c r="G14" s="33">
        <f>SUM(G7+G12)</f>
        <v>7325</v>
      </c>
      <c r="H14" s="33">
        <f>SUM(H7,H12)</f>
        <v>7423</v>
      </c>
      <c r="I14" s="101">
        <f>SUM(F14:H14)</f>
        <v>22189</v>
      </c>
      <c r="J14" s="33">
        <f>SUM(J7+J12)</f>
        <v>7866</v>
      </c>
      <c r="K14" s="33">
        <f>SUM(K7+K12)</f>
        <v>6874</v>
      </c>
      <c r="L14" s="210">
        <f>SUM(L7+L12)</f>
        <v>7588</v>
      </c>
      <c r="M14" s="100">
        <f>SUM(J14:L14)</f>
        <v>22328</v>
      </c>
      <c r="N14" s="33">
        <f>SUM(N7+N12)</f>
        <v>7723</v>
      </c>
      <c r="O14" s="33">
        <v>7304</v>
      </c>
      <c r="P14" s="33">
        <f>SUM(P7+P12)</f>
        <v>8272</v>
      </c>
      <c r="Q14" s="182">
        <f>SUM(N14:P14)</f>
        <v>23299</v>
      </c>
      <c r="R14" s="11">
        <f>SUM(Q14,M14,I14,E14)</f>
        <v>90092</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323</v>
      </c>
      <c r="C16" s="2">
        <v>313</v>
      </c>
      <c r="D16" s="2">
        <v>312</v>
      </c>
      <c r="E16" s="179"/>
      <c r="F16" s="7">
        <v>302</v>
      </c>
      <c r="G16" s="7">
        <v>297</v>
      </c>
      <c r="H16" s="7">
        <v>291</v>
      </c>
      <c r="I16" s="179"/>
      <c r="J16" s="7">
        <v>305</v>
      </c>
      <c r="K16" s="7">
        <v>297</v>
      </c>
      <c r="L16" s="15">
        <v>295</v>
      </c>
      <c r="M16" s="179">
        <v>897</v>
      </c>
      <c r="N16" s="7">
        <v>322</v>
      </c>
      <c r="O16" s="7">
        <v>315</v>
      </c>
      <c r="P16" s="7">
        <v>298</v>
      </c>
      <c r="Q16" s="178"/>
      <c r="R16" s="11"/>
    </row>
    <row r="17" spans="1:18" x14ac:dyDescent="0.2">
      <c r="A17" s="26" t="s">
        <v>91</v>
      </c>
      <c r="B17" s="2">
        <v>23</v>
      </c>
      <c r="C17" s="2">
        <v>21</v>
      </c>
      <c r="D17" s="2">
        <v>33</v>
      </c>
      <c r="E17" s="179">
        <f>SUM(B17:D17)</f>
        <v>77</v>
      </c>
      <c r="F17" s="7">
        <v>24</v>
      </c>
      <c r="G17" s="7">
        <v>17</v>
      </c>
      <c r="H17" s="7">
        <v>28</v>
      </c>
      <c r="I17" s="179">
        <f>SUM(F17:H17)</f>
        <v>69</v>
      </c>
      <c r="J17" s="7">
        <v>27</v>
      </c>
      <c r="K17" s="7">
        <v>25</v>
      </c>
      <c r="L17" s="7">
        <v>23</v>
      </c>
      <c r="M17" s="179">
        <f>SUM(J17:L17)</f>
        <v>75</v>
      </c>
      <c r="N17" s="7">
        <v>38</v>
      </c>
      <c r="O17" s="7">
        <v>23</v>
      </c>
      <c r="P17" s="7">
        <v>18</v>
      </c>
      <c r="Q17" s="179">
        <f>SUM(N17:P17)</f>
        <v>79</v>
      </c>
      <c r="R17" s="11"/>
    </row>
    <row r="18" spans="1:18" x14ac:dyDescent="0.2">
      <c r="A18" s="26" t="s">
        <v>92</v>
      </c>
      <c r="B18" s="2">
        <v>71</v>
      </c>
      <c r="C18" s="2">
        <v>17</v>
      </c>
      <c r="D18" s="2">
        <v>36</v>
      </c>
      <c r="E18" s="179">
        <f>SUM(B18:D18)</f>
        <v>124</v>
      </c>
      <c r="F18" s="7">
        <v>46</v>
      </c>
      <c r="G18" s="7">
        <v>29</v>
      </c>
      <c r="H18" s="7">
        <v>26</v>
      </c>
      <c r="I18" s="179">
        <f>SUM(F18:H18)</f>
        <v>101</v>
      </c>
      <c r="J18" s="7">
        <v>30</v>
      </c>
      <c r="K18" s="7">
        <v>20</v>
      </c>
      <c r="L18" s="7">
        <v>24</v>
      </c>
      <c r="M18" s="179">
        <f>SUM(J18:L18)</f>
        <v>74</v>
      </c>
      <c r="N18" s="7">
        <v>34</v>
      </c>
      <c r="O18" s="7">
        <v>22</v>
      </c>
      <c r="P18" s="7">
        <v>13</v>
      </c>
      <c r="Q18" s="179">
        <f>SUM(N18:P18)</f>
        <v>69</v>
      </c>
      <c r="R18" s="11"/>
    </row>
    <row r="19" spans="1:18" x14ac:dyDescent="0.2">
      <c r="E19" s="92"/>
      <c r="I19" s="92"/>
      <c r="L19" s="5"/>
      <c r="M19" s="92"/>
      <c r="Q19" s="37"/>
    </row>
    <row r="20" spans="1:18" ht="15.75" x14ac:dyDescent="0.25">
      <c r="A20" s="68" t="s">
        <v>150</v>
      </c>
      <c r="B20" s="3"/>
      <c r="C20" s="3"/>
      <c r="D20" s="3"/>
      <c r="E20" s="93"/>
      <c r="F20" s="3"/>
      <c r="G20" s="5"/>
      <c r="H20" s="5"/>
      <c r="I20" s="93"/>
      <c r="J20" s="5"/>
      <c r="K20" s="5"/>
      <c r="L20" s="5"/>
      <c r="M20" s="88"/>
      <c r="P20" s="3"/>
      <c r="Q20" s="88"/>
      <c r="R20" s="11"/>
    </row>
    <row r="21" spans="1:18" ht="13.5" thickBot="1" x14ac:dyDescent="0.25">
      <c r="A21" s="27" t="s">
        <v>39</v>
      </c>
      <c r="B21" s="10"/>
      <c r="C21" s="10"/>
      <c r="D21" s="10"/>
      <c r="E21" s="38"/>
      <c r="F21" s="10"/>
      <c r="G21" s="10"/>
      <c r="H21" s="10"/>
      <c r="I21" s="42"/>
      <c r="J21" s="10"/>
      <c r="K21" s="10"/>
      <c r="L21" s="10"/>
      <c r="M21" s="42"/>
      <c r="N21" s="5"/>
      <c r="O21" s="5" t="s">
        <v>271</v>
      </c>
      <c r="Q21" s="37"/>
    </row>
    <row r="22" spans="1:18" x14ac:dyDescent="0.2">
      <c r="A22" s="9" t="s">
        <v>149</v>
      </c>
      <c r="B22" s="10"/>
      <c r="C22" s="10"/>
      <c r="D22" s="10"/>
      <c r="E22" s="38"/>
      <c r="F22" s="10"/>
      <c r="G22" s="10"/>
      <c r="H22" s="10"/>
      <c r="I22" s="42"/>
      <c r="J22" s="10"/>
      <c r="K22" s="10"/>
      <c r="L22" s="10"/>
      <c r="M22" s="42"/>
      <c r="N22" s="5"/>
      <c r="O22" s="6">
        <v>370</v>
      </c>
      <c r="Q22" s="37"/>
    </row>
    <row r="23" spans="1:18" x14ac:dyDescent="0.2">
      <c r="A23" s="9" t="s">
        <v>22</v>
      </c>
      <c r="B23" s="10"/>
      <c r="C23" s="10"/>
      <c r="D23" s="10"/>
      <c r="E23" s="38"/>
      <c r="F23" s="10"/>
      <c r="G23" s="10"/>
      <c r="H23" s="10"/>
      <c r="I23" s="42"/>
      <c r="J23" s="10"/>
      <c r="K23" s="10"/>
      <c r="L23" s="10"/>
      <c r="M23" s="42"/>
      <c r="N23" s="5"/>
      <c r="O23" s="5">
        <v>207</v>
      </c>
      <c r="Q23" s="37"/>
    </row>
    <row r="24" spans="1:18" x14ac:dyDescent="0.2">
      <c r="A24" s="9" t="s">
        <v>25</v>
      </c>
      <c r="B24" s="10"/>
      <c r="C24" s="10"/>
      <c r="D24" s="10"/>
      <c r="E24" s="38"/>
      <c r="F24" s="10"/>
      <c r="G24" s="10"/>
      <c r="H24" s="10"/>
      <c r="I24" s="42"/>
      <c r="J24" s="10"/>
      <c r="K24" s="10"/>
      <c r="L24" s="10"/>
      <c r="M24" s="42"/>
      <c r="N24" s="5"/>
      <c r="O24" s="5">
        <v>163</v>
      </c>
      <c r="Q24" s="37"/>
    </row>
    <row r="25" spans="1:18" x14ac:dyDescent="0.2">
      <c r="A25" s="9" t="s">
        <v>26</v>
      </c>
      <c r="B25" s="10"/>
      <c r="C25" s="10"/>
      <c r="D25" s="10"/>
      <c r="E25" s="38"/>
      <c r="F25" s="10"/>
      <c r="G25" s="10"/>
      <c r="H25" s="10"/>
      <c r="I25" s="42"/>
      <c r="J25" s="10"/>
      <c r="K25" s="10"/>
      <c r="L25" s="10"/>
      <c r="M25" s="42"/>
      <c r="O25" s="10">
        <v>55</v>
      </c>
      <c r="P25" s="54"/>
      <c r="Q25" s="90"/>
      <c r="R25" s="30"/>
    </row>
    <row r="26" spans="1:18" x14ac:dyDescent="0.2">
      <c r="A26" s="9"/>
      <c r="B26" s="10"/>
      <c r="C26" s="10"/>
      <c r="D26" s="10"/>
      <c r="E26" s="38"/>
      <c r="F26" s="10"/>
      <c r="G26" s="10"/>
      <c r="H26" s="10"/>
      <c r="I26" s="42"/>
      <c r="J26" s="10"/>
      <c r="K26" s="10"/>
      <c r="L26" s="10"/>
      <c r="M26" s="42"/>
      <c r="O26" s="10"/>
      <c r="P26" s="30"/>
      <c r="Q26" s="90"/>
      <c r="R26" s="30"/>
    </row>
    <row r="27" spans="1:18" ht="13.5" thickBot="1" x14ac:dyDescent="0.25">
      <c r="A27" s="27" t="s">
        <v>42</v>
      </c>
      <c r="B27" s="10"/>
      <c r="C27" s="10"/>
      <c r="D27" s="10"/>
      <c r="E27" s="38"/>
      <c r="F27" s="10"/>
      <c r="G27" s="10"/>
      <c r="H27" s="10"/>
      <c r="I27" s="42"/>
      <c r="J27" s="10"/>
      <c r="K27" s="10"/>
      <c r="L27" s="10"/>
      <c r="M27" s="42"/>
      <c r="O27" s="10"/>
      <c r="P27" s="30"/>
      <c r="Q27" s="90"/>
      <c r="R27" s="30"/>
    </row>
    <row r="28" spans="1:18" x14ac:dyDescent="0.2">
      <c r="A28" s="9" t="s">
        <v>239</v>
      </c>
      <c r="B28" s="10"/>
      <c r="C28" s="10"/>
      <c r="D28" s="10"/>
      <c r="E28" s="38"/>
      <c r="F28" s="10"/>
      <c r="G28" s="10"/>
      <c r="H28" s="10"/>
      <c r="I28" s="42"/>
      <c r="J28" s="10"/>
      <c r="K28" s="10"/>
      <c r="L28" s="10"/>
      <c r="M28" s="42"/>
      <c r="O28" s="10"/>
      <c r="P28" s="8">
        <v>350</v>
      </c>
      <c r="Q28" s="90"/>
      <c r="R28" s="30"/>
    </row>
    <row r="29" spans="1:18" x14ac:dyDescent="0.2">
      <c r="A29" s="5" t="s">
        <v>22</v>
      </c>
      <c r="B29" s="10"/>
      <c r="C29" s="10"/>
      <c r="D29" s="10"/>
      <c r="E29" s="38"/>
      <c r="F29" s="10"/>
      <c r="G29" s="10"/>
      <c r="H29" s="10"/>
      <c r="I29" s="42"/>
      <c r="J29" s="10"/>
      <c r="K29" s="10"/>
      <c r="L29" s="10"/>
      <c r="M29" s="42"/>
      <c r="O29" s="35"/>
      <c r="P29" s="35">
        <v>205</v>
      </c>
      <c r="Q29" s="42"/>
      <c r="R29" s="10"/>
    </row>
    <row r="30" spans="1:18" x14ac:dyDescent="0.2">
      <c r="A30" s="9" t="s">
        <v>272</v>
      </c>
      <c r="B30" s="10"/>
      <c r="C30" s="10"/>
      <c r="D30" s="10"/>
      <c r="E30" s="38"/>
      <c r="F30" s="10"/>
      <c r="G30" s="10"/>
      <c r="H30" s="10"/>
      <c r="I30" s="42"/>
      <c r="J30" s="10"/>
      <c r="K30" s="10"/>
      <c r="L30" s="10"/>
      <c r="M30" s="42"/>
      <c r="N30" s="10"/>
      <c r="O30" s="9"/>
      <c r="P30" s="9">
        <v>145</v>
      </c>
      <c r="Q30" s="42"/>
      <c r="R30" s="10"/>
    </row>
    <row r="31" spans="1:18" x14ac:dyDescent="0.2">
      <c r="A31" s="9" t="s">
        <v>26</v>
      </c>
      <c r="B31" s="10"/>
      <c r="C31" s="10"/>
      <c r="D31" s="10"/>
      <c r="E31" s="38"/>
      <c r="F31" s="10"/>
      <c r="G31" s="10"/>
      <c r="H31" s="10"/>
      <c r="I31" s="42"/>
      <c r="J31" s="10"/>
      <c r="K31" s="10"/>
      <c r="L31" s="10"/>
      <c r="M31" s="42"/>
      <c r="N31" s="10"/>
      <c r="O31" s="9"/>
      <c r="P31" s="9">
        <v>50</v>
      </c>
      <c r="Q31" s="42"/>
      <c r="R31" s="10"/>
    </row>
    <row r="32" spans="1:18" x14ac:dyDescent="0.2">
      <c r="A32" s="9"/>
      <c r="B32" s="10"/>
      <c r="C32" s="10"/>
      <c r="D32" s="10"/>
      <c r="E32" s="38"/>
      <c r="F32" s="10"/>
      <c r="G32" s="10"/>
      <c r="H32" s="10"/>
      <c r="I32" s="42"/>
      <c r="J32" s="10"/>
      <c r="K32" s="10"/>
      <c r="L32" s="10"/>
      <c r="M32" s="42"/>
      <c r="N32" s="10"/>
      <c r="O32" s="10"/>
      <c r="P32" s="10"/>
      <c r="Q32" s="42"/>
      <c r="R32" s="10"/>
    </row>
    <row r="33" spans="1:18" x14ac:dyDescent="0.2">
      <c r="A33" s="25" t="s">
        <v>228</v>
      </c>
      <c r="B33" s="10"/>
      <c r="C33" s="10"/>
      <c r="D33" s="10">
        <v>286</v>
      </c>
      <c r="E33" s="38"/>
      <c r="F33" s="16">
        <f>SUM(F35+F34)</f>
        <v>0</v>
      </c>
      <c r="G33" s="10"/>
      <c r="H33" s="10"/>
      <c r="I33" s="42"/>
      <c r="J33" s="10"/>
      <c r="K33" s="10"/>
      <c r="L33" s="10"/>
      <c r="M33" s="42"/>
      <c r="N33" s="5"/>
      <c r="O33" s="5"/>
      <c r="P33" s="10"/>
      <c r="Q33" s="42"/>
      <c r="R33" s="10"/>
    </row>
    <row r="34" spans="1:18" x14ac:dyDescent="0.2">
      <c r="A34" s="9" t="s">
        <v>182</v>
      </c>
      <c r="B34" s="3"/>
      <c r="C34" s="3"/>
      <c r="D34" s="3"/>
      <c r="E34" s="93"/>
      <c r="F34" s="2"/>
      <c r="G34" s="5"/>
      <c r="H34" s="5"/>
      <c r="I34" s="93"/>
      <c r="J34" s="5"/>
      <c r="K34" s="5"/>
      <c r="L34" s="10"/>
      <c r="M34" s="88"/>
      <c r="N34" s="3"/>
      <c r="O34" s="3"/>
      <c r="P34" s="3"/>
      <c r="Q34" s="88"/>
      <c r="R34" s="11"/>
    </row>
    <row r="35" spans="1:18" x14ac:dyDescent="0.2">
      <c r="A35" s="9" t="s">
        <v>227</v>
      </c>
      <c r="B35" s="3"/>
      <c r="C35" s="3"/>
      <c r="D35" s="3"/>
      <c r="E35" s="93"/>
      <c r="F35" s="2"/>
      <c r="G35" s="3"/>
      <c r="H35" s="3"/>
      <c r="I35" s="93"/>
      <c r="J35" s="3"/>
      <c r="K35" s="3"/>
      <c r="L35" s="5"/>
      <c r="M35" s="88"/>
      <c r="N35" s="3"/>
      <c r="O35" s="3"/>
      <c r="P35" s="3"/>
      <c r="Q35" s="88"/>
      <c r="R35" s="11"/>
    </row>
    <row r="36" spans="1:18" x14ac:dyDescent="0.2">
      <c r="A36" s="9"/>
      <c r="B36" s="3"/>
      <c r="C36" s="5"/>
      <c r="D36" s="5"/>
      <c r="E36" s="93"/>
      <c r="F36" s="5"/>
      <c r="G36" s="5"/>
      <c r="H36" s="5"/>
      <c r="I36" s="93"/>
      <c r="J36" s="3"/>
      <c r="K36" s="3"/>
      <c r="L36" s="3"/>
      <c r="M36" s="88"/>
      <c r="N36" s="3"/>
      <c r="O36" s="3"/>
      <c r="P36" s="3"/>
      <c r="Q36" s="88"/>
      <c r="R36" s="11"/>
    </row>
    <row r="37" spans="1:18" x14ac:dyDescent="0.2">
      <c r="A37" s="6" t="s">
        <v>60</v>
      </c>
      <c r="B37" s="8"/>
      <c r="C37" s="8"/>
      <c r="D37" s="8"/>
      <c r="E37" s="38"/>
      <c r="F37" s="8"/>
      <c r="G37" s="8"/>
      <c r="H37" s="8"/>
      <c r="I37" s="38"/>
      <c r="J37" s="8"/>
      <c r="K37" s="8"/>
      <c r="L37" s="3"/>
      <c r="M37" s="38"/>
      <c r="N37" s="8"/>
      <c r="O37" s="8"/>
      <c r="P37" s="8"/>
      <c r="Q37" s="38"/>
      <c r="R37" s="8"/>
    </row>
    <row r="38" spans="1:18" x14ac:dyDescent="0.2">
      <c r="A38" s="2" t="s">
        <v>15</v>
      </c>
      <c r="B38" s="2">
        <v>809</v>
      </c>
      <c r="C38" s="2">
        <v>638</v>
      </c>
      <c r="D38" s="2">
        <v>689</v>
      </c>
      <c r="E38" s="179">
        <v>2136</v>
      </c>
      <c r="F38" s="2">
        <v>721</v>
      </c>
      <c r="G38" s="16">
        <v>661</v>
      </c>
      <c r="H38" s="2">
        <v>605</v>
      </c>
      <c r="I38" s="179">
        <v>1987</v>
      </c>
      <c r="J38" s="2">
        <v>737</v>
      </c>
      <c r="K38" s="2">
        <v>648</v>
      </c>
      <c r="L38" s="1">
        <v>617</v>
      </c>
      <c r="M38" s="179">
        <v>2002</v>
      </c>
      <c r="N38" s="2">
        <v>724</v>
      </c>
      <c r="O38" s="2">
        <v>701</v>
      </c>
      <c r="P38" s="2">
        <v>686</v>
      </c>
      <c r="Q38" s="93">
        <v>2111</v>
      </c>
      <c r="R38" s="12">
        <v>8236</v>
      </c>
    </row>
    <row r="39" spans="1:18" x14ac:dyDescent="0.2">
      <c r="A39" s="1" t="s">
        <v>146</v>
      </c>
      <c r="B39" s="213">
        <v>1214</v>
      </c>
      <c r="C39" s="2">
        <v>957</v>
      </c>
      <c r="D39" s="2">
        <v>1034</v>
      </c>
      <c r="E39" s="179">
        <v>3204</v>
      </c>
      <c r="F39" s="2">
        <v>1082</v>
      </c>
      <c r="G39" s="2">
        <v>992</v>
      </c>
      <c r="H39" s="2">
        <v>908</v>
      </c>
      <c r="I39" s="179">
        <v>2982</v>
      </c>
      <c r="J39" s="2">
        <v>1106</v>
      </c>
      <c r="K39" s="2">
        <v>972</v>
      </c>
      <c r="L39" s="2">
        <v>926</v>
      </c>
      <c r="M39" s="179">
        <v>3003</v>
      </c>
      <c r="N39" s="2">
        <v>1086</v>
      </c>
      <c r="O39" s="2">
        <v>1052</v>
      </c>
      <c r="P39" s="2">
        <v>1029</v>
      </c>
      <c r="Q39" s="93">
        <v>3167</v>
      </c>
      <c r="R39" s="228">
        <v>12356</v>
      </c>
    </row>
    <row r="40" spans="1:18" x14ac:dyDescent="0.2">
      <c r="A40" s="23"/>
      <c r="B40" s="21"/>
      <c r="C40" s="21"/>
      <c r="D40" s="21"/>
      <c r="E40" s="96"/>
      <c r="F40" s="21"/>
      <c r="G40" s="21"/>
      <c r="H40" s="21"/>
      <c r="I40" s="96"/>
      <c r="J40" s="21"/>
      <c r="K40" s="21"/>
      <c r="L40" s="1"/>
      <c r="M40" s="89"/>
      <c r="N40" s="21"/>
      <c r="O40" s="21"/>
      <c r="P40" s="21"/>
      <c r="Q40" s="88"/>
      <c r="R40" s="18"/>
    </row>
    <row r="41" spans="1:18" x14ac:dyDescent="0.2">
      <c r="A41" s="23" t="s">
        <v>56</v>
      </c>
      <c r="B41" s="21"/>
      <c r="C41" s="21"/>
      <c r="D41" s="21"/>
      <c r="E41" s="96"/>
      <c r="F41" s="21"/>
      <c r="G41" s="21"/>
      <c r="H41" s="21"/>
      <c r="I41" s="96"/>
      <c r="J41" s="21"/>
      <c r="K41" s="21"/>
      <c r="L41" s="21"/>
      <c r="M41" s="89"/>
      <c r="N41" s="21"/>
      <c r="O41" s="21"/>
      <c r="P41" s="21"/>
      <c r="Q41" s="88"/>
      <c r="R41" s="11"/>
    </row>
    <row r="42" spans="1:18" x14ac:dyDescent="0.2">
      <c r="A42" s="7" t="s">
        <v>248</v>
      </c>
      <c r="B42" s="2">
        <v>59</v>
      </c>
      <c r="C42" s="2">
        <v>62</v>
      </c>
      <c r="D42" s="2">
        <v>60</v>
      </c>
      <c r="E42" s="179">
        <v>181</v>
      </c>
      <c r="F42" s="2">
        <v>62</v>
      </c>
      <c r="G42" s="2">
        <v>65</v>
      </c>
      <c r="H42" s="2">
        <v>68</v>
      </c>
      <c r="I42" s="179">
        <f>SUM(F42:H42)</f>
        <v>195</v>
      </c>
      <c r="J42" s="2">
        <v>74</v>
      </c>
      <c r="K42" s="2">
        <v>78</v>
      </c>
      <c r="L42" s="21">
        <v>81</v>
      </c>
      <c r="M42" s="179">
        <v>233</v>
      </c>
      <c r="N42" s="2">
        <v>94</v>
      </c>
      <c r="O42" s="2">
        <v>104</v>
      </c>
      <c r="P42" s="2">
        <v>101</v>
      </c>
      <c r="Q42" s="93">
        <v>299</v>
      </c>
      <c r="R42" s="229">
        <v>908</v>
      </c>
    </row>
    <row r="43" spans="1:18" x14ac:dyDescent="0.2">
      <c r="A43" s="7" t="s">
        <v>247</v>
      </c>
      <c r="B43" s="2">
        <v>125</v>
      </c>
      <c r="C43" s="2">
        <v>121</v>
      </c>
      <c r="D43" s="2">
        <v>116</v>
      </c>
      <c r="E43" s="179">
        <v>362</v>
      </c>
      <c r="F43" s="2">
        <v>121</v>
      </c>
      <c r="G43" s="2">
        <v>124</v>
      </c>
      <c r="H43" s="2">
        <v>127</v>
      </c>
      <c r="I43" s="179">
        <f>SUM(F43:H43)</f>
        <v>372</v>
      </c>
      <c r="J43" s="2">
        <v>131</v>
      </c>
      <c r="K43" s="2">
        <v>136</v>
      </c>
      <c r="L43" s="2">
        <v>144</v>
      </c>
      <c r="M43" s="179">
        <v>411</v>
      </c>
      <c r="N43" s="2">
        <v>151</v>
      </c>
      <c r="O43" s="2">
        <v>156</v>
      </c>
      <c r="P43" s="2">
        <v>159</v>
      </c>
      <c r="Q43" s="93">
        <v>466</v>
      </c>
      <c r="R43" s="119">
        <v>1611</v>
      </c>
    </row>
    <row r="44" spans="1:18" x14ac:dyDescent="0.2">
      <c r="A44" s="7" t="s">
        <v>15</v>
      </c>
      <c r="B44" s="2">
        <v>19</v>
      </c>
      <c r="C44" s="7">
        <v>17</v>
      </c>
      <c r="D44" s="2">
        <v>21</v>
      </c>
      <c r="E44" s="179">
        <v>57</v>
      </c>
      <c r="F44" s="2">
        <v>20</v>
      </c>
      <c r="G44" s="2">
        <v>19</v>
      </c>
      <c r="H44" s="2">
        <v>22</v>
      </c>
      <c r="I44" s="179">
        <f>SUM(F44:H44)</f>
        <v>61</v>
      </c>
      <c r="J44" s="7">
        <v>20</v>
      </c>
      <c r="K44" s="2">
        <v>19</v>
      </c>
      <c r="L44" s="2">
        <v>22</v>
      </c>
      <c r="M44" s="179">
        <v>61</v>
      </c>
      <c r="N44" s="2">
        <v>24</v>
      </c>
      <c r="O44" s="2">
        <v>35</v>
      </c>
      <c r="P44" s="2">
        <v>29</v>
      </c>
      <c r="Q44" s="88">
        <v>88</v>
      </c>
      <c r="R44" s="12">
        <v>267</v>
      </c>
    </row>
    <row r="45" spans="1:18" x14ac:dyDescent="0.2">
      <c r="A45" s="6"/>
      <c r="B45" s="8"/>
      <c r="C45" s="4"/>
      <c r="D45" s="4"/>
      <c r="E45" s="93"/>
      <c r="F45" s="4"/>
      <c r="G45" s="4"/>
      <c r="H45" s="4"/>
      <c r="I45" s="93"/>
      <c r="J45" s="4"/>
      <c r="K45" s="4"/>
      <c r="L45" s="4"/>
      <c r="M45" s="93"/>
      <c r="N45" s="4"/>
      <c r="O45" s="4"/>
      <c r="P45" s="4"/>
      <c r="Q45" s="93"/>
      <c r="R45" s="12"/>
    </row>
    <row r="46" spans="1:18" x14ac:dyDescent="0.2">
      <c r="A46" s="23" t="s">
        <v>16</v>
      </c>
      <c r="B46" s="21"/>
      <c r="C46" s="21"/>
      <c r="D46" s="21"/>
      <c r="E46" s="96"/>
      <c r="F46" s="21"/>
      <c r="G46" s="21"/>
      <c r="H46" s="21"/>
      <c r="I46" s="96"/>
      <c r="J46" s="21"/>
      <c r="K46" s="21"/>
      <c r="L46" s="21"/>
      <c r="M46" s="89"/>
      <c r="N46" s="21"/>
      <c r="O46" s="21"/>
      <c r="P46" s="21"/>
      <c r="Q46" s="88"/>
      <c r="R46" s="11"/>
    </row>
    <row r="47" spans="1:18" x14ac:dyDescent="0.2">
      <c r="A47" s="23" t="s">
        <v>108</v>
      </c>
      <c r="B47" s="2">
        <v>819</v>
      </c>
      <c r="C47" s="2">
        <v>757</v>
      </c>
      <c r="D47" s="2">
        <v>901</v>
      </c>
      <c r="E47" s="179">
        <f>SUM(B47:D47)</f>
        <v>2477</v>
      </c>
      <c r="F47" s="2">
        <v>791</v>
      </c>
      <c r="G47" s="2">
        <v>772</v>
      </c>
      <c r="H47" s="2">
        <v>860</v>
      </c>
      <c r="I47" s="179">
        <f>SUM(F47:H47)</f>
        <v>2423</v>
      </c>
      <c r="J47" s="2">
        <v>813</v>
      </c>
      <c r="K47" s="2">
        <v>841</v>
      </c>
      <c r="L47" s="2">
        <v>868</v>
      </c>
      <c r="M47" s="179">
        <f>SUM(J47:L47)</f>
        <v>2522</v>
      </c>
      <c r="N47" s="2">
        <v>841</v>
      </c>
      <c r="O47" s="2">
        <v>784</v>
      </c>
      <c r="P47" s="2">
        <v>969</v>
      </c>
      <c r="Q47" s="178">
        <f>SUM(N47:P47)</f>
        <v>2594</v>
      </c>
      <c r="R47" s="204">
        <f t="shared" ref="R47:R55" si="0">SUM(E47+I47+M47+Q47)</f>
        <v>10016</v>
      </c>
    </row>
    <row r="48" spans="1:18" x14ac:dyDescent="0.2">
      <c r="A48" s="2" t="s">
        <v>87</v>
      </c>
      <c r="B48" s="2">
        <v>748</v>
      </c>
      <c r="C48" s="2">
        <v>679</v>
      </c>
      <c r="D48" s="2">
        <v>823</v>
      </c>
      <c r="E48" s="179">
        <f>SUM(B48:D48)</f>
        <v>2250</v>
      </c>
      <c r="F48" s="2">
        <v>719</v>
      </c>
      <c r="G48" s="2">
        <v>692</v>
      </c>
      <c r="H48" s="2">
        <v>764</v>
      </c>
      <c r="I48" s="179">
        <f>SUM(F48:H48)</f>
        <v>2175</v>
      </c>
      <c r="J48" s="2">
        <v>797</v>
      </c>
      <c r="K48" s="2">
        <v>825</v>
      </c>
      <c r="L48" s="2">
        <v>804</v>
      </c>
      <c r="M48" s="179">
        <f>SUM(J48:L48)</f>
        <v>2426</v>
      </c>
      <c r="N48" s="2">
        <v>810</v>
      </c>
      <c r="O48" s="2">
        <v>751</v>
      </c>
      <c r="P48" s="2">
        <v>910</v>
      </c>
      <c r="Q48" s="178">
        <f>SUM(N48:P48)</f>
        <v>2471</v>
      </c>
      <c r="R48" s="204">
        <f t="shared" si="0"/>
        <v>9322</v>
      </c>
    </row>
    <row r="49" spans="1:18" x14ac:dyDescent="0.2">
      <c r="A49" s="2" t="s">
        <v>88</v>
      </c>
      <c r="B49" s="2">
        <v>55</v>
      </c>
      <c r="C49">
        <v>62</v>
      </c>
      <c r="D49" s="2">
        <v>62</v>
      </c>
      <c r="E49" s="179">
        <f>SUM(B49:D49)</f>
        <v>179</v>
      </c>
      <c r="F49" s="2">
        <v>72</v>
      </c>
      <c r="G49" s="2">
        <v>64</v>
      </c>
      <c r="H49" s="2">
        <v>55</v>
      </c>
      <c r="I49" s="179">
        <f t="shared" ref="I49:I55" si="1">SUM(F49:H49)</f>
        <v>191</v>
      </c>
      <c r="J49" s="2">
        <v>53</v>
      </c>
      <c r="K49" s="2">
        <v>56</v>
      </c>
      <c r="L49" s="2">
        <v>57</v>
      </c>
      <c r="M49" s="179">
        <f t="shared" ref="M49:M55" si="2">SUM(J49:L49)</f>
        <v>166</v>
      </c>
      <c r="N49" s="2">
        <v>31</v>
      </c>
      <c r="O49" s="2">
        <v>33</v>
      </c>
      <c r="P49" s="2">
        <v>59</v>
      </c>
      <c r="Q49" s="178">
        <f t="shared" ref="Q49:Q55" si="3">SUM(N49:P49)</f>
        <v>123</v>
      </c>
      <c r="R49" s="204">
        <f t="shared" si="0"/>
        <v>659</v>
      </c>
    </row>
    <row r="50" spans="1:18" x14ac:dyDescent="0.2">
      <c r="A50" s="2" t="s">
        <v>101</v>
      </c>
      <c r="B50" s="2">
        <v>16</v>
      </c>
      <c r="C50" s="2">
        <v>16</v>
      </c>
      <c r="D50" s="2">
        <v>16</v>
      </c>
      <c r="E50" s="179">
        <f t="shared" ref="E50:E55" si="4">SUM(B50:D50)</f>
        <v>48</v>
      </c>
      <c r="F50" s="2">
        <v>0</v>
      </c>
      <c r="G50" s="2">
        <v>16</v>
      </c>
      <c r="H50" s="2">
        <v>96</v>
      </c>
      <c r="I50" s="179">
        <f t="shared" si="1"/>
        <v>112</v>
      </c>
      <c r="J50" s="2">
        <v>16</v>
      </c>
      <c r="K50" s="2">
        <v>16</v>
      </c>
      <c r="L50" s="2">
        <v>64</v>
      </c>
      <c r="M50" s="179">
        <f t="shared" si="2"/>
        <v>96</v>
      </c>
      <c r="N50" s="2">
        <v>0</v>
      </c>
      <c r="O50" s="2">
        <v>0</v>
      </c>
      <c r="P50" s="2">
        <v>0</v>
      </c>
      <c r="Q50" s="178">
        <f t="shared" si="3"/>
        <v>0</v>
      </c>
      <c r="R50" s="204">
        <f t="shared" si="0"/>
        <v>256</v>
      </c>
    </row>
    <row r="51" spans="1:18" x14ac:dyDescent="0.2">
      <c r="A51" s="2" t="s">
        <v>14</v>
      </c>
      <c r="B51" s="2">
        <v>96</v>
      </c>
      <c r="C51" s="2">
        <v>89</v>
      </c>
      <c r="D51" s="2">
        <v>91</v>
      </c>
      <c r="E51" s="179">
        <f t="shared" si="4"/>
        <v>276</v>
      </c>
      <c r="F51" s="2">
        <v>94</v>
      </c>
      <c r="G51" s="2">
        <v>87</v>
      </c>
      <c r="H51" s="2">
        <v>80</v>
      </c>
      <c r="I51" s="179">
        <f t="shared" si="1"/>
        <v>261</v>
      </c>
      <c r="J51" s="2">
        <v>87</v>
      </c>
      <c r="K51" s="2">
        <v>94</v>
      </c>
      <c r="L51" s="2">
        <v>92</v>
      </c>
      <c r="M51" s="179">
        <f t="shared" si="2"/>
        <v>273</v>
      </c>
      <c r="N51" s="2">
        <v>78</v>
      </c>
      <c r="O51" s="2"/>
      <c r="P51" s="2">
        <v>73</v>
      </c>
      <c r="Q51" s="178">
        <f t="shared" si="3"/>
        <v>151</v>
      </c>
      <c r="R51" s="204">
        <f t="shared" si="0"/>
        <v>961</v>
      </c>
    </row>
    <row r="52" spans="1:18" x14ac:dyDescent="0.2">
      <c r="A52" s="2" t="s">
        <v>90</v>
      </c>
      <c r="B52" s="2">
        <v>96</v>
      </c>
      <c r="C52" s="2">
        <v>5</v>
      </c>
      <c r="D52" s="2">
        <v>4</v>
      </c>
      <c r="E52" s="179">
        <f t="shared" si="4"/>
        <v>105</v>
      </c>
      <c r="F52" s="2">
        <v>9</v>
      </c>
      <c r="G52" s="2">
        <v>1</v>
      </c>
      <c r="H52" s="2">
        <v>2</v>
      </c>
      <c r="I52" s="179">
        <f t="shared" si="1"/>
        <v>12</v>
      </c>
      <c r="J52" s="2">
        <v>7</v>
      </c>
      <c r="K52" s="2">
        <v>9</v>
      </c>
      <c r="L52" s="2">
        <v>5</v>
      </c>
      <c r="M52" s="179">
        <f t="shared" si="2"/>
        <v>21</v>
      </c>
      <c r="N52" s="2">
        <v>2</v>
      </c>
      <c r="O52" s="2">
        <v>0</v>
      </c>
      <c r="P52" s="2">
        <v>0</v>
      </c>
      <c r="Q52" s="178">
        <f t="shared" si="3"/>
        <v>2</v>
      </c>
      <c r="R52" s="204">
        <f t="shared" si="0"/>
        <v>140</v>
      </c>
    </row>
    <row r="53" spans="1:18" x14ac:dyDescent="0.2">
      <c r="A53" s="2" t="s">
        <v>15</v>
      </c>
      <c r="B53" s="2">
        <v>25</v>
      </c>
      <c r="C53" s="2">
        <v>26</v>
      </c>
      <c r="D53" s="2">
        <v>23</v>
      </c>
      <c r="E53" s="179">
        <f t="shared" si="4"/>
        <v>74</v>
      </c>
      <c r="F53" s="2">
        <v>22</v>
      </c>
      <c r="G53" s="2">
        <v>22</v>
      </c>
      <c r="H53" s="2">
        <v>35</v>
      </c>
      <c r="I53" s="179">
        <f t="shared" si="1"/>
        <v>79</v>
      </c>
      <c r="J53" s="2">
        <v>37</v>
      </c>
      <c r="K53" s="2">
        <v>28</v>
      </c>
      <c r="L53" s="2">
        <v>28</v>
      </c>
      <c r="M53" s="179">
        <f t="shared" si="2"/>
        <v>93</v>
      </c>
      <c r="N53" s="2">
        <v>28</v>
      </c>
      <c r="O53" s="2">
        <v>27</v>
      </c>
      <c r="P53" s="2">
        <v>31</v>
      </c>
      <c r="Q53" s="178">
        <f t="shared" si="3"/>
        <v>86</v>
      </c>
      <c r="R53" s="204">
        <f t="shared" si="0"/>
        <v>332</v>
      </c>
    </row>
    <row r="54" spans="1:18" x14ac:dyDescent="0.2">
      <c r="A54" s="16" t="s">
        <v>94</v>
      </c>
      <c r="B54" s="2">
        <v>25</v>
      </c>
      <c r="C54" s="2">
        <v>1</v>
      </c>
      <c r="D54" s="2">
        <v>3</v>
      </c>
      <c r="E54" s="179">
        <f t="shared" si="4"/>
        <v>29</v>
      </c>
      <c r="F54" s="2">
        <v>0</v>
      </c>
      <c r="G54" s="2">
        <v>0</v>
      </c>
      <c r="H54" s="2">
        <v>11</v>
      </c>
      <c r="I54" s="179">
        <f t="shared" si="1"/>
        <v>11</v>
      </c>
      <c r="J54" s="2">
        <v>2</v>
      </c>
      <c r="K54" s="2">
        <v>4</v>
      </c>
      <c r="L54" s="2">
        <v>1</v>
      </c>
      <c r="M54" s="179">
        <f t="shared" si="2"/>
        <v>7</v>
      </c>
      <c r="N54" s="2">
        <v>0</v>
      </c>
      <c r="O54" s="2">
        <v>3</v>
      </c>
      <c r="P54" s="2">
        <v>4</v>
      </c>
      <c r="Q54" s="178">
        <f t="shared" si="3"/>
        <v>7</v>
      </c>
      <c r="R54" s="204">
        <f t="shared" si="0"/>
        <v>54</v>
      </c>
    </row>
    <row r="55" spans="1:18" x14ac:dyDescent="0.2">
      <c r="A55" s="17" t="s">
        <v>93</v>
      </c>
      <c r="B55" s="2">
        <v>711.5</v>
      </c>
      <c r="C55" s="2">
        <v>608.5</v>
      </c>
      <c r="D55" s="2">
        <v>577</v>
      </c>
      <c r="E55" s="179">
        <f t="shared" si="4"/>
        <v>1897</v>
      </c>
      <c r="F55" s="2">
        <v>627.5</v>
      </c>
      <c r="G55" s="2">
        <v>575</v>
      </c>
      <c r="H55" s="2">
        <v>816</v>
      </c>
      <c r="I55" s="179">
        <f t="shared" si="1"/>
        <v>2018.5</v>
      </c>
      <c r="J55" s="2">
        <v>513</v>
      </c>
      <c r="K55" s="2">
        <v>555</v>
      </c>
      <c r="L55" s="2">
        <v>603</v>
      </c>
      <c r="M55" s="179">
        <f t="shared" si="2"/>
        <v>1671</v>
      </c>
      <c r="N55" s="2">
        <v>530</v>
      </c>
      <c r="O55" s="2">
        <v>550</v>
      </c>
      <c r="P55" s="2">
        <v>610</v>
      </c>
      <c r="Q55" s="178">
        <f t="shared" si="3"/>
        <v>1690</v>
      </c>
      <c r="R55" s="204">
        <f t="shared" si="0"/>
        <v>7276.5</v>
      </c>
    </row>
    <row r="56" spans="1:18" x14ac:dyDescent="0.2">
      <c r="A56" s="3"/>
      <c r="B56" s="3"/>
      <c r="C56" s="3"/>
      <c r="D56" s="3"/>
      <c r="E56" s="93"/>
      <c r="F56" s="3"/>
      <c r="G56" s="3"/>
      <c r="H56" s="3"/>
      <c r="I56" s="93"/>
      <c r="J56" s="3"/>
      <c r="K56" s="3"/>
      <c r="L56" s="3"/>
      <c r="M56" s="88"/>
      <c r="N56" s="3"/>
      <c r="O56" s="3"/>
      <c r="P56" s="3"/>
      <c r="Q56" s="88"/>
      <c r="R56" s="11"/>
    </row>
    <row r="57" spans="1:18" x14ac:dyDescent="0.2">
      <c r="A57" s="3"/>
      <c r="B57" s="3"/>
      <c r="C57" s="3"/>
      <c r="D57" s="3"/>
      <c r="E57" s="93"/>
      <c r="F57" s="3"/>
      <c r="G57" s="3"/>
      <c r="H57" s="3"/>
      <c r="I57" s="93"/>
      <c r="J57" s="3"/>
      <c r="K57" s="3"/>
      <c r="L57" s="3"/>
      <c r="M57" s="88"/>
      <c r="N57" s="3"/>
      <c r="O57" s="3"/>
      <c r="P57" s="3"/>
      <c r="Q57" s="88"/>
    </row>
    <row r="58" spans="1:18" x14ac:dyDescent="0.2">
      <c r="A58" s="6"/>
      <c r="B58" s="3"/>
      <c r="C58" s="3"/>
      <c r="D58" s="3"/>
      <c r="E58" s="93"/>
      <c r="F58" s="3"/>
      <c r="G58" s="5"/>
      <c r="H58" s="3"/>
      <c r="I58" s="93"/>
      <c r="J58" s="3"/>
      <c r="K58" s="3"/>
      <c r="L58" s="3"/>
      <c r="M58" s="88"/>
      <c r="N58" s="3"/>
      <c r="O58" s="3"/>
      <c r="P58" s="3"/>
      <c r="Q58" s="88"/>
    </row>
    <row r="59" spans="1:18" x14ac:dyDescent="0.2">
      <c r="A59" s="14"/>
      <c r="B59" s="3"/>
      <c r="C59" s="3"/>
      <c r="D59" s="3"/>
      <c r="E59" s="93"/>
      <c r="F59" s="3"/>
      <c r="G59" s="3"/>
      <c r="H59" s="3"/>
      <c r="I59" s="93"/>
      <c r="J59" s="3"/>
      <c r="K59" s="3"/>
      <c r="L59" s="3"/>
      <c r="M59" s="88"/>
      <c r="N59" s="3"/>
      <c r="O59" s="3"/>
      <c r="P59" s="3"/>
      <c r="Q59" s="88"/>
    </row>
    <row r="60" spans="1:18" x14ac:dyDescent="0.2">
      <c r="A60" s="5"/>
      <c r="B60" s="3"/>
      <c r="C60" s="3"/>
      <c r="D60" s="3"/>
      <c r="E60" s="93"/>
      <c r="F60" s="3"/>
      <c r="G60" s="3"/>
      <c r="H60" s="3"/>
      <c r="I60" s="93"/>
      <c r="J60" s="3"/>
      <c r="K60" s="3"/>
      <c r="L60" s="3"/>
      <c r="M60" s="88"/>
      <c r="N60" s="3"/>
      <c r="O60" s="3"/>
      <c r="P60" s="3"/>
      <c r="Q60" s="88"/>
    </row>
    <row r="61" spans="1:18" x14ac:dyDescent="0.2">
      <c r="A61" s="5" t="s">
        <v>250</v>
      </c>
      <c r="B61" s="3"/>
      <c r="C61" s="3"/>
      <c r="D61" s="3"/>
      <c r="E61" s="93"/>
      <c r="F61" s="3"/>
      <c r="G61" s="3"/>
      <c r="H61" s="3"/>
      <c r="I61" s="93"/>
      <c r="J61" s="3"/>
      <c r="K61" s="3"/>
      <c r="L61" s="3"/>
      <c r="M61" s="88"/>
      <c r="N61" s="3"/>
      <c r="O61" s="3"/>
      <c r="P61" s="3"/>
      <c r="Q61" s="88"/>
    </row>
    <row r="62" spans="1:18" ht="15.75" x14ac:dyDescent="0.25">
      <c r="A62" s="68" t="s">
        <v>151</v>
      </c>
      <c r="B62" s="3"/>
      <c r="C62" s="3"/>
      <c r="D62" s="3"/>
      <c r="E62" s="93"/>
      <c r="F62" s="3"/>
      <c r="G62" s="3"/>
      <c r="H62" s="3"/>
      <c r="I62" s="93"/>
      <c r="J62" s="3"/>
      <c r="K62" s="3"/>
      <c r="L62" s="3"/>
      <c r="M62" s="88"/>
      <c r="N62" s="3"/>
      <c r="O62" s="3"/>
      <c r="P62" s="3"/>
      <c r="Q62" s="88"/>
    </row>
    <row r="63" spans="1:18" x14ac:dyDescent="0.2">
      <c r="A63" s="5"/>
      <c r="B63" s="3"/>
      <c r="C63" s="3"/>
      <c r="D63" s="3"/>
      <c r="E63" s="93"/>
      <c r="F63" s="3"/>
      <c r="G63" s="3"/>
      <c r="H63" s="3"/>
      <c r="I63" s="93"/>
      <c r="J63" s="3"/>
      <c r="K63" s="3"/>
      <c r="L63" s="3"/>
      <c r="M63" s="88"/>
      <c r="N63" s="3"/>
      <c r="O63" s="3"/>
      <c r="P63" s="3"/>
      <c r="Q63" s="88"/>
    </row>
    <row r="64" spans="1:18" ht="13.5" thickBot="1" x14ac:dyDescent="0.25">
      <c r="A64" s="28" t="s">
        <v>262</v>
      </c>
      <c r="B64" s="3"/>
      <c r="C64" s="3"/>
      <c r="D64" s="3"/>
      <c r="E64" s="93"/>
      <c r="F64" s="3"/>
      <c r="G64" s="3"/>
      <c r="H64" s="3"/>
      <c r="I64" s="93"/>
      <c r="J64" s="3"/>
      <c r="K64" s="3"/>
      <c r="L64" s="3"/>
      <c r="M64" s="88"/>
      <c r="N64" s="3"/>
      <c r="O64" s="3"/>
      <c r="P64" s="3"/>
      <c r="Q64" s="88"/>
    </row>
    <row r="65" spans="1:17" x14ac:dyDescent="0.2">
      <c r="A65" s="5" t="s">
        <v>114</v>
      </c>
      <c r="B65" s="3"/>
      <c r="C65" s="3">
        <v>30</v>
      </c>
      <c r="D65" s="3"/>
      <c r="E65" s="93"/>
      <c r="F65" s="5"/>
      <c r="G65" s="5"/>
      <c r="H65" s="5"/>
      <c r="I65" s="93"/>
      <c r="J65" s="5"/>
      <c r="K65" s="5"/>
      <c r="L65" s="5"/>
      <c r="M65" s="88"/>
      <c r="N65" s="5"/>
      <c r="O65" s="5"/>
      <c r="P65" s="5"/>
      <c r="Q65" s="88"/>
    </row>
    <row r="66" spans="1:17" x14ac:dyDescent="0.2">
      <c r="A66" s="5" t="s">
        <v>264</v>
      </c>
      <c r="B66" s="3"/>
      <c r="C66" s="3">
        <v>10</v>
      </c>
      <c r="D66" s="3"/>
      <c r="E66" s="93"/>
      <c r="F66" s="5"/>
      <c r="G66" s="5"/>
      <c r="H66" s="5"/>
      <c r="I66" s="93"/>
      <c r="J66" s="5"/>
      <c r="K66" s="5"/>
      <c r="L66" s="5"/>
      <c r="M66" s="88"/>
      <c r="N66" s="5"/>
      <c r="O66" s="5"/>
      <c r="P66" s="5"/>
      <c r="Q66" s="88"/>
    </row>
    <row r="67" spans="1:17" x14ac:dyDescent="0.2">
      <c r="A67" s="5" t="s">
        <v>263</v>
      </c>
      <c r="B67" s="3"/>
      <c r="C67" s="3">
        <v>20</v>
      </c>
      <c r="D67" s="3"/>
      <c r="E67" s="93"/>
      <c r="F67" s="5"/>
      <c r="G67" s="5"/>
      <c r="H67" s="5"/>
      <c r="I67" s="93"/>
      <c r="J67" s="5"/>
      <c r="K67" s="5"/>
      <c r="L67" s="5"/>
      <c r="M67" s="88"/>
      <c r="N67" s="5"/>
      <c r="O67" s="3"/>
      <c r="P67" s="3"/>
      <c r="Q67" s="88"/>
    </row>
    <row r="68" spans="1:17" x14ac:dyDescent="0.2">
      <c r="A68" s="5"/>
      <c r="B68" s="3"/>
      <c r="C68" s="5"/>
      <c r="D68" s="5"/>
      <c r="E68" s="93"/>
      <c r="F68" s="5"/>
      <c r="G68" s="5"/>
      <c r="H68" s="5"/>
      <c r="I68" s="93"/>
      <c r="J68" s="5"/>
      <c r="K68" s="5"/>
      <c r="L68" s="5"/>
      <c r="M68" s="88"/>
      <c r="N68" s="5"/>
      <c r="O68" s="3"/>
      <c r="P68" s="3"/>
      <c r="Q68" s="88"/>
    </row>
    <row r="69" spans="1:17" x14ac:dyDescent="0.2">
      <c r="A69" s="5"/>
      <c r="B69" s="3"/>
      <c r="C69" s="5"/>
      <c r="D69" s="5"/>
      <c r="E69" s="93"/>
      <c r="F69" s="5"/>
      <c r="G69" s="5"/>
      <c r="H69" s="5"/>
      <c r="I69" s="93"/>
      <c r="J69" s="5"/>
      <c r="K69" s="5"/>
      <c r="L69" s="3"/>
      <c r="M69" s="88"/>
      <c r="N69" s="3"/>
      <c r="O69" s="3"/>
      <c r="P69" s="3"/>
      <c r="Q69" s="88"/>
    </row>
    <row r="70" spans="1:17" ht="13.5" thickBot="1" x14ac:dyDescent="0.25">
      <c r="A70" s="27" t="s">
        <v>258</v>
      </c>
      <c r="B70" s="3"/>
      <c r="C70" s="3"/>
      <c r="D70" s="3"/>
      <c r="E70" s="93"/>
      <c r="F70" s="3"/>
      <c r="G70" s="3"/>
      <c r="H70" s="3"/>
      <c r="I70" s="93"/>
      <c r="J70" s="3"/>
      <c r="K70" s="3"/>
      <c r="L70" s="3"/>
      <c r="M70" s="88"/>
      <c r="N70" s="3"/>
      <c r="O70" s="3"/>
      <c r="P70" s="3"/>
      <c r="Q70" s="88"/>
    </row>
    <row r="71" spans="1:17" x14ac:dyDescent="0.2">
      <c r="A71" s="9" t="s">
        <v>221</v>
      </c>
      <c r="B71" s="3">
        <v>36</v>
      </c>
      <c r="C71" s="3"/>
      <c r="D71" s="3"/>
      <c r="E71" s="93"/>
      <c r="F71" s="3"/>
      <c r="G71" s="3"/>
      <c r="H71" s="3"/>
      <c r="I71" s="93"/>
      <c r="J71" s="3"/>
      <c r="K71" s="3"/>
      <c r="L71" s="3"/>
      <c r="M71" s="88"/>
      <c r="N71" s="3"/>
      <c r="O71" s="3"/>
      <c r="P71" s="3"/>
      <c r="Q71" s="88"/>
    </row>
    <row r="72" spans="1:17" x14ac:dyDescent="0.2">
      <c r="A72" s="9" t="s">
        <v>25</v>
      </c>
      <c r="B72" s="3">
        <v>21</v>
      </c>
      <c r="C72" s="3"/>
      <c r="D72" s="3"/>
      <c r="E72" s="93"/>
      <c r="F72" s="3"/>
      <c r="G72" s="3"/>
      <c r="H72" s="3"/>
      <c r="I72" s="93"/>
      <c r="J72" s="3"/>
      <c r="K72" s="3"/>
      <c r="L72" s="3"/>
      <c r="M72" s="88"/>
      <c r="N72" s="3"/>
      <c r="O72" s="3"/>
      <c r="P72" s="3"/>
      <c r="Q72" s="88"/>
    </row>
    <row r="73" spans="1:17" x14ac:dyDescent="0.2">
      <c r="A73" s="9" t="s">
        <v>26</v>
      </c>
      <c r="B73" s="3">
        <v>10</v>
      </c>
      <c r="C73" s="3"/>
      <c r="D73" s="3"/>
      <c r="E73" s="93"/>
      <c r="F73" s="3"/>
      <c r="G73" s="3"/>
      <c r="H73" s="3"/>
      <c r="I73" s="93"/>
      <c r="J73" s="3"/>
      <c r="K73" s="3"/>
      <c r="L73" s="3"/>
      <c r="M73" s="88"/>
      <c r="N73" s="3"/>
      <c r="O73" s="3"/>
      <c r="P73" s="3"/>
      <c r="Q73" s="88"/>
    </row>
    <row r="74" spans="1:17" x14ac:dyDescent="0.2">
      <c r="A74" s="6"/>
      <c r="B74" s="3"/>
      <c r="C74" s="3"/>
      <c r="D74" s="3"/>
      <c r="E74" s="93"/>
      <c r="F74" s="3"/>
      <c r="G74" s="3"/>
      <c r="H74" s="3"/>
      <c r="I74" s="93"/>
      <c r="J74" s="3"/>
      <c r="K74" s="3"/>
      <c r="L74" s="3"/>
      <c r="M74" s="88"/>
      <c r="N74" s="3"/>
      <c r="O74" s="3"/>
      <c r="P74" s="3"/>
      <c r="Q74" s="88"/>
    </row>
    <row r="75" spans="1:17" ht="13.5" thickBot="1" x14ac:dyDescent="0.25">
      <c r="A75" s="27" t="s">
        <v>24</v>
      </c>
      <c r="B75" s="3"/>
      <c r="C75" s="3"/>
      <c r="D75" s="3"/>
      <c r="E75" s="93"/>
      <c r="F75" s="3"/>
      <c r="G75" s="3"/>
      <c r="H75" s="3"/>
      <c r="I75" s="93"/>
      <c r="J75" s="3"/>
      <c r="K75" s="3"/>
      <c r="L75" s="3"/>
      <c r="M75" s="88"/>
      <c r="N75" s="3"/>
      <c r="O75" s="3"/>
      <c r="P75" s="3"/>
      <c r="Q75" s="88"/>
    </row>
    <row r="76" spans="1:17" x14ac:dyDescent="0.2">
      <c r="A76" s="5" t="s">
        <v>22</v>
      </c>
      <c r="B76" s="5"/>
      <c r="C76" s="3"/>
      <c r="D76" s="5"/>
      <c r="E76" s="93"/>
      <c r="F76" s="3">
        <v>30</v>
      </c>
      <c r="G76" s="3"/>
      <c r="H76" s="3"/>
      <c r="I76" s="93"/>
      <c r="J76" s="3"/>
      <c r="K76" s="3"/>
      <c r="L76" s="3"/>
      <c r="M76" s="88"/>
      <c r="N76" s="3"/>
      <c r="O76" s="3"/>
      <c r="P76" s="3"/>
      <c r="Q76" s="88"/>
    </row>
    <row r="77" spans="1:17" x14ac:dyDescent="0.2">
      <c r="A77" s="5" t="s">
        <v>25</v>
      </c>
      <c r="B77" s="5"/>
      <c r="D77" s="5"/>
      <c r="E77" s="38"/>
      <c r="F77">
        <v>34</v>
      </c>
      <c r="I77" s="38"/>
      <c r="M77" s="37"/>
      <c r="Q77" s="37"/>
    </row>
    <row r="78" spans="1:17" x14ac:dyDescent="0.2">
      <c r="A78" s="5" t="s">
        <v>26</v>
      </c>
      <c r="B78" s="5"/>
      <c r="D78" s="5"/>
      <c r="E78" s="38"/>
      <c r="F78">
        <v>30</v>
      </c>
      <c r="I78" s="38"/>
      <c r="M78" s="37"/>
      <c r="Q78" s="37"/>
    </row>
    <row r="79" spans="1:17" x14ac:dyDescent="0.2">
      <c r="A79" s="5"/>
      <c r="B79" s="5"/>
      <c r="E79" s="38"/>
      <c r="I79" s="38"/>
      <c r="M79" s="37"/>
      <c r="Q79" s="37"/>
    </row>
    <row r="80" spans="1:17" ht="13.5" thickBot="1" x14ac:dyDescent="0.25">
      <c r="A80" s="27" t="s">
        <v>265</v>
      </c>
      <c r="E80" s="38"/>
      <c r="I80" s="38"/>
      <c r="M80" s="37"/>
      <c r="Q80" s="37"/>
    </row>
    <row r="81" spans="1:18" x14ac:dyDescent="0.2">
      <c r="A81" s="9" t="s">
        <v>22</v>
      </c>
      <c r="B81" s="10"/>
      <c r="C81" s="10"/>
      <c r="D81" s="10">
        <v>55</v>
      </c>
      <c r="E81" s="38"/>
      <c r="F81" s="10"/>
      <c r="G81" s="10"/>
      <c r="H81" s="10"/>
      <c r="I81" s="42"/>
      <c r="J81" s="10"/>
      <c r="K81" s="10"/>
      <c r="L81" s="10"/>
      <c r="M81" s="42"/>
      <c r="N81" s="10"/>
      <c r="Q81" s="37"/>
      <c r="R81" s="30"/>
    </row>
    <row r="82" spans="1:18" x14ac:dyDescent="0.2">
      <c r="A82" s="9" t="s">
        <v>25</v>
      </c>
      <c r="B82" s="10"/>
      <c r="C82" s="10"/>
      <c r="D82" s="10">
        <v>25</v>
      </c>
      <c r="E82" s="38"/>
      <c r="F82" s="10"/>
      <c r="G82" s="10"/>
      <c r="H82" s="10"/>
      <c r="I82" s="42"/>
      <c r="J82" s="10"/>
      <c r="K82" s="10"/>
      <c r="L82" s="10"/>
      <c r="M82" s="42"/>
      <c r="N82" s="10"/>
      <c r="O82" s="30"/>
      <c r="P82" s="30"/>
      <c r="Q82" s="90"/>
      <c r="R82" s="10"/>
    </row>
    <row r="83" spans="1:18" x14ac:dyDescent="0.2">
      <c r="A83" s="9" t="s">
        <v>26</v>
      </c>
      <c r="B83" s="10"/>
      <c r="C83" s="10"/>
      <c r="D83" s="10">
        <v>15</v>
      </c>
      <c r="E83" s="38"/>
      <c r="F83" s="10"/>
      <c r="G83" s="10"/>
      <c r="H83" s="10"/>
      <c r="I83" s="42"/>
      <c r="J83" s="10"/>
      <c r="K83" s="10"/>
      <c r="L83" s="10"/>
      <c r="M83" s="42"/>
      <c r="N83" s="10"/>
      <c r="O83" s="10"/>
      <c r="P83" s="10"/>
      <c r="Q83" s="42"/>
      <c r="R83" s="10"/>
    </row>
    <row r="84" spans="1:18" x14ac:dyDescent="0.2">
      <c r="A84" s="9"/>
      <c r="B84" s="10"/>
      <c r="C84" s="10"/>
      <c r="D84" s="10"/>
      <c r="E84" s="38"/>
      <c r="F84" s="10"/>
      <c r="G84" s="10"/>
      <c r="H84" s="10"/>
      <c r="I84" s="42"/>
      <c r="J84" s="10"/>
      <c r="K84" s="10"/>
      <c r="L84" s="10"/>
      <c r="M84" s="37"/>
      <c r="N84" s="10"/>
      <c r="O84" s="10"/>
      <c r="P84" s="10"/>
      <c r="Q84" s="42"/>
      <c r="R84" s="10"/>
    </row>
    <row r="85" spans="1:18" ht="13.5" thickBot="1" x14ac:dyDescent="0.25">
      <c r="A85" s="27" t="s">
        <v>39</v>
      </c>
      <c r="E85" s="38"/>
      <c r="I85" s="38"/>
      <c r="M85" s="37"/>
      <c r="O85" s="10"/>
      <c r="P85" s="10"/>
      <c r="Q85" s="42"/>
    </row>
    <row r="86" spans="1:18" x14ac:dyDescent="0.2">
      <c r="A86" s="9" t="s">
        <v>22</v>
      </c>
      <c r="B86" s="10"/>
      <c r="C86" s="10"/>
      <c r="D86" s="10"/>
      <c r="E86" s="38"/>
      <c r="F86" s="10"/>
      <c r="G86" s="10"/>
      <c r="H86" s="10"/>
      <c r="I86" s="42"/>
      <c r="J86" s="10"/>
      <c r="K86" s="10"/>
      <c r="L86" s="10"/>
      <c r="M86" s="42"/>
      <c r="N86" s="10"/>
      <c r="O86">
        <v>101</v>
      </c>
      <c r="Q86" s="37"/>
    </row>
    <row r="87" spans="1:18" x14ac:dyDescent="0.2">
      <c r="A87" s="9" t="s">
        <v>25</v>
      </c>
      <c r="B87" s="10"/>
      <c r="C87" s="10"/>
      <c r="D87" s="10"/>
      <c r="E87" s="38"/>
      <c r="F87" s="10"/>
      <c r="G87" s="10"/>
      <c r="H87" s="10"/>
      <c r="I87" s="42"/>
      <c r="J87" s="10"/>
      <c r="K87" s="10"/>
      <c r="L87" s="10"/>
      <c r="M87" s="42"/>
      <c r="N87" s="10"/>
      <c r="O87">
        <v>50</v>
      </c>
      <c r="Q87" s="37"/>
    </row>
    <row r="88" spans="1:18" x14ac:dyDescent="0.2">
      <c r="A88" s="9" t="s">
        <v>270</v>
      </c>
      <c r="B88" s="10"/>
      <c r="C88" s="10"/>
      <c r="D88" s="10"/>
      <c r="E88" s="38"/>
      <c r="F88" s="10"/>
      <c r="G88" s="10"/>
      <c r="H88" s="10"/>
      <c r="I88" s="42"/>
      <c r="J88" s="10"/>
      <c r="K88" s="10"/>
      <c r="L88" s="10"/>
      <c r="M88" s="42"/>
      <c r="N88" s="10"/>
      <c r="O88">
        <v>9</v>
      </c>
      <c r="Q88" s="37"/>
    </row>
    <row r="89" spans="1:18" x14ac:dyDescent="0.2">
      <c r="A89" s="9" t="s">
        <v>26</v>
      </c>
      <c r="B89" s="10"/>
      <c r="C89" s="10"/>
      <c r="D89" s="10"/>
      <c r="E89" s="38"/>
      <c r="F89" s="10"/>
      <c r="G89" s="10"/>
      <c r="H89" s="10"/>
      <c r="I89" s="42"/>
      <c r="J89" s="10"/>
      <c r="K89" s="10"/>
      <c r="L89" s="10"/>
      <c r="M89" s="42"/>
      <c r="N89" s="10"/>
      <c r="Q89" s="37"/>
    </row>
    <row r="90" spans="1:18" x14ac:dyDescent="0.2">
      <c r="A90" s="9"/>
      <c r="B90" s="10"/>
      <c r="C90" s="10"/>
      <c r="D90" s="10"/>
      <c r="E90" s="38"/>
      <c r="F90" s="10"/>
      <c r="G90" s="10"/>
      <c r="H90" s="10"/>
      <c r="I90" s="42"/>
      <c r="J90" s="10"/>
      <c r="K90" s="10"/>
      <c r="L90" s="10"/>
      <c r="M90" s="42"/>
      <c r="N90" s="10"/>
      <c r="Q90" s="37"/>
    </row>
    <row r="91" spans="1:18" ht="13.5" thickBot="1" x14ac:dyDescent="0.25">
      <c r="A91" s="27" t="s">
        <v>69</v>
      </c>
      <c r="B91" s="10"/>
      <c r="C91" s="10"/>
      <c r="D91" s="10"/>
      <c r="E91" s="38"/>
      <c r="F91" s="10"/>
      <c r="G91" s="10"/>
      <c r="H91" s="10"/>
      <c r="I91" s="42"/>
      <c r="J91" s="10"/>
      <c r="K91" s="10"/>
      <c r="L91" s="10"/>
      <c r="M91" s="42"/>
      <c r="N91" s="10"/>
      <c r="Q91" s="37"/>
      <c r="R91" s="30"/>
    </row>
    <row r="92" spans="1:18" x14ac:dyDescent="0.2">
      <c r="A92" s="9" t="s">
        <v>22</v>
      </c>
      <c r="B92" s="10"/>
      <c r="C92" s="10"/>
      <c r="D92" s="10"/>
      <c r="E92" s="38"/>
      <c r="F92" s="10"/>
      <c r="G92" s="10"/>
      <c r="H92" s="10"/>
      <c r="I92" s="42"/>
      <c r="J92" s="10"/>
      <c r="K92" s="10"/>
      <c r="L92" s="10"/>
      <c r="M92" s="42"/>
      <c r="N92" s="10"/>
      <c r="O92" s="30"/>
      <c r="P92" s="30"/>
      <c r="Q92" s="90"/>
      <c r="R92" s="54"/>
    </row>
    <row r="93" spans="1:18" x14ac:dyDescent="0.2">
      <c r="A93" s="9" t="s">
        <v>148</v>
      </c>
      <c r="B93" s="10"/>
      <c r="C93" s="10"/>
      <c r="D93" s="10"/>
      <c r="E93" s="38"/>
      <c r="F93" s="10"/>
      <c r="G93" s="10"/>
      <c r="H93" s="10"/>
      <c r="I93" s="42"/>
      <c r="J93" s="10"/>
      <c r="K93" s="10"/>
      <c r="L93" s="10"/>
      <c r="M93" s="42"/>
      <c r="N93" s="10"/>
      <c r="O93" s="30"/>
      <c r="P93" s="30"/>
      <c r="Q93" s="90"/>
      <c r="R93" s="54"/>
    </row>
    <row r="94" spans="1:18" x14ac:dyDescent="0.2">
      <c r="A94" s="9" t="s">
        <v>26</v>
      </c>
      <c r="B94" s="10"/>
      <c r="C94" s="10"/>
      <c r="D94" s="10"/>
      <c r="E94" s="38"/>
      <c r="F94" s="10"/>
      <c r="G94" s="10"/>
      <c r="H94" s="10"/>
      <c r="I94" s="42"/>
      <c r="J94" s="10"/>
      <c r="K94" s="10"/>
      <c r="L94" s="10"/>
      <c r="M94" s="42"/>
      <c r="N94" s="10"/>
      <c r="O94" s="30"/>
      <c r="P94" s="30"/>
      <c r="Q94" s="90"/>
      <c r="R94" s="54"/>
    </row>
    <row r="95" spans="1:18" x14ac:dyDescent="0.2">
      <c r="A95" s="9"/>
      <c r="B95" s="10"/>
      <c r="C95" s="10"/>
      <c r="D95" s="10"/>
      <c r="E95" s="38"/>
      <c r="F95" s="10"/>
      <c r="G95" s="10"/>
      <c r="H95" s="10"/>
      <c r="I95" s="42"/>
      <c r="J95" s="10"/>
      <c r="K95" s="10"/>
      <c r="L95" s="10"/>
      <c r="M95" s="42"/>
      <c r="N95" s="10"/>
      <c r="O95" s="30"/>
      <c r="P95" s="30"/>
      <c r="Q95" s="90"/>
      <c r="R95" s="30"/>
    </row>
    <row r="96" spans="1:18" x14ac:dyDescent="0.2">
      <c r="A96" s="31" t="s">
        <v>71</v>
      </c>
      <c r="B96" s="10"/>
      <c r="C96" s="10"/>
      <c r="D96" s="10"/>
      <c r="E96" s="38"/>
      <c r="F96" s="10"/>
      <c r="G96" s="10"/>
      <c r="H96" s="10"/>
      <c r="I96" s="42"/>
      <c r="J96" s="10"/>
      <c r="K96" s="10"/>
      <c r="L96" s="10"/>
      <c r="M96" s="42"/>
      <c r="N96" s="10"/>
      <c r="O96" s="54"/>
      <c r="P96" s="30"/>
      <c r="Q96" s="90"/>
      <c r="R96" s="30"/>
    </row>
    <row r="97" spans="1:18" x14ac:dyDescent="0.2">
      <c r="A97" s="9" t="s">
        <v>22</v>
      </c>
      <c r="B97" s="10"/>
      <c r="C97" s="10"/>
      <c r="D97" s="10"/>
      <c r="E97" s="38"/>
      <c r="F97" s="10"/>
      <c r="G97" s="10"/>
      <c r="H97" s="10"/>
      <c r="I97" s="42"/>
      <c r="J97" s="10"/>
      <c r="K97" s="10"/>
      <c r="L97" s="10"/>
      <c r="M97" s="42"/>
      <c r="N97" s="10"/>
      <c r="O97" s="54">
        <v>139</v>
      </c>
      <c r="P97" s="30"/>
      <c r="Q97" s="90"/>
      <c r="R97" s="10"/>
    </row>
    <row r="98" spans="1:18" x14ac:dyDescent="0.2">
      <c r="A98" s="9" t="s">
        <v>256</v>
      </c>
      <c r="B98" s="10"/>
      <c r="C98" s="10"/>
      <c r="D98" s="10"/>
      <c r="E98" s="38"/>
      <c r="F98" s="10"/>
      <c r="G98" s="10"/>
      <c r="H98" s="10"/>
      <c r="I98" s="42"/>
      <c r="J98" s="10"/>
      <c r="K98" s="10"/>
      <c r="L98" s="10"/>
      <c r="M98" s="42"/>
      <c r="N98" s="10"/>
      <c r="O98" s="10">
        <v>30</v>
      </c>
      <c r="P98" s="30"/>
      <c r="Q98" s="90"/>
      <c r="R98" s="10"/>
    </row>
    <row r="99" spans="1:18" x14ac:dyDescent="0.2">
      <c r="A99" s="9" t="s">
        <v>26</v>
      </c>
      <c r="B99" s="10"/>
      <c r="C99" s="10"/>
      <c r="D99" s="10"/>
      <c r="E99" s="38"/>
      <c r="F99" s="10"/>
      <c r="G99" s="10"/>
      <c r="H99" s="10"/>
      <c r="I99" s="42"/>
      <c r="J99" s="10"/>
      <c r="K99" s="10"/>
      <c r="L99" s="10"/>
      <c r="M99" s="42"/>
      <c r="N99" s="10"/>
      <c r="O99" s="10">
        <v>9</v>
      </c>
      <c r="P99" s="30"/>
      <c r="Q99" s="90"/>
      <c r="R99" s="10"/>
    </row>
    <row r="100" spans="1:18" x14ac:dyDescent="0.2">
      <c r="A100" s="9"/>
      <c r="B100" s="10"/>
      <c r="C100" s="10"/>
      <c r="D100" s="10"/>
      <c r="E100" s="38"/>
      <c r="F100" s="10"/>
      <c r="G100" s="10"/>
      <c r="H100" s="10"/>
      <c r="I100" s="42"/>
      <c r="J100" s="10"/>
      <c r="K100" s="10"/>
      <c r="L100" s="10"/>
      <c r="M100" s="42"/>
      <c r="N100" s="10"/>
      <c r="O100" s="10"/>
      <c r="P100" s="10"/>
      <c r="Q100" s="42"/>
      <c r="R100" s="10"/>
    </row>
    <row r="101" spans="1:18" x14ac:dyDescent="0.2">
      <c r="A101" s="1" t="s">
        <v>17</v>
      </c>
      <c r="B101" s="2" t="s">
        <v>84</v>
      </c>
      <c r="C101" s="2" t="s">
        <v>48</v>
      </c>
      <c r="D101" s="2" t="s">
        <v>84</v>
      </c>
      <c r="E101" s="179"/>
      <c r="F101" s="2"/>
      <c r="G101" s="2"/>
      <c r="H101" s="2"/>
      <c r="I101" s="179"/>
      <c r="J101" s="2"/>
      <c r="K101" s="2"/>
      <c r="L101" s="2"/>
      <c r="M101" s="178"/>
      <c r="N101" s="2"/>
      <c r="O101" s="10"/>
      <c r="P101" s="10"/>
      <c r="Q101" s="42"/>
    </row>
    <row r="102" spans="1:18" x14ac:dyDescent="0.2">
      <c r="A102" s="2" t="s">
        <v>15</v>
      </c>
      <c r="B102" s="2"/>
      <c r="C102" s="2"/>
      <c r="D102" s="2"/>
      <c r="E102" s="179"/>
      <c r="F102" s="2"/>
      <c r="G102" s="2"/>
      <c r="H102" s="2"/>
      <c r="I102" s="179"/>
      <c r="J102" s="2"/>
      <c r="K102" s="2"/>
      <c r="L102" s="2"/>
      <c r="M102" s="179"/>
      <c r="N102" s="2"/>
      <c r="O102" s="2"/>
      <c r="P102" s="2"/>
      <c r="Q102" s="88"/>
      <c r="R102" s="8"/>
    </row>
    <row r="103" spans="1:18" x14ac:dyDescent="0.2">
      <c r="A103" s="5" t="s">
        <v>27</v>
      </c>
      <c r="E103" s="38"/>
      <c r="I103" s="38"/>
      <c r="M103" s="37"/>
      <c r="O103" s="2"/>
      <c r="P103" s="2"/>
      <c r="Q103" s="88"/>
    </row>
    <row r="104" spans="1:18" x14ac:dyDescent="0.2">
      <c r="E104" s="38"/>
      <c r="I104" s="38"/>
      <c r="M104" s="37"/>
      <c r="Q104" s="37"/>
    </row>
    <row r="105" spans="1:18" ht="13.5" thickBot="1" x14ac:dyDescent="0.25">
      <c r="A105" s="28" t="s">
        <v>29</v>
      </c>
      <c r="E105" s="38"/>
      <c r="I105" s="38"/>
      <c r="M105" s="37"/>
      <c r="Q105" s="37"/>
      <c r="R105" s="8"/>
    </row>
    <row r="106" spans="1:18" x14ac:dyDescent="0.2">
      <c r="A106" t="s">
        <v>30</v>
      </c>
      <c r="B106" s="2">
        <v>41</v>
      </c>
      <c r="C106" s="2">
        <v>44</v>
      </c>
      <c r="D106" s="2">
        <v>41</v>
      </c>
      <c r="E106" s="179">
        <f>SUM(B106:D106)</f>
        <v>126</v>
      </c>
      <c r="F106" s="2">
        <v>37</v>
      </c>
      <c r="G106" s="2">
        <v>10</v>
      </c>
      <c r="H106" s="2">
        <v>24</v>
      </c>
      <c r="I106" s="179">
        <v>71</v>
      </c>
      <c r="J106" s="2">
        <v>36</v>
      </c>
      <c r="K106" s="2">
        <v>32</v>
      </c>
      <c r="L106" s="2">
        <v>18</v>
      </c>
      <c r="M106" s="179">
        <v>86</v>
      </c>
      <c r="N106" s="2">
        <v>23</v>
      </c>
      <c r="O106" s="2">
        <v>19</v>
      </c>
      <c r="P106" s="2">
        <v>27</v>
      </c>
      <c r="Q106" s="179">
        <f>SUM(N106+O106+P106)</f>
        <v>69</v>
      </c>
      <c r="R106" s="1"/>
    </row>
    <row r="107" spans="1:18" x14ac:dyDescent="0.2">
      <c r="A107" t="s">
        <v>31</v>
      </c>
      <c r="B107" s="2">
        <v>15</v>
      </c>
      <c r="C107" s="2">
        <v>18</v>
      </c>
      <c r="D107" s="2">
        <v>22</v>
      </c>
      <c r="E107" s="179">
        <f>SUM(B107:D107)</f>
        <v>55</v>
      </c>
      <c r="F107" s="2">
        <v>19</v>
      </c>
      <c r="G107" s="2">
        <v>7</v>
      </c>
      <c r="H107" s="2">
        <v>18</v>
      </c>
      <c r="I107" s="179">
        <v>34</v>
      </c>
      <c r="J107" s="2">
        <v>11</v>
      </c>
      <c r="K107" s="2">
        <v>17</v>
      </c>
      <c r="L107" s="2">
        <v>3</v>
      </c>
      <c r="M107" s="179">
        <v>31</v>
      </c>
      <c r="N107" s="2">
        <v>12</v>
      </c>
      <c r="O107" s="2">
        <v>7</v>
      </c>
      <c r="P107" s="2">
        <v>13</v>
      </c>
      <c r="Q107" s="179">
        <f>SUM(N107+O107+P107)</f>
        <v>32</v>
      </c>
      <c r="R107" s="1"/>
    </row>
    <row r="108" spans="1:18" x14ac:dyDescent="0.2">
      <c r="E108" s="38"/>
      <c r="I108" s="37"/>
      <c r="M108" s="37"/>
      <c r="Q108" s="37"/>
    </row>
    <row r="109" spans="1:18" x14ac:dyDescent="0.2">
      <c r="A109" s="1" t="s">
        <v>158</v>
      </c>
      <c r="B109" s="2"/>
      <c r="C109" s="2">
        <v>140</v>
      </c>
      <c r="D109" s="2"/>
      <c r="E109" s="38"/>
      <c r="I109" s="37"/>
      <c r="M109" s="37"/>
      <c r="Q109" s="37"/>
    </row>
    <row r="110" spans="1:18" x14ac:dyDescent="0.2">
      <c r="A110" s="9" t="s">
        <v>252</v>
      </c>
      <c r="E110" s="38"/>
      <c r="I110" s="37"/>
      <c r="M110" s="37"/>
      <c r="Q110" s="37"/>
    </row>
    <row r="111" spans="1:18" x14ac:dyDescent="0.2">
      <c r="A111" s="9" t="s">
        <v>253</v>
      </c>
      <c r="E111" s="38"/>
      <c r="I111" s="37"/>
      <c r="M111" s="37"/>
      <c r="Q111" s="37"/>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3"/>
  <sheetViews>
    <sheetView workbookViewId="0">
      <pane ySplit="1" topLeftCell="A2" activePane="bottomLeft" state="frozen"/>
      <selection pane="bottomLeft" activeCell="L17" sqref="L17"/>
    </sheetView>
  </sheetViews>
  <sheetFormatPr defaultRowHeight="12.75" x14ac:dyDescent="0.2"/>
  <cols>
    <col min="1" max="1" width="37.28515625" customWidth="1"/>
    <col min="5" max="5" width="14.42578125" customWidth="1"/>
    <col min="9" max="9" width="14.28515625" customWidth="1"/>
    <col min="11" max="11" width="10.42578125" customWidth="1"/>
    <col min="13" max="13" width="14.140625" customWidth="1"/>
    <col min="15" max="15" width="13.140625" customWidth="1"/>
    <col min="16" max="16" width="10.5703125" customWidth="1"/>
    <col min="17" max="17" width="15" customWidth="1"/>
    <col min="18" max="18" width="13.85546875" customWidth="1"/>
  </cols>
  <sheetData>
    <row r="1" spans="1:20" x14ac:dyDescent="0.2">
      <c r="A1" s="12">
        <v>2016</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20" x14ac:dyDescent="0.2">
      <c r="E2" s="92" t="s">
        <v>124</v>
      </c>
      <c r="I2" s="92" t="s">
        <v>124</v>
      </c>
      <c r="M2" s="92" t="s">
        <v>124</v>
      </c>
      <c r="Q2" s="37"/>
    </row>
    <row r="3" spans="1:20" x14ac:dyDescent="0.2">
      <c r="A3" s="4" t="s">
        <v>12</v>
      </c>
      <c r="B3" s="3"/>
      <c r="C3" s="3"/>
      <c r="D3" s="3"/>
      <c r="E3" s="93"/>
      <c r="F3" s="3"/>
      <c r="G3" s="3"/>
      <c r="H3" s="3"/>
      <c r="I3" s="93"/>
      <c r="J3" s="3"/>
      <c r="K3" s="3"/>
      <c r="L3" s="3"/>
      <c r="M3" s="88"/>
      <c r="N3" s="3"/>
      <c r="O3" s="3"/>
      <c r="P3" s="3"/>
      <c r="Q3" s="88"/>
      <c r="R3" s="24" t="s">
        <v>51</v>
      </c>
    </row>
    <row r="4" spans="1:20" ht="14.25" x14ac:dyDescent="0.2">
      <c r="A4" s="3" t="s">
        <v>81</v>
      </c>
      <c r="B4" s="48">
        <v>5087</v>
      </c>
      <c r="C4" s="48">
        <v>5148</v>
      </c>
      <c r="D4" s="48">
        <v>5661</v>
      </c>
      <c r="E4" s="179">
        <f>SUM(B4:D4)</f>
        <v>15896</v>
      </c>
      <c r="F4" s="48">
        <v>5113</v>
      </c>
      <c r="G4" s="48">
        <v>5150</v>
      </c>
      <c r="H4" s="48">
        <v>5498</v>
      </c>
      <c r="I4" s="179">
        <f>SUM(F4:H4)</f>
        <v>15761</v>
      </c>
      <c r="J4" s="2">
        <v>4839</v>
      </c>
      <c r="K4" s="2">
        <v>5645</v>
      </c>
      <c r="L4" s="2">
        <v>5207</v>
      </c>
      <c r="M4" s="179">
        <f>SUM(J4:L4)</f>
        <v>15691</v>
      </c>
      <c r="N4" s="2">
        <v>5156</v>
      </c>
      <c r="O4" s="2">
        <v>4986</v>
      </c>
      <c r="P4" s="2">
        <v>5472</v>
      </c>
      <c r="Q4" s="178">
        <f>SUM(N4:P4)</f>
        <v>15614</v>
      </c>
      <c r="R4" s="253">
        <f>SUM(Q4,M4,I4,E4)</f>
        <v>62962</v>
      </c>
    </row>
    <row r="5" spans="1:20" ht="14.25" x14ac:dyDescent="0.2">
      <c r="A5" s="3" t="s">
        <v>77</v>
      </c>
      <c r="B5" s="48">
        <v>1807</v>
      </c>
      <c r="C5" s="48">
        <v>2197</v>
      </c>
      <c r="D5" s="48">
        <v>2018</v>
      </c>
      <c r="E5" s="179">
        <f>SUM(B5:D5)</f>
        <v>6022</v>
      </c>
      <c r="F5" s="48">
        <v>1953</v>
      </c>
      <c r="G5" s="48">
        <v>2696</v>
      </c>
      <c r="H5" s="48">
        <v>2427</v>
      </c>
      <c r="I5" s="179">
        <f>SUM(F5:H5)</f>
        <v>7076</v>
      </c>
      <c r="J5" s="2">
        <v>2230</v>
      </c>
      <c r="K5" s="2">
        <v>2226</v>
      </c>
      <c r="L5" s="2">
        <v>2403</v>
      </c>
      <c r="M5" s="179">
        <f>SUM(J5:L5)</f>
        <v>6859</v>
      </c>
      <c r="N5" s="2">
        <v>2320</v>
      </c>
      <c r="O5" s="2">
        <v>2659</v>
      </c>
      <c r="P5" s="2">
        <v>3087</v>
      </c>
      <c r="Q5" s="178">
        <f>SUM(N5:P5)</f>
        <v>8066</v>
      </c>
      <c r="R5" s="253">
        <f>SUM(E5+I5+M5+Q5)</f>
        <v>28023</v>
      </c>
    </row>
    <row r="6" spans="1:20" ht="15" thickBot="1" x14ac:dyDescent="0.25">
      <c r="A6" s="3" t="s">
        <v>79</v>
      </c>
      <c r="B6" s="48">
        <v>1122</v>
      </c>
      <c r="C6" s="48">
        <v>1038</v>
      </c>
      <c r="D6" s="48">
        <v>1254</v>
      </c>
      <c r="E6" s="179">
        <f>SUM(B6:D6)</f>
        <v>3414</v>
      </c>
      <c r="F6" s="48">
        <v>1440</v>
      </c>
      <c r="G6" s="48">
        <v>1836</v>
      </c>
      <c r="H6" s="48">
        <v>1926</v>
      </c>
      <c r="I6" s="179">
        <f>SUM(F6:H6)</f>
        <v>5202</v>
      </c>
      <c r="J6" s="2">
        <v>1932</v>
      </c>
      <c r="K6" s="2">
        <v>1980</v>
      </c>
      <c r="L6" s="2">
        <v>1680</v>
      </c>
      <c r="M6" s="179">
        <f>SUM(J6:L6)</f>
        <v>5592</v>
      </c>
      <c r="N6" s="2">
        <v>2034</v>
      </c>
      <c r="O6" s="2">
        <v>2220</v>
      </c>
      <c r="P6" s="2">
        <v>2094</v>
      </c>
      <c r="Q6" s="178">
        <f>SUM(Q4:Q5)</f>
        <v>23680</v>
      </c>
      <c r="R6" s="253">
        <f>SUM(E6+I6+M6+Q6)</f>
        <v>37888</v>
      </c>
    </row>
    <row r="7" spans="1:20" ht="21" thickBot="1" x14ac:dyDescent="0.35">
      <c r="A7" s="4"/>
      <c r="B7" s="161">
        <f>SUM(B4:B6)</f>
        <v>8016</v>
      </c>
      <c r="C7" s="50">
        <f>SUM(C4:C6)</f>
        <v>8383</v>
      </c>
      <c r="D7" s="50">
        <f>SUM(D4:D6)</f>
        <v>8933</v>
      </c>
      <c r="E7" s="95">
        <f>SUM(B7:D7)</f>
        <v>25332</v>
      </c>
      <c r="F7" s="50">
        <f>SUM(F4:F6)</f>
        <v>8506</v>
      </c>
      <c r="G7" s="50">
        <f>SUM(G4:G6)</f>
        <v>9682</v>
      </c>
      <c r="H7" s="50">
        <f>SUM(H4:H6)</f>
        <v>9851</v>
      </c>
      <c r="I7" s="94">
        <f>SUM(F7:H7)</f>
        <v>28039</v>
      </c>
      <c r="J7" s="50">
        <f>SUM(J4:J6)</f>
        <v>9001</v>
      </c>
      <c r="K7" s="50">
        <f>SUM(K4:K6)</f>
        <v>9851</v>
      </c>
      <c r="L7" s="22">
        <f>SUM(L4:L6)</f>
        <v>9290</v>
      </c>
      <c r="M7" s="96">
        <f>SUM(J7:L7)</f>
        <v>28142</v>
      </c>
      <c r="N7" s="1">
        <f>SUM(N4:N6)</f>
        <v>9510</v>
      </c>
      <c r="O7" s="1">
        <v>10292</v>
      </c>
      <c r="P7" s="1">
        <f>SUM(P4:P6)</f>
        <v>10653</v>
      </c>
      <c r="Q7" s="251">
        <f>SUM(N7:P7)</f>
        <v>30455</v>
      </c>
      <c r="R7" s="252">
        <f>SUM(E7+I7+M7+Q7)</f>
        <v>111968</v>
      </c>
      <c r="S7" s="29">
        <v>112834</v>
      </c>
    </row>
    <row r="8" spans="1:20" x14ac:dyDescent="0.2">
      <c r="A8" s="3"/>
      <c r="B8" s="76"/>
      <c r="C8" s="51"/>
      <c r="D8" s="51"/>
      <c r="E8" s="96"/>
      <c r="F8" s="51"/>
      <c r="G8" s="51"/>
      <c r="H8" s="51"/>
      <c r="I8" s="96"/>
      <c r="J8" s="21"/>
      <c r="K8" s="21"/>
      <c r="L8" s="64"/>
      <c r="M8" s="180"/>
      <c r="N8" s="3"/>
      <c r="O8" s="3"/>
      <c r="P8" s="3"/>
      <c r="Q8" s="88"/>
      <c r="R8" s="227" t="s">
        <v>306</v>
      </c>
      <c r="T8" s="10" t="s">
        <v>307</v>
      </c>
    </row>
    <row r="9" spans="1:20" x14ac:dyDescent="0.2">
      <c r="A9" s="3" t="s">
        <v>82</v>
      </c>
      <c r="B9" s="192">
        <v>106</v>
      </c>
      <c r="C9" s="48">
        <v>127</v>
      </c>
      <c r="D9" s="48">
        <v>121</v>
      </c>
      <c r="E9" s="179">
        <f>SUM(B9:D9)</f>
        <v>354</v>
      </c>
      <c r="F9" s="48">
        <v>59</v>
      </c>
      <c r="G9" s="48">
        <v>98</v>
      </c>
      <c r="H9" s="48">
        <v>102</v>
      </c>
      <c r="I9" s="94">
        <f>SUM(F9:H9)</f>
        <v>259</v>
      </c>
      <c r="J9" s="2">
        <v>120</v>
      </c>
      <c r="K9" s="2">
        <v>54</v>
      </c>
      <c r="L9" s="21">
        <v>50</v>
      </c>
      <c r="M9" s="179">
        <f>SUM(J9:L9)</f>
        <v>224</v>
      </c>
      <c r="N9" s="2">
        <v>42</v>
      </c>
      <c r="O9" s="2">
        <v>24</v>
      </c>
      <c r="P9" s="2">
        <v>21</v>
      </c>
      <c r="Q9" s="178">
        <f>SUM(N9:P9)</f>
        <v>87</v>
      </c>
      <c r="R9" s="11">
        <f>SUM(Q9,M9,I9,E9)</f>
        <v>924</v>
      </c>
    </row>
    <row r="10" spans="1:20" x14ac:dyDescent="0.2">
      <c r="A10" s="3" t="s">
        <v>78</v>
      </c>
      <c r="B10" s="192">
        <v>24</v>
      </c>
      <c r="C10" s="49">
        <v>32</v>
      </c>
      <c r="D10" s="49">
        <v>26</v>
      </c>
      <c r="E10" s="98">
        <f>SUM(B10:D10)</f>
        <v>82</v>
      </c>
      <c r="F10" s="49">
        <v>4</v>
      </c>
      <c r="G10" s="49">
        <v>35</v>
      </c>
      <c r="H10" s="49">
        <v>20</v>
      </c>
      <c r="I10" s="94">
        <f>SUM(F10:H10)</f>
        <v>59</v>
      </c>
      <c r="J10" s="32">
        <v>92</v>
      </c>
      <c r="K10" s="32">
        <v>0</v>
      </c>
      <c r="L10" s="65">
        <v>0</v>
      </c>
      <c r="M10" s="179">
        <f>SUM(J10:L10)</f>
        <v>92</v>
      </c>
      <c r="N10" s="2">
        <v>0</v>
      </c>
      <c r="O10" s="2">
        <v>1</v>
      </c>
      <c r="P10" s="2">
        <v>1</v>
      </c>
      <c r="Q10" s="178">
        <f>SUM(N10:P10)</f>
        <v>2</v>
      </c>
      <c r="R10" s="11">
        <f>SUM(E10+I10+M10+Q10)</f>
        <v>235</v>
      </c>
    </row>
    <row r="11" spans="1:20" ht="13.5" thickBot="1" x14ac:dyDescent="0.25">
      <c r="A11" s="35" t="s">
        <v>80</v>
      </c>
      <c r="B11" s="193"/>
      <c r="C11" s="48"/>
      <c r="D11" s="48">
        <v>0</v>
      </c>
      <c r="E11" s="179">
        <f>SUM(B11:D11)</f>
        <v>0</v>
      </c>
      <c r="F11" s="48">
        <v>0</v>
      </c>
      <c r="G11" s="48">
        <v>48</v>
      </c>
      <c r="H11" s="48">
        <v>24</v>
      </c>
      <c r="I11" s="94">
        <f>SUM(F11:H11)</f>
        <v>72</v>
      </c>
      <c r="J11" s="2">
        <v>58</v>
      </c>
      <c r="K11" s="2">
        <v>30</v>
      </c>
      <c r="L11" s="66">
        <v>30</v>
      </c>
      <c r="M11" s="179">
        <f>SUM(J11:L11)</f>
        <v>118</v>
      </c>
      <c r="N11" s="2">
        <v>54</v>
      </c>
      <c r="O11" s="2">
        <v>54</v>
      </c>
      <c r="P11" s="2">
        <v>84</v>
      </c>
      <c r="Q11" s="178">
        <f>SUM(N11:P11)</f>
        <v>192</v>
      </c>
      <c r="R11" s="11">
        <f>SUM(E11+I11+M11+P11)</f>
        <v>274</v>
      </c>
    </row>
    <row r="12" spans="1:20" ht="15" x14ac:dyDescent="0.25">
      <c r="A12" s="4"/>
      <c r="B12" s="78">
        <f>SUM(B9:B11)</f>
        <v>130</v>
      </c>
      <c r="C12" s="36">
        <f>SUM(C9:C11)</f>
        <v>159</v>
      </c>
      <c r="D12" s="19">
        <f>SUM(D9:D11)</f>
        <v>147</v>
      </c>
      <c r="E12" s="94">
        <f>SUM(B12:D12)</f>
        <v>436</v>
      </c>
      <c r="F12" s="19">
        <f>SUM(F9:F11)</f>
        <v>63</v>
      </c>
      <c r="G12" s="19">
        <v>181</v>
      </c>
      <c r="H12" s="19">
        <f>SUM(H9:H11)</f>
        <v>146</v>
      </c>
      <c r="I12" s="94">
        <f>SUM(F12:H12)</f>
        <v>390</v>
      </c>
      <c r="J12" s="19">
        <f>SUM(J9:J11)</f>
        <v>270</v>
      </c>
      <c r="K12" s="19">
        <f>SUM(K9:K11)</f>
        <v>84</v>
      </c>
      <c r="L12" s="209">
        <v>80</v>
      </c>
      <c r="M12" s="179">
        <f>SUM(J12:L12)</f>
        <v>434</v>
      </c>
      <c r="N12" s="1">
        <f>SUM(N9:N11)</f>
        <v>96</v>
      </c>
      <c r="O12" s="1">
        <f>SUM(O9:O11)</f>
        <v>79</v>
      </c>
      <c r="P12" s="1">
        <f>SUM(P9:P11)</f>
        <v>106</v>
      </c>
      <c r="Q12" s="179">
        <f>SUM(N12:P12)</f>
        <v>281</v>
      </c>
      <c r="R12" s="254">
        <f>SUM(E12+I12+M12+Q12)</f>
        <v>1541</v>
      </c>
    </row>
    <row r="13" spans="1:20" ht="13.5" thickBot="1" x14ac:dyDescent="0.25">
      <c r="A13" s="3"/>
      <c r="B13" s="34"/>
      <c r="C13" s="34"/>
      <c r="D13" s="34"/>
      <c r="E13" s="99"/>
      <c r="F13" s="34"/>
      <c r="G13" s="34"/>
      <c r="H13" s="34"/>
      <c r="I13" s="99"/>
      <c r="J13" s="34"/>
      <c r="K13" s="34"/>
      <c r="L13" s="23"/>
      <c r="M13" s="93"/>
      <c r="N13" s="181"/>
      <c r="O13" s="181"/>
      <c r="P13" s="181"/>
      <c r="Q13" s="88"/>
      <c r="R13" s="11"/>
    </row>
    <row r="14" spans="1:20" ht="15" thickBot="1" x14ac:dyDescent="0.25">
      <c r="A14" s="4" t="s">
        <v>76</v>
      </c>
      <c r="B14" s="33">
        <f>SUM(B12+B7)</f>
        <v>8146</v>
      </c>
      <c r="C14" s="33">
        <f>SUM(C7+C12)</f>
        <v>8542</v>
      </c>
      <c r="D14" s="33">
        <v>9135</v>
      </c>
      <c r="E14" s="100">
        <f>SUM(B14:D14)</f>
        <v>25823</v>
      </c>
      <c r="F14" s="33">
        <f>SUM(F7+F12)</f>
        <v>8569</v>
      </c>
      <c r="G14" s="33">
        <f>SUM(G7+G12)</f>
        <v>9863</v>
      </c>
      <c r="H14" s="33">
        <f>SUM(H7,H12)</f>
        <v>9997</v>
      </c>
      <c r="I14" s="101">
        <f>SUM(F14:H14)</f>
        <v>28429</v>
      </c>
      <c r="J14" s="33">
        <f>SUM(J12,J7)</f>
        <v>9271</v>
      </c>
      <c r="K14" s="33">
        <f>SUM(K7+K12)</f>
        <v>9935</v>
      </c>
      <c r="L14" s="210">
        <v>9370</v>
      </c>
      <c r="M14" s="100">
        <f>SUM(J14:L14)</f>
        <v>28576</v>
      </c>
      <c r="N14" s="33">
        <f>SUM(N7+N12)</f>
        <v>9606</v>
      </c>
      <c r="O14" s="33">
        <v>9917</v>
      </c>
      <c r="P14" s="33">
        <f>SUM(P7+P12)</f>
        <v>10759</v>
      </c>
      <c r="Q14" s="182">
        <f>SUM(N14:P14)</f>
        <v>30282</v>
      </c>
      <c r="R14" s="253">
        <f>SUM(Q14,M14,I14,E14)</f>
        <v>113110</v>
      </c>
    </row>
    <row r="15" spans="1:20" ht="14.25" thickTop="1" thickBot="1" x14ac:dyDescent="0.25">
      <c r="A15" s="3"/>
      <c r="B15" s="3"/>
      <c r="C15" s="3"/>
      <c r="D15" s="3"/>
      <c r="E15" s="93"/>
      <c r="F15" s="3"/>
      <c r="G15" s="3"/>
      <c r="H15" s="3"/>
      <c r="I15" s="93"/>
      <c r="J15" s="3"/>
      <c r="K15" s="3"/>
      <c r="L15" s="33"/>
      <c r="M15" s="88"/>
      <c r="N15" s="3"/>
      <c r="O15" s="3"/>
      <c r="P15" s="3"/>
      <c r="Q15" s="88"/>
      <c r="R15" s="11"/>
    </row>
    <row r="16" spans="1:20" ht="13.5" thickTop="1" x14ac:dyDescent="0.2">
      <c r="A16" s="3" t="s">
        <v>89</v>
      </c>
      <c r="B16" s="2">
        <v>317</v>
      </c>
      <c r="C16" s="2">
        <v>326</v>
      </c>
      <c r="D16" s="2">
        <v>352</v>
      </c>
      <c r="E16" s="179"/>
      <c r="F16" s="7">
        <v>331</v>
      </c>
      <c r="G16" s="7">
        <v>345</v>
      </c>
      <c r="H16" s="7">
        <v>339</v>
      </c>
      <c r="I16" s="233"/>
      <c r="J16" s="7">
        <v>355</v>
      </c>
      <c r="K16" s="7">
        <v>360</v>
      </c>
      <c r="L16" s="15">
        <v>348</v>
      </c>
      <c r="M16" s="179"/>
      <c r="N16" s="7">
        <v>346</v>
      </c>
      <c r="O16" s="7">
        <v>364</v>
      </c>
      <c r="P16" s="7">
        <v>380</v>
      </c>
      <c r="Q16" s="178"/>
      <c r="R16" s="11"/>
    </row>
    <row r="17" spans="1:18" x14ac:dyDescent="0.2">
      <c r="A17" s="26" t="s">
        <v>91</v>
      </c>
      <c r="B17" s="2">
        <v>30</v>
      </c>
      <c r="C17" s="2">
        <v>33</v>
      </c>
      <c r="D17" s="2">
        <v>38</v>
      </c>
      <c r="E17" s="179">
        <f>SUM(B17:D17)</f>
        <v>101</v>
      </c>
      <c r="F17" s="7">
        <v>29</v>
      </c>
      <c r="G17" s="7">
        <v>73</v>
      </c>
      <c r="H17" s="7">
        <v>37</v>
      </c>
      <c r="I17" s="233">
        <f>SUM(F17:H17)</f>
        <v>139</v>
      </c>
      <c r="J17" s="7">
        <v>34</v>
      </c>
      <c r="K17" s="7">
        <v>42</v>
      </c>
      <c r="L17" s="7">
        <v>35</v>
      </c>
      <c r="M17" s="179">
        <f>SUM(J17:L17)</f>
        <v>111</v>
      </c>
      <c r="N17" s="7">
        <v>24</v>
      </c>
      <c r="O17" s="7">
        <v>46</v>
      </c>
      <c r="P17" s="7">
        <v>40</v>
      </c>
      <c r="Q17" s="179"/>
      <c r="R17" s="11"/>
    </row>
    <row r="18" spans="1:18" x14ac:dyDescent="0.2">
      <c r="A18" s="26" t="s">
        <v>92</v>
      </c>
      <c r="B18" s="2">
        <v>21</v>
      </c>
      <c r="C18" s="2">
        <v>24</v>
      </c>
      <c r="D18" s="2">
        <v>30</v>
      </c>
      <c r="E18" s="179">
        <f>SUM(B18:D18)</f>
        <v>75</v>
      </c>
      <c r="F18" s="7">
        <v>61</v>
      </c>
      <c r="G18" s="7">
        <v>26</v>
      </c>
      <c r="H18" s="7">
        <v>49</v>
      </c>
      <c r="I18" s="233">
        <f>SUM(F18:H18)</f>
        <v>136</v>
      </c>
      <c r="J18" s="7">
        <v>33</v>
      </c>
      <c r="K18" s="7">
        <v>31</v>
      </c>
      <c r="L18" s="7">
        <v>57</v>
      </c>
      <c r="M18" s="179">
        <f>SUM(J18:L18)</f>
        <v>121</v>
      </c>
      <c r="N18" s="7">
        <v>38</v>
      </c>
      <c r="O18" s="7">
        <v>40</v>
      </c>
      <c r="P18" s="7">
        <v>27</v>
      </c>
      <c r="Q18" s="179"/>
      <c r="R18" s="11"/>
    </row>
    <row r="19" spans="1:18" ht="15" x14ac:dyDescent="0.25">
      <c r="A19" s="6" t="s">
        <v>284</v>
      </c>
      <c r="B19" s="2">
        <v>9</v>
      </c>
      <c r="C19" s="2">
        <v>9</v>
      </c>
      <c r="D19" s="2">
        <v>8</v>
      </c>
      <c r="E19" s="238">
        <f>SUM(B19:D19)</f>
        <v>26</v>
      </c>
      <c r="F19" s="237">
        <v>-32</v>
      </c>
      <c r="G19" s="235">
        <v>47</v>
      </c>
      <c r="H19" s="239">
        <v>-12</v>
      </c>
      <c r="I19" s="238">
        <v>3</v>
      </c>
      <c r="J19" s="250">
        <v>1</v>
      </c>
      <c r="K19" s="7">
        <v>11</v>
      </c>
      <c r="L19" s="241">
        <v>-21</v>
      </c>
      <c r="M19" s="179">
        <v>-12</v>
      </c>
      <c r="N19" s="242">
        <v>-14</v>
      </c>
      <c r="O19" s="7">
        <v>6</v>
      </c>
      <c r="P19" s="7">
        <v>13</v>
      </c>
      <c r="Q19" s="179"/>
      <c r="R19" s="11"/>
    </row>
    <row r="20" spans="1:18" x14ac:dyDescent="0.2">
      <c r="A20" s="6" t="s">
        <v>277</v>
      </c>
      <c r="B20" s="7"/>
      <c r="C20" s="7">
        <v>25</v>
      </c>
      <c r="D20" s="2">
        <v>15</v>
      </c>
      <c r="E20" s="179">
        <f>SUM(B20:D20)</f>
        <v>40</v>
      </c>
      <c r="F20" s="234">
        <v>4</v>
      </c>
      <c r="G20" s="235">
        <v>10</v>
      </c>
      <c r="H20" s="236">
        <v>4</v>
      </c>
      <c r="I20" s="179"/>
      <c r="J20" s="7">
        <v>9</v>
      </c>
      <c r="K20" s="7">
        <v>8</v>
      </c>
      <c r="L20" s="7">
        <v>15</v>
      </c>
      <c r="M20" s="179"/>
      <c r="N20" s="7">
        <v>16</v>
      </c>
      <c r="O20" s="7">
        <v>10</v>
      </c>
      <c r="P20" s="7">
        <v>9</v>
      </c>
      <c r="Q20" s="179"/>
      <c r="R20" s="11"/>
    </row>
    <row r="21" spans="1:18" ht="15.75" x14ac:dyDescent="0.25">
      <c r="A21" s="6"/>
      <c r="B21" s="5"/>
      <c r="C21" s="5"/>
      <c r="D21" s="3"/>
      <c r="E21" s="93"/>
      <c r="F21" s="5"/>
      <c r="G21" s="5"/>
      <c r="H21" s="5"/>
      <c r="I21" s="93"/>
      <c r="J21" s="5"/>
      <c r="K21" s="5"/>
      <c r="L21" s="5"/>
      <c r="M21" s="93"/>
      <c r="N21" s="5"/>
      <c r="O21" s="68"/>
      <c r="P21" s="8"/>
      <c r="Q21" s="93"/>
      <c r="R21" s="11"/>
    </row>
    <row r="22" spans="1:18" ht="15.75" thickBot="1" x14ac:dyDescent="0.3">
      <c r="A22" s="27" t="s">
        <v>274</v>
      </c>
      <c r="B22" s="10"/>
      <c r="C22" s="10"/>
      <c r="D22" s="257" t="s">
        <v>309</v>
      </c>
      <c r="E22" s="38"/>
      <c r="F22" s="10"/>
      <c r="G22" s="10"/>
      <c r="H22" s="10"/>
      <c r="I22" s="42"/>
      <c r="J22" s="10"/>
      <c r="K22" s="10"/>
      <c r="L22" s="10"/>
      <c r="M22" s="42"/>
      <c r="N22" s="5"/>
      <c r="O22" s="6" t="s">
        <v>39</v>
      </c>
      <c r="P22" s="8" t="s">
        <v>42</v>
      </c>
      <c r="Q22" s="37"/>
    </row>
    <row r="23" spans="1:18" ht="15.75" x14ac:dyDescent="0.25">
      <c r="A23" s="9" t="s">
        <v>149</v>
      </c>
      <c r="B23" s="10"/>
      <c r="C23" s="9"/>
      <c r="D23" s="9">
        <v>380</v>
      </c>
      <c r="E23" s="38"/>
      <c r="F23" s="10"/>
      <c r="G23" s="10"/>
      <c r="H23" s="10"/>
      <c r="I23" s="42"/>
      <c r="J23" s="10"/>
      <c r="K23" s="10"/>
      <c r="L23" s="10"/>
      <c r="M23" s="42"/>
      <c r="N23" s="5"/>
      <c r="O23" s="68">
        <v>454</v>
      </c>
      <c r="P23" s="8">
        <v>412</v>
      </c>
      <c r="Q23" s="37"/>
    </row>
    <row r="24" spans="1:18" x14ac:dyDescent="0.2">
      <c r="A24" s="9" t="s">
        <v>22</v>
      </c>
      <c r="B24" s="10"/>
      <c r="C24" s="9"/>
      <c r="D24" s="9">
        <v>240</v>
      </c>
      <c r="E24" s="38"/>
      <c r="F24" s="10"/>
      <c r="G24" s="10"/>
      <c r="H24" s="10"/>
      <c r="I24" s="42"/>
      <c r="J24" s="10"/>
      <c r="K24" s="10"/>
      <c r="L24" s="10"/>
      <c r="M24" s="42"/>
      <c r="N24" s="5"/>
      <c r="O24" s="5">
        <v>300</v>
      </c>
      <c r="P24">
        <v>286</v>
      </c>
      <c r="Q24" s="37"/>
    </row>
    <row r="25" spans="1:18" ht="15.75" x14ac:dyDescent="0.25">
      <c r="A25" s="9" t="s">
        <v>25</v>
      </c>
      <c r="B25" s="10"/>
      <c r="C25" s="9"/>
      <c r="D25" s="9">
        <v>140</v>
      </c>
      <c r="E25" s="38"/>
      <c r="F25" s="10"/>
      <c r="G25" s="10"/>
      <c r="H25" s="10"/>
      <c r="I25" s="42"/>
      <c r="J25" s="10"/>
      <c r="K25" s="10"/>
      <c r="L25" s="10"/>
      <c r="M25" s="42"/>
      <c r="N25" s="5"/>
      <c r="O25" s="68">
        <v>154</v>
      </c>
      <c r="P25" s="6">
        <v>126</v>
      </c>
      <c r="Q25" s="37"/>
    </row>
    <row r="26" spans="1:18" x14ac:dyDescent="0.2">
      <c r="A26" s="9" t="s">
        <v>26</v>
      </c>
      <c r="B26" s="10"/>
      <c r="C26" s="10"/>
      <c r="D26" s="10">
        <v>50</v>
      </c>
      <c r="E26" s="38"/>
      <c r="F26" s="10"/>
      <c r="G26" s="10"/>
      <c r="H26" s="10"/>
      <c r="I26" s="42"/>
      <c r="J26" s="10"/>
      <c r="K26" s="10"/>
      <c r="L26" s="10"/>
      <c r="M26" s="42"/>
      <c r="O26" s="26">
        <v>65</v>
      </c>
      <c r="P26" s="54">
        <v>60</v>
      </c>
      <c r="Q26" s="90"/>
      <c r="R26" s="30"/>
    </row>
    <row r="27" spans="1:18" x14ac:dyDescent="0.2">
      <c r="A27" s="9"/>
      <c r="B27" s="10"/>
      <c r="C27" s="10"/>
      <c r="D27" s="10"/>
      <c r="E27" s="38"/>
      <c r="F27" s="10"/>
      <c r="G27" s="10"/>
      <c r="H27" s="10"/>
      <c r="I27" s="42"/>
      <c r="J27" s="10"/>
      <c r="K27" s="10"/>
      <c r="L27" s="10"/>
      <c r="M27" s="42"/>
      <c r="O27" s="10"/>
      <c r="P27" s="54"/>
      <c r="Q27" s="90"/>
      <c r="R27" s="30"/>
    </row>
    <row r="28" spans="1:18" ht="18" x14ac:dyDescent="0.25">
      <c r="A28" s="232" t="s">
        <v>273</v>
      </c>
      <c r="B28" s="8"/>
      <c r="C28" s="8"/>
      <c r="D28" s="8"/>
      <c r="E28" s="38"/>
      <c r="F28" s="8"/>
      <c r="G28" s="8"/>
      <c r="H28" s="8"/>
      <c r="I28" s="38"/>
      <c r="J28" s="8"/>
      <c r="K28" s="8"/>
      <c r="L28" s="3"/>
      <c r="M28" s="38"/>
      <c r="N28" s="8"/>
      <c r="O28" s="8"/>
      <c r="P28" s="8"/>
      <c r="Q28" s="38"/>
      <c r="R28" s="8"/>
    </row>
    <row r="29" spans="1:18" x14ac:dyDescent="0.2">
      <c r="A29" s="2" t="s">
        <v>15</v>
      </c>
      <c r="B29" s="2">
        <v>695</v>
      </c>
      <c r="C29" s="2">
        <v>788</v>
      </c>
      <c r="D29" s="2">
        <v>823</v>
      </c>
      <c r="E29" s="179">
        <v>2306</v>
      </c>
      <c r="F29" s="2">
        <v>794</v>
      </c>
      <c r="G29" s="16">
        <v>641</v>
      </c>
      <c r="H29" s="2">
        <v>711</v>
      </c>
      <c r="I29" s="179">
        <v>2146</v>
      </c>
      <c r="J29" s="2">
        <v>816</v>
      </c>
      <c r="K29" s="2">
        <v>732</v>
      </c>
      <c r="L29" s="1">
        <v>629</v>
      </c>
      <c r="M29" s="179">
        <v>2177</v>
      </c>
      <c r="N29" s="2">
        <v>744</v>
      </c>
      <c r="O29" s="2">
        <v>769</v>
      </c>
      <c r="P29" s="2">
        <v>749</v>
      </c>
      <c r="Q29" s="179">
        <v>2262</v>
      </c>
      <c r="R29" s="105">
        <v>8891</v>
      </c>
    </row>
    <row r="30" spans="1:18" x14ac:dyDescent="0.2">
      <c r="A30" s="1" t="s">
        <v>146</v>
      </c>
      <c r="B30" s="213">
        <v>1043</v>
      </c>
      <c r="C30" s="2">
        <v>1182</v>
      </c>
      <c r="D30" s="2">
        <v>1235</v>
      </c>
      <c r="E30" s="179">
        <v>3460</v>
      </c>
      <c r="F30" s="2">
        <v>1191</v>
      </c>
      <c r="G30" s="2">
        <v>962</v>
      </c>
      <c r="H30" s="2">
        <v>1667</v>
      </c>
      <c r="I30" s="179">
        <v>3820</v>
      </c>
      <c r="J30" s="2">
        <v>1224</v>
      </c>
      <c r="K30" s="2">
        <v>1098</v>
      </c>
      <c r="L30" s="2">
        <v>944</v>
      </c>
      <c r="M30" s="179">
        <v>3266</v>
      </c>
      <c r="N30" s="2">
        <v>1116</v>
      </c>
      <c r="O30" s="2">
        <v>1154</v>
      </c>
      <c r="P30" s="2">
        <v>1124</v>
      </c>
      <c r="Q30" s="179">
        <v>3394</v>
      </c>
      <c r="R30" s="256">
        <v>13940</v>
      </c>
    </row>
    <row r="31" spans="1:18" x14ac:dyDescent="0.2">
      <c r="A31" s="23"/>
      <c r="B31" s="21"/>
      <c r="C31" s="21"/>
      <c r="D31" s="21"/>
      <c r="E31" s="96"/>
      <c r="F31" s="21"/>
      <c r="G31" s="21"/>
      <c r="H31" s="21"/>
      <c r="I31" s="96"/>
      <c r="J31" s="21"/>
      <c r="K31" s="21"/>
      <c r="L31" s="1"/>
      <c r="M31" s="89"/>
      <c r="N31" s="21"/>
      <c r="O31" s="21"/>
      <c r="P31" s="21"/>
      <c r="Q31" s="88"/>
      <c r="R31" s="18"/>
    </row>
    <row r="32" spans="1:18" ht="20.25" x14ac:dyDescent="0.3">
      <c r="A32" s="230" t="s">
        <v>56</v>
      </c>
      <c r="B32" s="21"/>
      <c r="C32" s="21"/>
      <c r="D32" s="21"/>
      <c r="E32" s="96"/>
      <c r="F32" s="21"/>
      <c r="G32" s="21"/>
      <c r="H32" s="21"/>
      <c r="I32" s="96"/>
      <c r="J32" s="21"/>
      <c r="K32" s="21"/>
      <c r="L32" s="21"/>
      <c r="M32" s="89"/>
      <c r="N32" s="21"/>
      <c r="O32" s="21"/>
      <c r="P32" s="21"/>
      <c r="Q32" s="88"/>
      <c r="R32" s="11"/>
    </row>
    <row r="33" spans="1:18" x14ac:dyDescent="0.2">
      <c r="A33" s="7" t="s">
        <v>248</v>
      </c>
      <c r="B33" s="2">
        <v>124</v>
      </c>
      <c r="C33" s="2">
        <v>7</v>
      </c>
      <c r="D33" s="2">
        <v>13</v>
      </c>
      <c r="E33" s="179">
        <v>144</v>
      </c>
      <c r="F33" s="2">
        <v>12</v>
      </c>
      <c r="G33" s="2">
        <v>8</v>
      </c>
      <c r="H33" s="2">
        <v>7</v>
      </c>
      <c r="I33" s="179">
        <f>SUM(F33:H33)</f>
        <v>27</v>
      </c>
      <c r="J33" s="2">
        <v>0</v>
      </c>
      <c r="K33" s="2">
        <v>4</v>
      </c>
      <c r="L33" s="21">
        <v>5</v>
      </c>
      <c r="M33" s="179">
        <v>9</v>
      </c>
      <c r="N33" s="2">
        <v>6</v>
      </c>
      <c r="O33" s="2">
        <v>4</v>
      </c>
      <c r="P33" s="2">
        <v>5</v>
      </c>
      <c r="Q33" s="179">
        <v>15</v>
      </c>
      <c r="R33" s="255">
        <v>195</v>
      </c>
    </row>
    <row r="34" spans="1:18" x14ac:dyDescent="0.2">
      <c r="A34" s="7" t="s">
        <v>247</v>
      </c>
      <c r="B34" s="2">
        <v>167</v>
      </c>
      <c r="C34" s="2">
        <v>4</v>
      </c>
      <c r="D34" s="2">
        <v>0</v>
      </c>
      <c r="E34" s="179">
        <v>171</v>
      </c>
      <c r="F34" s="2">
        <v>10</v>
      </c>
      <c r="G34" s="2">
        <v>2</v>
      </c>
      <c r="H34" s="2">
        <v>6</v>
      </c>
      <c r="I34" s="179">
        <f>SUM(F34:H34)</f>
        <v>18</v>
      </c>
      <c r="J34" s="2">
        <v>15</v>
      </c>
      <c r="K34" s="2">
        <v>9</v>
      </c>
      <c r="L34" s="2">
        <v>4</v>
      </c>
      <c r="M34" s="179">
        <v>28</v>
      </c>
      <c r="N34" s="2">
        <v>211</v>
      </c>
      <c r="O34" s="2">
        <v>215</v>
      </c>
      <c r="P34" s="2">
        <v>217</v>
      </c>
      <c r="Q34" s="179">
        <v>643</v>
      </c>
      <c r="R34" s="114"/>
    </row>
    <row r="35" spans="1:18" x14ac:dyDescent="0.2">
      <c r="A35" s="7" t="s">
        <v>15</v>
      </c>
      <c r="B35" s="2">
        <v>31</v>
      </c>
      <c r="C35" s="7">
        <v>30</v>
      </c>
      <c r="D35" s="2">
        <v>29</v>
      </c>
      <c r="E35" s="179">
        <v>90</v>
      </c>
      <c r="F35" s="2">
        <v>31</v>
      </c>
      <c r="G35" s="2">
        <v>30</v>
      </c>
      <c r="H35" s="2">
        <v>30</v>
      </c>
      <c r="I35" s="179">
        <f>SUM(F35:H35)</f>
        <v>91</v>
      </c>
      <c r="J35" s="7">
        <v>31</v>
      </c>
      <c r="K35" s="2">
        <v>35</v>
      </c>
      <c r="L35" s="2">
        <v>35</v>
      </c>
      <c r="M35" s="179">
        <v>101</v>
      </c>
      <c r="N35" s="2">
        <v>35</v>
      </c>
      <c r="O35" s="2">
        <v>38</v>
      </c>
      <c r="P35" s="2">
        <v>41</v>
      </c>
      <c r="Q35" s="178">
        <v>114</v>
      </c>
      <c r="R35" s="105"/>
    </row>
    <row r="36" spans="1:18" ht="23.25" x14ac:dyDescent="0.35">
      <c r="A36" s="231" t="s">
        <v>16</v>
      </c>
      <c r="B36" s="2">
        <v>1001</v>
      </c>
      <c r="C36" s="2">
        <v>1085</v>
      </c>
      <c r="D36" s="5">
        <v>1087</v>
      </c>
      <c r="E36" s="179">
        <f>SUM(B36:D36)</f>
        <v>3173</v>
      </c>
      <c r="F36" s="2">
        <v>994</v>
      </c>
      <c r="G36" s="2">
        <v>966</v>
      </c>
      <c r="H36" s="2">
        <v>979</v>
      </c>
      <c r="I36" s="179">
        <f>SUM(F36:H36)</f>
        <v>2939</v>
      </c>
      <c r="J36" s="2">
        <v>799</v>
      </c>
      <c r="K36" s="2">
        <v>989</v>
      </c>
      <c r="L36" s="2">
        <v>859</v>
      </c>
      <c r="M36" s="179">
        <f>SUM(J36:L36)</f>
        <v>2647</v>
      </c>
      <c r="N36" s="2">
        <v>1010</v>
      </c>
      <c r="O36" s="2">
        <v>954</v>
      </c>
      <c r="P36" s="2">
        <v>960</v>
      </c>
      <c r="Q36" s="178">
        <f>SUM(N36:P36)</f>
        <v>2924</v>
      </c>
      <c r="R36" s="204">
        <f t="shared" ref="R36:R44" si="0">SUM(E36+I36+M36+Q36)</f>
        <v>11683</v>
      </c>
    </row>
    <row r="37" spans="1:18" x14ac:dyDescent="0.2">
      <c r="A37" s="23" t="s">
        <v>108</v>
      </c>
      <c r="B37" s="2">
        <v>911</v>
      </c>
      <c r="C37" s="2">
        <v>1009</v>
      </c>
      <c r="D37" s="2">
        <v>1012</v>
      </c>
      <c r="E37" s="179">
        <f>SUM(B37:D37)</f>
        <v>2932</v>
      </c>
      <c r="F37" s="2">
        <v>922</v>
      </c>
      <c r="G37" s="2">
        <v>916</v>
      </c>
      <c r="H37" s="2">
        <v>935</v>
      </c>
      <c r="I37" s="179">
        <f>SUM(F37:H37)</f>
        <v>2773</v>
      </c>
      <c r="J37" s="2">
        <v>770</v>
      </c>
      <c r="K37" s="2">
        <v>969</v>
      </c>
      <c r="L37" s="2">
        <v>846</v>
      </c>
      <c r="M37" s="179">
        <f>SUM(J37:L37)</f>
        <v>2585</v>
      </c>
      <c r="N37" s="2">
        <v>967</v>
      </c>
      <c r="O37" s="2">
        <v>917</v>
      </c>
      <c r="P37" s="2">
        <v>899</v>
      </c>
      <c r="Q37" s="178">
        <f>SUM(N37:P37)</f>
        <v>2783</v>
      </c>
      <c r="R37" s="204">
        <f t="shared" si="0"/>
        <v>11073</v>
      </c>
    </row>
    <row r="38" spans="1:18" x14ac:dyDescent="0.2">
      <c r="A38" s="2" t="s">
        <v>87</v>
      </c>
      <c r="B38" s="2">
        <v>90</v>
      </c>
      <c r="C38" s="5">
        <v>76</v>
      </c>
      <c r="D38" s="2">
        <v>75</v>
      </c>
      <c r="E38" s="179">
        <f>SUM(B38:D38)</f>
        <v>241</v>
      </c>
      <c r="F38" s="2">
        <v>72</v>
      </c>
      <c r="G38" s="2">
        <v>50</v>
      </c>
      <c r="H38" s="2">
        <v>44</v>
      </c>
      <c r="I38" s="179">
        <f t="shared" ref="I38:I44" si="1">SUM(F38:H38)</f>
        <v>166</v>
      </c>
      <c r="J38" s="2">
        <v>28</v>
      </c>
      <c r="K38" s="2">
        <v>20</v>
      </c>
      <c r="L38" s="2">
        <v>13</v>
      </c>
      <c r="M38" s="179">
        <f t="shared" ref="M38:M44" si="2">SUM(J38:L38)</f>
        <v>61</v>
      </c>
      <c r="N38" s="2">
        <v>43</v>
      </c>
      <c r="O38" s="2">
        <v>37</v>
      </c>
      <c r="P38" s="2">
        <v>61</v>
      </c>
      <c r="Q38" s="178">
        <f t="shared" ref="Q38:Q44" si="3">SUM(N38:P38)</f>
        <v>141</v>
      </c>
      <c r="R38" s="204">
        <f t="shared" si="0"/>
        <v>609</v>
      </c>
    </row>
    <row r="39" spans="1:18" x14ac:dyDescent="0.2">
      <c r="A39" s="2" t="s">
        <v>88</v>
      </c>
      <c r="B39" s="2">
        <v>1</v>
      </c>
      <c r="C39" s="2">
        <v>1</v>
      </c>
      <c r="D39" s="2">
        <v>1</v>
      </c>
      <c r="E39" s="179">
        <f t="shared" ref="E39:E44" si="4">SUM(B39:D39)</f>
        <v>3</v>
      </c>
      <c r="F39" s="2">
        <v>1</v>
      </c>
      <c r="G39" s="2">
        <v>1</v>
      </c>
      <c r="H39" s="2">
        <v>1</v>
      </c>
      <c r="I39" s="179">
        <f t="shared" si="1"/>
        <v>3</v>
      </c>
      <c r="J39" s="2">
        <v>1</v>
      </c>
      <c r="K39" s="2">
        <v>1</v>
      </c>
      <c r="L39" s="2">
        <v>0</v>
      </c>
      <c r="M39" s="179">
        <f t="shared" si="2"/>
        <v>2</v>
      </c>
      <c r="N39" s="2">
        <v>0</v>
      </c>
      <c r="O39" s="2">
        <v>0</v>
      </c>
      <c r="P39" s="2">
        <v>0</v>
      </c>
      <c r="Q39" s="178">
        <f t="shared" si="3"/>
        <v>0</v>
      </c>
      <c r="R39" s="204">
        <f t="shared" si="0"/>
        <v>8</v>
      </c>
    </row>
    <row r="40" spans="1:18" x14ac:dyDescent="0.2">
      <c r="A40" s="2" t="s">
        <v>101</v>
      </c>
      <c r="B40" s="2">
        <v>74</v>
      </c>
      <c r="C40" s="2">
        <v>77</v>
      </c>
      <c r="D40" s="2">
        <v>75</v>
      </c>
      <c r="E40" s="179">
        <f t="shared" si="4"/>
        <v>226</v>
      </c>
      <c r="F40" s="2">
        <v>78</v>
      </c>
      <c r="G40" s="2">
        <v>80</v>
      </c>
      <c r="H40" s="2">
        <v>83</v>
      </c>
      <c r="I40" s="179">
        <f t="shared" si="1"/>
        <v>241</v>
      </c>
      <c r="J40" s="2">
        <v>64</v>
      </c>
      <c r="K40" s="2">
        <v>72</v>
      </c>
      <c r="L40" s="2">
        <v>71</v>
      </c>
      <c r="M40" s="179">
        <f t="shared" si="2"/>
        <v>207</v>
      </c>
      <c r="N40" s="2">
        <v>73</v>
      </c>
      <c r="O40" s="2">
        <v>83</v>
      </c>
      <c r="P40" s="2">
        <v>80</v>
      </c>
      <c r="Q40" s="178">
        <f t="shared" si="3"/>
        <v>236</v>
      </c>
      <c r="R40" s="204">
        <f t="shared" si="0"/>
        <v>910</v>
      </c>
    </row>
    <row r="41" spans="1:18" x14ac:dyDescent="0.2">
      <c r="A41" s="2" t="s">
        <v>14</v>
      </c>
      <c r="B41" s="2">
        <v>0</v>
      </c>
      <c r="C41" s="2">
        <v>1</v>
      </c>
      <c r="D41" s="2">
        <v>0</v>
      </c>
      <c r="E41" s="179">
        <f t="shared" si="4"/>
        <v>1</v>
      </c>
      <c r="F41" s="2">
        <v>2</v>
      </c>
      <c r="G41" s="2">
        <v>2</v>
      </c>
      <c r="H41" s="2">
        <v>2</v>
      </c>
      <c r="I41" s="179">
        <f t="shared" si="1"/>
        <v>6</v>
      </c>
      <c r="J41" s="2">
        <v>8</v>
      </c>
      <c r="K41" s="2">
        <v>0</v>
      </c>
      <c r="L41" s="2">
        <v>2</v>
      </c>
      <c r="M41" s="179">
        <f t="shared" si="2"/>
        <v>10</v>
      </c>
      <c r="N41" s="2">
        <v>5</v>
      </c>
      <c r="O41" s="2">
        <v>3</v>
      </c>
      <c r="P41" s="2">
        <v>4</v>
      </c>
      <c r="Q41" s="178">
        <f t="shared" si="3"/>
        <v>12</v>
      </c>
      <c r="R41" s="204">
        <f t="shared" si="0"/>
        <v>29</v>
      </c>
    </row>
    <row r="42" spans="1:18" x14ac:dyDescent="0.2">
      <c r="A42" s="2" t="s">
        <v>90</v>
      </c>
      <c r="B42" s="2">
        <v>4</v>
      </c>
      <c r="C42" s="2">
        <v>4</v>
      </c>
      <c r="D42" s="2">
        <v>4</v>
      </c>
      <c r="E42" s="179">
        <f t="shared" si="4"/>
        <v>12</v>
      </c>
      <c r="F42" s="2">
        <v>4</v>
      </c>
      <c r="G42" s="2">
        <v>4</v>
      </c>
      <c r="H42" s="2">
        <v>5</v>
      </c>
      <c r="I42" s="179">
        <f t="shared" si="1"/>
        <v>13</v>
      </c>
      <c r="J42" s="2">
        <v>5</v>
      </c>
      <c r="K42" s="2">
        <v>8</v>
      </c>
      <c r="L42" s="2">
        <v>49</v>
      </c>
      <c r="M42" s="179">
        <f t="shared" si="2"/>
        <v>62</v>
      </c>
      <c r="N42" s="2">
        <v>48</v>
      </c>
      <c r="O42" s="2">
        <v>54</v>
      </c>
      <c r="P42" s="2">
        <v>91</v>
      </c>
      <c r="Q42" s="178">
        <f t="shared" si="3"/>
        <v>193</v>
      </c>
      <c r="R42" s="204">
        <f t="shared" si="0"/>
        <v>280</v>
      </c>
    </row>
    <row r="43" spans="1:18" x14ac:dyDescent="0.2">
      <c r="A43" s="2" t="s">
        <v>15</v>
      </c>
      <c r="B43" s="2">
        <v>0</v>
      </c>
      <c r="C43" s="2">
        <v>0</v>
      </c>
      <c r="D43" s="2">
        <v>0</v>
      </c>
      <c r="E43" s="179">
        <f t="shared" si="4"/>
        <v>0</v>
      </c>
      <c r="F43" s="2">
        <v>0</v>
      </c>
      <c r="G43" s="2">
        <v>0</v>
      </c>
      <c r="H43" s="2">
        <v>1</v>
      </c>
      <c r="I43" s="179">
        <f t="shared" si="1"/>
        <v>1</v>
      </c>
      <c r="J43" s="2">
        <v>3</v>
      </c>
      <c r="K43" s="2">
        <v>5</v>
      </c>
      <c r="L43" s="2">
        <v>20</v>
      </c>
      <c r="M43" s="179">
        <f t="shared" si="2"/>
        <v>28</v>
      </c>
      <c r="N43" s="2">
        <v>10</v>
      </c>
      <c r="O43" s="2">
        <v>13</v>
      </c>
      <c r="P43" s="2">
        <v>31</v>
      </c>
      <c r="Q43" s="178">
        <f t="shared" si="3"/>
        <v>54</v>
      </c>
      <c r="R43" s="204">
        <f t="shared" si="0"/>
        <v>83</v>
      </c>
    </row>
    <row r="44" spans="1:18" x14ac:dyDescent="0.2">
      <c r="A44" s="16" t="s">
        <v>94</v>
      </c>
      <c r="B44" s="2">
        <v>280</v>
      </c>
      <c r="C44" s="2">
        <v>280</v>
      </c>
      <c r="D44" s="2">
        <v>300</v>
      </c>
      <c r="E44" s="179">
        <f t="shared" si="4"/>
        <v>860</v>
      </c>
      <c r="F44" s="2">
        <v>325</v>
      </c>
      <c r="G44" s="2">
        <v>300</v>
      </c>
      <c r="H44" s="2">
        <v>389</v>
      </c>
      <c r="I44" s="179">
        <f t="shared" si="1"/>
        <v>1014</v>
      </c>
      <c r="J44" s="2">
        <v>300</v>
      </c>
      <c r="K44" s="2">
        <v>398</v>
      </c>
      <c r="L44" s="2">
        <v>362.5</v>
      </c>
      <c r="M44" s="179">
        <f t="shared" si="2"/>
        <v>1060.5</v>
      </c>
      <c r="N44" s="2">
        <v>404</v>
      </c>
      <c r="O44" s="2">
        <v>384</v>
      </c>
      <c r="P44" s="2">
        <v>394</v>
      </c>
      <c r="Q44" s="178">
        <f t="shared" si="3"/>
        <v>1182</v>
      </c>
      <c r="R44" s="204">
        <f t="shared" si="0"/>
        <v>4116.5</v>
      </c>
    </row>
    <row r="45" spans="1:18" x14ac:dyDescent="0.2">
      <c r="A45" s="17" t="s">
        <v>93</v>
      </c>
      <c r="B45" s="3"/>
      <c r="C45" s="3"/>
      <c r="D45" s="3"/>
      <c r="E45" s="93"/>
      <c r="F45" s="3"/>
      <c r="G45" s="3"/>
      <c r="H45" s="3"/>
      <c r="I45" s="93"/>
      <c r="J45" s="3"/>
      <c r="K45" s="3"/>
      <c r="L45" s="3"/>
      <c r="M45" s="88"/>
      <c r="N45" s="3"/>
      <c r="O45" s="3"/>
      <c r="P45" s="3"/>
      <c r="Q45" s="88"/>
      <c r="R45" s="11"/>
    </row>
    <row r="46" spans="1:18" x14ac:dyDescent="0.2">
      <c r="A46" s="3"/>
      <c r="B46" s="3"/>
      <c r="C46" s="3"/>
      <c r="D46" s="3"/>
      <c r="E46" s="93"/>
      <c r="F46" s="3"/>
      <c r="G46" s="3"/>
      <c r="H46" s="3"/>
      <c r="I46" s="93"/>
      <c r="J46" s="3"/>
      <c r="K46" s="3"/>
      <c r="L46" s="3"/>
      <c r="M46" s="88"/>
      <c r="N46" s="3"/>
      <c r="O46" s="3"/>
      <c r="P46" s="3"/>
      <c r="Q46" s="88"/>
    </row>
    <row r="47" spans="1:18" x14ac:dyDescent="0.2">
      <c r="A47" s="3"/>
      <c r="B47" s="3"/>
      <c r="C47" s="3"/>
      <c r="D47" s="3"/>
      <c r="E47" s="93"/>
      <c r="F47" s="3"/>
      <c r="G47" s="5"/>
      <c r="H47" s="3"/>
      <c r="I47" s="93"/>
      <c r="J47" s="3"/>
      <c r="K47" s="3"/>
      <c r="L47" s="3" t="s">
        <v>250</v>
      </c>
      <c r="M47" s="88"/>
      <c r="N47" s="3"/>
      <c r="O47" s="3"/>
      <c r="P47" s="3"/>
      <c r="Q47" s="88"/>
      <c r="R47" t="s">
        <v>250</v>
      </c>
    </row>
    <row r="48" spans="1:18" x14ac:dyDescent="0.2">
      <c r="A48" s="6"/>
      <c r="B48" s="3"/>
      <c r="C48" s="3"/>
      <c r="D48" s="3"/>
      <c r="E48" s="93"/>
      <c r="F48" s="3"/>
      <c r="G48" s="3"/>
      <c r="H48" s="3"/>
      <c r="I48" s="93"/>
      <c r="J48" s="3"/>
      <c r="K48" s="3"/>
      <c r="L48" s="3"/>
      <c r="M48" s="88"/>
      <c r="N48" s="3"/>
      <c r="O48" s="3"/>
      <c r="P48" s="3"/>
      <c r="Q48" s="88"/>
    </row>
    <row r="49" spans="1:18" x14ac:dyDescent="0.2">
      <c r="A49" s="14"/>
      <c r="B49" s="3"/>
      <c r="C49" s="3"/>
      <c r="D49" s="3"/>
      <c r="E49" s="93"/>
      <c r="F49" s="3"/>
      <c r="G49" s="3"/>
      <c r="H49" s="3"/>
      <c r="I49" s="93"/>
      <c r="J49" s="3"/>
      <c r="K49" s="3"/>
      <c r="L49" s="3"/>
      <c r="M49" s="88"/>
      <c r="N49" s="3"/>
      <c r="O49" s="3"/>
      <c r="P49" s="3"/>
      <c r="Q49" s="88"/>
    </row>
    <row r="50" spans="1:18" x14ac:dyDescent="0.2">
      <c r="A50" s="5"/>
      <c r="B50" s="3"/>
      <c r="C50" s="3"/>
      <c r="D50" s="3"/>
      <c r="E50" s="93"/>
      <c r="F50" s="3"/>
      <c r="G50" s="3"/>
      <c r="H50" s="3"/>
      <c r="I50" s="93"/>
      <c r="J50" s="3"/>
      <c r="K50" s="3"/>
      <c r="L50" s="3"/>
      <c r="M50" s="88"/>
      <c r="N50" s="3"/>
      <c r="O50" s="3"/>
      <c r="P50" s="3"/>
      <c r="Q50" s="88"/>
    </row>
    <row r="51" spans="1:18" x14ac:dyDescent="0.2">
      <c r="A51" s="5" t="s">
        <v>250</v>
      </c>
      <c r="B51" s="3"/>
      <c r="C51" s="3"/>
      <c r="D51" s="3"/>
      <c r="E51" s="93"/>
      <c r="F51" s="3"/>
      <c r="G51" s="3"/>
      <c r="H51" s="3"/>
      <c r="I51" s="93"/>
      <c r="J51" s="3"/>
      <c r="K51" s="3"/>
      <c r="L51" s="3"/>
      <c r="M51" s="88"/>
      <c r="N51" s="3"/>
      <c r="O51" s="3"/>
      <c r="P51" s="3"/>
      <c r="Q51" s="88"/>
    </row>
    <row r="52" spans="1:18" ht="15.75" x14ac:dyDescent="0.25">
      <c r="A52" s="68" t="s">
        <v>151</v>
      </c>
      <c r="B52" s="3"/>
      <c r="C52" s="3"/>
      <c r="D52" s="3"/>
      <c r="E52" s="93"/>
      <c r="F52" s="3"/>
      <c r="G52" s="3"/>
      <c r="H52" s="3"/>
      <c r="I52" s="93"/>
      <c r="J52" s="3"/>
      <c r="K52" s="3"/>
      <c r="L52" s="3"/>
      <c r="M52" s="88"/>
      <c r="N52" s="3"/>
      <c r="O52" s="3"/>
      <c r="P52" s="3"/>
      <c r="Q52" s="88"/>
    </row>
    <row r="53" spans="1:18" x14ac:dyDescent="0.2">
      <c r="A53" s="5"/>
      <c r="B53" s="3"/>
      <c r="C53" s="5"/>
      <c r="D53" s="5"/>
      <c r="E53" s="93"/>
      <c r="F53" s="5"/>
      <c r="G53" s="5"/>
      <c r="H53" s="5"/>
      <c r="I53" s="93"/>
      <c r="J53" s="5"/>
      <c r="K53" s="5"/>
      <c r="L53" s="3"/>
      <c r="M53" s="88"/>
      <c r="N53" s="3"/>
      <c r="O53" s="3"/>
      <c r="P53" s="3"/>
      <c r="Q53" s="88"/>
    </row>
    <row r="54" spans="1:18" x14ac:dyDescent="0.2">
      <c r="A54" s="5"/>
      <c r="B54" s="3"/>
      <c r="C54" s="3"/>
      <c r="D54" s="3"/>
      <c r="E54" s="93"/>
      <c r="F54" s="3"/>
      <c r="G54" s="3"/>
      <c r="H54" s="3"/>
      <c r="I54" s="93"/>
      <c r="J54" s="3"/>
      <c r="K54" s="3"/>
      <c r="L54" s="3"/>
      <c r="M54" s="88"/>
      <c r="N54" s="3"/>
      <c r="O54" s="3"/>
      <c r="P54" s="3"/>
      <c r="Q54" s="88"/>
    </row>
    <row r="55" spans="1:18" x14ac:dyDescent="0.2">
      <c r="A55" s="6"/>
      <c r="B55" s="3"/>
      <c r="C55" s="3"/>
      <c r="D55" s="3"/>
      <c r="E55" s="93"/>
      <c r="F55" s="3"/>
      <c r="G55" s="3"/>
      <c r="H55" s="3"/>
      <c r="I55" s="93"/>
      <c r="J55" s="3"/>
      <c r="K55" s="3"/>
      <c r="L55" s="3"/>
      <c r="M55" s="88"/>
      <c r="N55" s="3"/>
      <c r="O55" s="3"/>
      <c r="P55" s="3"/>
      <c r="Q55" s="88"/>
    </row>
    <row r="56" spans="1:18" ht="13.5" thickBot="1" x14ac:dyDescent="0.25">
      <c r="A56" s="27" t="s">
        <v>24</v>
      </c>
      <c r="B56" s="5"/>
      <c r="C56" s="3"/>
      <c r="D56" s="5">
        <v>120</v>
      </c>
      <c r="E56" s="93"/>
      <c r="F56" s="3"/>
      <c r="G56" s="3"/>
      <c r="H56" s="3"/>
      <c r="I56" s="93"/>
      <c r="J56" s="3"/>
      <c r="K56" s="3"/>
      <c r="L56" s="3"/>
      <c r="M56" s="88"/>
      <c r="N56" s="3"/>
      <c r="O56" s="3"/>
      <c r="P56" s="3"/>
      <c r="Q56" s="88"/>
    </row>
    <row r="57" spans="1:18" x14ac:dyDescent="0.2">
      <c r="A57" s="5" t="s">
        <v>22</v>
      </c>
      <c r="B57" s="5"/>
      <c r="D57" s="5">
        <v>22</v>
      </c>
      <c r="E57" s="38"/>
      <c r="I57" s="38"/>
      <c r="M57" s="37"/>
      <c r="Q57" s="37"/>
    </row>
    <row r="58" spans="1:18" x14ac:dyDescent="0.2">
      <c r="A58" s="5" t="s">
        <v>25</v>
      </c>
      <c r="B58" s="5"/>
      <c r="D58" s="5">
        <v>50</v>
      </c>
      <c r="E58" s="38"/>
      <c r="I58" s="38"/>
      <c r="M58" s="37"/>
      <c r="Q58" s="37"/>
    </row>
    <row r="59" spans="1:18" x14ac:dyDescent="0.2">
      <c r="A59" s="9" t="s">
        <v>276</v>
      </c>
      <c r="B59" s="5"/>
      <c r="D59" s="5"/>
      <c r="E59" s="38"/>
      <c r="I59" s="38"/>
      <c r="M59" s="37"/>
      <c r="Q59" s="37"/>
    </row>
    <row r="60" spans="1:18" x14ac:dyDescent="0.2">
      <c r="A60" s="5"/>
      <c r="B60" s="5"/>
      <c r="D60" s="5"/>
      <c r="E60" s="38"/>
      <c r="I60" s="38"/>
      <c r="M60" s="37"/>
      <c r="Q60" s="37"/>
    </row>
    <row r="61" spans="1:18" x14ac:dyDescent="0.2">
      <c r="A61" s="25" t="s">
        <v>278</v>
      </c>
      <c r="B61" s="5"/>
      <c r="D61" s="5"/>
      <c r="E61" s="38"/>
      <c r="G61">
        <v>31</v>
      </c>
      <c r="I61" s="38"/>
      <c r="M61" s="37"/>
      <c r="Q61" s="37"/>
    </row>
    <row r="62" spans="1:18" x14ac:dyDescent="0.2">
      <c r="A62" s="26" t="s">
        <v>22</v>
      </c>
      <c r="B62" s="5"/>
      <c r="D62" s="5"/>
      <c r="E62" s="38"/>
      <c r="G62">
        <v>18</v>
      </c>
      <c r="I62" s="38"/>
      <c r="M62" s="37"/>
      <c r="Q62" s="37"/>
    </row>
    <row r="63" spans="1:18" x14ac:dyDescent="0.2">
      <c r="A63" s="26" t="s">
        <v>25</v>
      </c>
      <c r="B63" s="10"/>
      <c r="C63" s="10"/>
      <c r="D63" s="26"/>
      <c r="E63" s="38"/>
      <c r="F63" s="10"/>
      <c r="G63" s="10">
        <v>5</v>
      </c>
      <c r="H63" s="10"/>
      <c r="I63" s="42"/>
      <c r="J63" s="10"/>
      <c r="K63" s="10"/>
      <c r="L63" s="10"/>
      <c r="M63" s="37"/>
      <c r="N63" s="10"/>
      <c r="O63" s="10"/>
      <c r="P63" s="10"/>
      <c r="Q63" s="42"/>
      <c r="R63" s="10"/>
    </row>
    <row r="64" spans="1:18" x14ac:dyDescent="0.2">
      <c r="A64" s="26" t="s">
        <v>276</v>
      </c>
      <c r="B64" s="10"/>
      <c r="C64" s="10"/>
      <c r="D64" s="10"/>
      <c r="E64" s="38"/>
      <c r="F64" s="10"/>
      <c r="G64" s="10"/>
      <c r="H64" s="10"/>
      <c r="I64" s="42"/>
      <c r="J64" s="10"/>
      <c r="K64" s="10"/>
      <c r="L64" s="10"/>
      <c r="M64" s="37"/>
      <c r="N64" s="10"/>
      <c r="O64" s="10"/>
      <c r="P64" s="10"/>
      <c r="Q64" s="42"/>
      <c r="R64" s="10"/>
    </row>
    <row r="65" spans="1:18" x14ac:dyDescent="0.2">
      <c r="A65" s="26"/>
      <c r="B65" s="10"/>
      <c r="C65" s="10"/>
      <c r="D65" s="10"/>
      <c r="E65" s="38"/>
      <c r="F65" s="10"/>
      <c r="G65" s="10"/>
      <c r="H65" s="10"/>
      <c r="I65" s="42"/>
      <c r="J65" s="10"/>
      <c r="K65" s="10"/>
      <c r="L65" s="10"/>
      <c r="M65" s="37"/>
      <c r="N65" s="10"/>
      <c r="O65" s="10"/>
      <c r="P65" s="10"/>
      <c r="Q65" s="42"/>
      <c r="R65" s="10"/>
    </row>
    <row r="66" spans="1:18" x14ac:dyDescent="0.2">
      <c r="A66" s="25" t="s">
        <v>279</v>
      </c>
      <c r="B66" s="10"/>
      <c r="C66" s="10"/>
      <c r="D66" s="10"/>
      <c r="E66" s="38"/>
      <c r="F66" s="10"/>
      <c r="G66" s="10"/>
      <c r="H66" s="10">
        <v>40</v>
      </c>
      <c r="I66" s="42"/>
      <c r="J66" s="10"/>
      <c r="K66" s="10"/>
      <c r="L66" s="10"/>
      <c r="M66" s="37"/>
      <c r="N66" s="10"/>
      <c r="O66" s="10"/>
      <c r="P66" s="10"/>
      <c r="Q66" s="42"/>
      <c r="R66" s="10"/>
    </row>
    <row r="67" spans="1:18" x14ac:dyDescent="0.2">
      <c r="A67" s="26" t="s">
        <v>22</v>
      </c>
      <c r="B67" s="10"/>
      <c r="C67" s="10"/>
      <c r="D67" s="10"/>
      <c r="E67" s="38"/>
      <c r="F67" s="10"/>
      <c r="G67" s="10"/>
      <c r="H67" s="10">
        <v>10</v>
      </c>
      <c r="I67" s="42"/>
      <c r="J67" s="10"/>
      <c r="K67" s="10"/>
      <c r="L67" s="10"/>
      <c r="M67" s="37"/>
      <c r="N67" s="10"/>
      <c r="O67" s="10"/>
      <c r="P67" s="10"/>
      <c r="Q67" s="42"/>
      <c r="R67" s="10"/>
    </row>
    <row r="68" spans="1:18" x14ac:dyDescent="0.2">
      <c r="A68" s="26" t="s">
        <v>25</v>
      </c>
      <c r="B68" s="10"/>
      <c r="C68" s="10"/>
      <c r="D68" s="10"/>
      <c r="E68" s="38"/>
      <c r="F68" s="10"/>
      <c r="G68" s="10"/>
      <c r="H68" s="10">
        <v>5</v>
      </c>
      <c r="I68" s="42"/>
      <c r="J68" s="10"/>
      <c r="K68" s="10"/>
      <c r="L68" s="10"/>
      <c r="M68" s="37"/>
      <c r="N68" s="10"/>
      <c r="O68" s="10"/>
      <c r="P68" s="10"/>
      <c r="Q68" s="42"/>
      <c r="R68" s="10"/>
    </row>
    <row r="69" spans="1:18" x14ac:dyDescent="0.2">
      <c r="A69" s="26" t="s">
        <v>276</v>
      </c>
      <c r="B69" s="10"/>
      <c r="C69" s="10"/>
      <c r="D69" s="10"/>
      <c r="E69" s="38"/>
      <c r="F69" s="10"/>
      <c r="G69" s="10"/>
      <c r="H69" s="10"/>
      <c r="I69" s="42"/>
      <c r="J69" s="10"/>
      <c r="K69" s="10"/>
      <c r="L69" s="10"/>
      <c r="M69" s="37"/>
      <c r="N69" s="10"/>
      <c r="O69" s="10"/>
      <c r="P69" s="10"/>
      <c r="Q69" s="42"/>
      <c r="R69" s="10"/>
    </row>
    <row r="70" spans="1:18" x14ac:dyDescent="0.2">
      <c r="A70" s="26"/>
      <c r="B70" s="10"/>
      <c r="C70" s="10"/>
      <c r="D70" s="10"/>
      <c r="E70" s="38"/>
      <c r="F70" s="10"/>
      <c r="G70" s="10"/>
      <c r="H70" s="10"/>
      <c r="I70" s="42"/>
      <c r="J70" s="10"/>
      <c r="K70" s="10"/>
      <c r="L70" s="10"/>
      <c r="M70" s="37"/>
      <c r="N70" s="10"/>
      <c r="O70" s="10"/>
      <c r="P70" s="10"/>
      <c r="Q70" s="42"/>
      <c r="R70" s="10"/>
    </row>
    <row r="71" spans="1:18" x14ac:dyDescent="0.2">
      <c r="A71" s="25" t="s">
        <v>283</v>
      </c>
      <c r="B71" s="10"/>
      <c r="C71" s="10"/>
      <c r="D71" s="10"/>
      <c r="E71" s="38"/>
      <c r="F71" s="10"/>
      <c r="G71" s="10"/>
      <c r="H71" s="10"/>
      <c r="I71" s="42"/>
      <c r="J71" s="10">
        <v>30</v>
      </c>
      <c r="K71" s="10"/>
      <c r="L71" s="10"/>
      <c r="M71" s="37"/>
      <c r="N71" s="10"/>
      <c r="O71" s="10"/>
      <c r="P71" s="10"/>
      <c r="Q71" s="42"/>
      <c r="R71" s="10"/>
    </row>
    <row r="72" spans="1:18" x14ac:dyDescent="0.2">
      <c r="A72" s="26" t="s">
        <v>22</v>
      </c>
      <c r="B72" s="10"/>
      <c r="C72" s="10"/>
      <c r="D72" s="10"/>
      <c r="E72" s="38"/>
      <c r="F72" s="10"/>
      <c r="G72" s="10"/>
      <c r="H72" s="10"/>
      <c r="I72" s="42"/>
      <c r="J72" s="10">
        <v>18</v>
      </c>
      <c r="K72" s="10"/>
      <c r="L72" s="10"/>
      <c r="M72" s="37"/>
      <c r="N72" s="10"/>
      <c r="O72" s="10"/>
      <c r="P72" s="10"/>
      <c r="Q72" s="42"/>
      <c r="R72" s="10"/>
    </row>
    <row r="73" spans="1:18" x14ac:dyDescent="0.2">
      <c r="A73" s="26" t="s">
        <v>25</v>
      </c>
      <c r="B73" s="10"/>
      <c r="C73" s="10"/>
      <c r="D73" s="10"/>
      <c r="E73" s="38"/>
      <c r="F73" s="10"/>
      <c r="G73" s="10"/>
      <c r="H73" s="10"/>
      <c r="I73" s="42"/>
      <c r="J73" s="10">
        <v>5</v>
      </c>
      <c r="K73" s="10"/>
      <c r="L73" s="10"/>
      <c r="M73" s="37"/>
      <c r="N73" s="10"/>
      <c r="O73" s="10"/>
      <c r="P73" s="10"/>
      <c r="Q73" s="42"/>
      <c r="R73" s="10"/>
    </row>
    <row r="74" spans="1:18" x14ac:dyDescent="0.2">
      <c r="A74" s="26" t="s">
        <v>276</v>
      </c>
      <c r="B74" s="10"/>
      <c r="C74" s="10"/>
      <c r="D74" s="10"/>
      <c r="E74" s="38"/>
      <c r="F74" s="10"/>
      <c r="G74" s="10"/>
      <c r="H74" s="10"/>
      <c r="I74" s="42"/>
      <c r="J74" s="10"/>
      <c r="K74" s="10"/>
      <c r="L74" s="10"/>
      <c r="M74" s="37"/>
      <c r="N74" s="10"/>
      <c r="O74" s="10"/>
      <c r="P74" s="10"/>
      <c r="Q74" s="42"/>
      <c r="R74" s="10"/>
    </row>
    <row r="75" spans="1:18" x14ac:dyDescent="0.2">
      <c r="A75" s="26"/>
      <c r="B75" s="10"/>
      <c r="C75" s="10"/>
      <c r="D75" s="10"/>
      <c r="E75" s="38"/>
      <c r="F75" s="10"/>
      <c r="G75" s="10"/>
      <c r="H75" s="10"/>
      <c r="I75" s="42"/>
      <c r="J75" s="10"/>
      <c r="K75" s="10"/>
      <c r="L75" s="10"/>
      <c r="M75" s="37"/>
      <c r="N75" s="10"/>
      <c r="O75" s="10"/>
      <c r="P75" s="10"/>
      <c r="Q75" s="42"/>
      <c r="R75" s="10"/>
    </row>
    <row r="76" spans="1:18" x14ac:dyDescent="0.2">
      <c r="A76" s="6" t="s">
        <v>286</v>
      </c>
      <c r="B76" s="10"/>
      <c r="C76" s="10"/>
      <c r="D76" s="10"/>
      <c r="E76" s="38"/>
      <c r="F76" s="10"/>
      <c r="G76" s="10"/>
      <c r="H76" s="10"/>
      <c r="I76" s="42"/>
      <c r="J76" s="10"/>
      <c r="K76" s="10"/>
      <c r="L76" s="10"/>
      <c r="M76" s="37"/>
      <c r="N76" s="10">
        <v>39</v>
      </c>
      <c r="O76" s="10"/>
      <c r="P76" s="10"/>
      <c r="Q76" s="42"/>
      <c r="R76" s="10"/>
    </row>
    <row r="77" spans="1:18" x14ac:dyDescent="0.2">
      <c r="A77" s="26" t="s">
        <v>22</v>
      </c>
      <c r="B77" s="10"/>
      <c r="C77" s="10"/>
      <c r="D77" s="10"/>
      <c r="E77" s="38"/>
      <c r="F77" s="10"/>
      <c r="G77" s="10"/>
      <c r="H77" s="10"/>
      <c r="I77" s="42"/>
      <c r="J77" s="10"/>
      <c r="K77" s="10"/>
      <c r="L77" s="10"/>
      <c r="M77" s="37"/>
      <c r="N77" s="10">
        <v>12</v>
      </c>
      <c r="O77" s="10"/>
      <c r="P77" s="10"/>
      <c r="Q77" s="42"/>
      <c r="R77" s="10"/>
    </row>
    <row r="78" spans="1:18" x14ac:dyDescent="0.2">
      <c r="A78" s="26" t="s">
        <v>25</v>
      </c>
      <c r="B78" s="10"/>
      <c r="C78" s="10"/>
      <c r="D78" s="10"/>
      <c r="E78" s="38"/>
      <c r="F78" s="10"/>
      <c r="G78" s="10"/>
      <c r="H78" s="10"/>
      <c r="I78" s="42"/>
      <c r="J78" s="10"/>
      <c r="K78" s="10"/>
      <c r="L78" s="10"/>
      <c r="M78" s="37"/>
      <c r="N78" s="10">
        <v>3</v>
      </c>
      <c r="O78" s="10"/>
      <c r="P78" s="10"/>
      <c r="Q78" s="42"/>
      <c r="R78" s="10"/>
    </row>
    <row r="79" spans="1:18" x14ac:dyDescent="0.2">
      <c r="A79" s="26" t="s">
        <v>276</v>
      </c>
      <c r="E79" s="38"/>
      <c r="I79" s="38"/>
      <c r="M79" s="37"/>
      <c r="O79" s="10"/>
      <c r="P79" s="10"/>
      <c r="Q79" s="42"/>
    </row>
    <row r="80" spans="1:18" x14ac:dyDescent="0.2">
      <c r="A80" s="26"/>
      <c r="B80" s="10"/>
      <c r="C80" s="10"/>
      <c r="D80" s="10"/>
      <c r="E80" s="38"/>
      <c r="F80" s="10"/>
      <c r="G80" s="10"/>
      <c r="H80" s="10"/>
      <c r="I80" s="42"/>
      <c r="J80" s="10"/>
      <c r="K80" s="10"/>
      <c r="L80" s="10"/>
      <c r="M80" s="42"/>
      <c r="N80" s="10"/>
      <c r="Q80" s="37"/>
    </row>
    <row r="81" spans="1:18" ht="13.5" thickBot="1" x14ac:dyDescent="0.25">
      <c r="A81" s="27" t="s">
        <v>39</v>
      </c>
      <c r="B81" s="10"/>
      <c r="C81" s="10"/>
      <c r="D81" s="10"/>
      <c r="E81" s="38"/>
      <c r="F81" s="10"/>
      <c r="G81" s="10"/>
      <c r="H81" s="10"/>
      <c r="I81" s="42"/>
      <c r="J81" s="10"/>
      <c r="K81" s="10"/>
      <c r="L81" s="10"/>
      <c r="M81" s="42"/>
      <c r="N81" s="10"/>
      <c r="O81">
        <v>113</v>
      </c>
      <c r="Q81" s="37"/>
    </row>
    <row r="82" spans="1:18" x14ac:dyDescent="0.2">
      <c r="A82" s="9" t="s">
        <v>290</v>
      </c>
      <c r="B82" s="10"/>
      <c r="C82" s="10"/>
      <c r="D82" s="10"/>
      <c r="E82" s="38"/>
      <c r="F82" s="10"/>
      <c r="G82" s="10"/>
      <c r="H82" s="10"/>
      <c r="I82" s="42"/>
      <c r="J82" s="10"/>
      <c r="K82" s="10"/>
      <c r="L82" s="10"/>
      <c r="M82" s="42"/>
      <c r="N82" s="10"/>
      <c r="O82">
        <v>100</v>
      </c>
      <c r="Q82" s="37"/>
    </row>
    <row r="83" spans="1:18" x14ac:dyDescent="0.2">
      <c r="A83" s="9" t="s">
        <v>291</v>
      </c>
      <c r="B83" s="10"/>
      <c r="C83" s="10"/>
      <c r="D83" s="10"/>
      <c r="E83" s="38"/>
      <c r="F83" s="10"/>
      <c r="G83" s="10"/>
      <c r="H83" s="10"/>
      <c r="I83" s="42"/>
      <c r="J83" s="10"/>
      <c r="K83" s="10"/>
      <c r="L83" s="10"/>
      <c r="M83" s="42"/>
      <c r="N83" s="10"/>
      <c r="O83">
        <v>0</v>
      </c>
      <c r="Q83" s="37"/>
    </row>
    <row r="84" spans="1:18" x14ac:dyDescent="0.2">
      <c r="A84" s="9" t="s">
        <v>292</v>
      </c>
      <c r="B84" s="10"/>
      <c r="C84" s="10"/>
      <c r="D84" s="10"/>
      <c r="E84" s="38"/>
      <c r="F84" s="10"/>
      <c r="G84" s="10"/>
      <c r="H84" s="10"/>
      <c r="I84" s="42"/>
      <c r="J84" s="10"/>
      <c r="K84" s="10"/>
      <c r="L84" s="10"/>
      <c r="M84" s="42"/>
      <c r="N84" s="10"/>
      <c r="O84">
        <v>100</v>
      </c>
      <c r="Q84" s="37"/>
    </row>
    <row r="85" spans="1:18" x14ac:dyDescent="0.2">
      <c r="A85" s="9" t="s">
        <v>276</v>
      </c>
      <c r="B85" s="10"/>
      <c r="C85" s="10"/>
      <c r="D85" s="10"/>
      <c r="E85" s="38"/>
      <c r="F85" s="10"/>
      <c r="G85" s="10"/>
      <c r="H85" s="10"/>
      <c r="I85" s="42"/>
      <c r="J85" s="10"/>
      <c r="K85" s="10"/>
      <c r="L85" s="10"/>
      <c r="M85" s="42"/>
      <c r="N85" s="10"/>
      <c r="O85" s="54"/>
      <c r="P85" s="30"/>
      <c r="Q85" s="90"/>
      <c r="R85" s="30"/>
    </row>
    <row r="86" spans="1:18" x14ac:dyDescent="0.2">
      <c r="A86" s="9"/>
      <c r="B86" s="10"/>
      <c r="C86" s="10"/>
      <c r="D86" s="10"/>
      <c r="E86" s="38"/>
      <c r="F86" s="10"/>
      <c r="G86" s="10"/>
      <c r="H86" s="10"/>
      <c r="I86" s="42"/>
      <c r="J86" s="10"/>
      <c r="K86" s="10"/>
      <c r="L86" s="10"/>
      <c r="M86" s="42"/>
      <c r="N86" s="10"/>
      <c r="O86" s="54"/>
      <c r="P86" s="30"/>
      <c r="Q86" s="90" t="s">
        <v>250</v>
      </c>
      <c r="R86" s="10"/>
    </row>
    <row r="87" spans="1:18" x14ac:dyDescent="0.2">
      <c r="A87" s="31" t="s">
        <v>71</v>
      </c>
      <c r="B87" s="10"/>
      <c r="C87" s="10"/>
      <c r="D87" s="10"/>
      <c r="E87" s="38"/>
      <c r="F87" s="10"/>
      <c r="G87" s="10"/>
      <c r="H87" s="10"/>
      <c r="I87" s="42"/>
      <c r="J87" s="10"/>
      <c r="K87" s="10"/>
      <c r="L87" s="10"/>
      <c r="M87" s="42"/>
      <c r="N87" s="10"/>
      <c r="O87" s="10"/>
      <c r="P87" s="54">
        <v>78</v>
      </c>
      <c r="Q87" s="90"/>
      <c r="R87" s="10"/>
    </row>
    <row r="88" spans="1:18" x14ac:dyDescent="0.2">
      <c r="A88" s="9" t="s">
        <v>22</v>
      </c>
      <c r="B88" s="10"/>
      <c r="C88" s="10"/>
      <c r="D88" s="10"/>
      <c r="E88" s="38"/>
      <c r="F88" s="10"/>
      <c r="G88" s="10"/>
      <c r="H88" s="10"/>
      <c r="I88" s="42"/>
      <c r="J88" s="10"/>
      <c r="K88" s="10"/>
      <c r="L88" s="10"/>
      <c r="M88" s="42"/>
      <c r="N88" s="10"/>
      <c r="O88" s="10"/>
      <c r="P88" s="54">
        <v>146</v>
      </c>
      <c r="Q88" s="90"/>
      <c r="R88" s="10"/>
    </row>
    <row r="89" spans="1:18" x14ac:dyDescent="0.2">
      <c r="A89" s="9" t="s">
        <v>256</v>
      </c>
      <c r="B89" s="10"/>
      <c r="C89" s="10"/>
      <c r="D89" s="10"/>
      <c r="E89" s="38"/>
      <c r="F89" s="10"/>
      <c r="G89" s="10"/>
      <c r="H89" s="10"/>
      <c r="I89" s="42"/>
      <c r="J89" s="10"/>
      <c r="K89" s="10"/>
      <c r="L89" s="10"/>
      <c r="M89" s="42"/>
      <c r="N89" s="10"/>
      <c r="O89" s="10"/>
      <c r="P89" s="10">
        <v>100</v>
      </c>
      <c r="Q89" s="42"/>
      <c r="R89" s="10"/>
    </row>
    <row r="90" spans="1:18" x14ac:dyDescent="0.2">
      <c r="A90" s="9" t="s">
        <v>26</v>
      </c>
      <c r="O90" s="10"/>
      <c r="P90" s="10"/>
      <c r="Q90" s="42"/>
    </row>
    <row r="91" spans="1:18" x14ac:dyDescent="0.2">
      <c r="A91" s="9"/>
      <c r="B91" s="2" t="s">
        <v>84</v>
      </c>
      <c r="C91" s="2" t="s">
        <v>48</v>
      </c>
      <c r="D91" s="2" t="s">
        <v>84</v>
      </c>
      <c r="E91" s="179"/>
      <c r="F91" s="2"/>
      <c r="G91" s="2"/>
      <c r="H91" s="2"/>
      <c r="I91" s="179"/>
      <c r="J91" s="2"/>
      <c r="K91" s="2"/>
      <c r="L91" s="2"/>
      <c r="M91" s="178"/>
      <c r="N91" s="2"/>
      <c r="O91" s="2"/>
      <c r="P91" s="2"/>
      <c r="Q91" s="88"/>
      <c r="R91" s="8"/>
    </row>
    <row r="92" spans="1:18" x14ac:dyDescent="0.2">
      <c r="A92" s="1" t="s">
        <v>17</v>
      </c>
      <c r="B92" s="2"/>
      <c r="C92" s="2"/>
      <c r="D92" s="2"/>
      <c r="E92" s="179"/>
      <c r="F92" s="2"/>
      <c r="G92" s="2"/>
      <c r="H92" s="2"/>
      <c r="I92" s="179"/>
      <c r="J92" s="2"/>
      <c r="K92" s="2"/>
      <c r="L92" s="2"/>
      <c r="M92" s="179"/>
      <c r="N92" s="2"/>
      <c r="O92" s="2"/>
      <c r="P92" s="2"/>
      <c r="Q92" s="88"/>
    </row>
    <row r="93" spans="1:18" x14ac:dyDescent="0.2">
      <c r="A93" s="2" t="s">
        <v>15</v>
      </c>
      <c r="E93" s="38"/>
      <c r="I93" s="38"/>
      <c r="M93" s="37"/>
      <c r="Q93" s="37"/>
    </row>
    <row r="94" spans="1:18" x14ac:dyDescent="0.2">
      <c r="A94" s="5" t="s">
        <v>27</v>
      </c>
      <c r="E94" s="38"/>
      <c r="I94" s="38"/>
      <c r="M94" s="37"/>
      <c r="Q94" s="37"/>
      <c r="R94" s="8"/>
    </row>
    <row r="96" spans="1:18" ht="15" thickBot="1" x14ac:dyDescent="0.25">
      <c r="A96" s="28" t="s">
        <v>29</v>
      </c>
      <c r="B96" s="2">
        <v>48</v>
      </c>
      <c r="C96" s="2">
        <v>22</v>
      </c>
      <c r="D96" s="2">
        <v>27</v>
      </c>
      <c r="E96" s="179">
        <f>SUM(B96:D96)</f>
        <v>97</v>
      </c>
      <c r="F96" s="2">
        <v>32</v>
      </c>
      <c r="G96" s="2">
        <v>24</v>
      </c>
      <c r="H96" s="2">
        <v>20</v>
      </c>
      <c r="I96" s="179">
        <f>F96+G96+H96</f>
        <v>76</v>
      </c>
      <c r="J96" s="2">
        <v>29</v>
      </c>
      <c r="K96" s="2">
        <v>28</v>
      </c>
      <c r="L96" s="2">
        <v>11</v>
      </c>
      <c r="M96" s="179">
        <f>J96+K96+L96</f>
        <v>68</v>
      </c>
      <c r="N96" s="2">
        <v>21</v>
      </c>
      <c r="O96" s="2">
        <v>21</v>
      </c>
      <c r="P96" s="2">
        <v>68</v>
      </c>
      <c r="Q96" s="179">
        <f>SUM(N96+O96+P96)</f>
        <v>110</v>
      </c>
      <c r="R96" s="253">
        <f>SUM(Q96,M96,I96,E96)</f>
        <v>351</v>
      </c>
    </row>
    <row r="97" spans="1:18" ht="14.25" x14ac:dyDescent="0.2">
      <c r="A97" t="s">
        <v>30</v>
      </c>
      <c r="B97" s="2">
        <v>19</v>
      </c>
      <c r="C97" s="2">
        <v>10</v>
      </c>
      <c r="D97" s="2">
        <v>9</v>
      </c>
      <c r="E97" s="179">
        <f>SUM(D97+C97+B97)</f>
        <v>38</v>
      </c>
      <c r="F97" s="2">
        <v>18</v>
      </c>
      <c r="G97" s="2">
        <v>15</v>
      </c>
      <c r="H97" s="2">
        <v>17</v>
      </c>
      <c r="I97" s="179">
        <f>F97+G97+H97</f>
        <v>50</v>
      </c>
      <c r="J97" s="2">
        <v>14</v>
      </c>
      <c r="K97" s="2">
        <v>22</v>
      </c>
      <c r="L97" s="2">
        <v>6</v>
      </c>
      <c r="M97" s="179">
        <f>J97+K97+L97</f>
        <v>42</v>
      </c>
      <c r="N97" s="2">
        <v>6</v>
      </c>
      <c r="O97" s="2">
        <v>6</v>
      </c>
      <c r="P97" s="2">
        <v>25</v>
      </c>
      <c r="Q97" s="179">
        <f>SUM(N97+O97+P97)</f>
        <v>37</v>
      </c>
      <c r="R97" s="253">
        <f>SUM(Q97,M97,I97,E97)</f>
        <v>167</v>
      </c>
    </row>
    <row r="98" spans="1:18" x14ac:dyDescent="0.2">
      <c r="A98" t="s">
        <v>31</v>
      </c>
      <c r="B98" s="2"/>
      <c r="D98" s="2"/>
      <c r="E98" s="38"/>
      <c r="I98" s="37"/>
      <c r="M98" s="37"/>
      <c r="Q98" s="37"/>
    </row>
    <row r="99" spans="1:18" x14ac:dyDescent="0.2">
      <c r="E99" s="38"/>
      <c r="I99" s="37"/>
      <c r="M99" s="37"/>
      <c r="Q99" s="37"/>
    </row>
    <row r="100" spans="1:18" x14ac:dyDescent="0.2">
      <c r="A100" s="1" t="s">
        <v>158</v>
      </c>
      <c r="B100">
        <v>20</v>
      </c>
      <c r="C100" s="2">
        <v>140</v>
      </c>
      <c r="D100">
        <v>20</v>
      </c>
      <c r="E100" s="38"/>
      <c r="I100" s="37"/>
      <c r="J100">
        <v>10</v>
      </c>
      <c r="K100">
        <v>25</v>
      </c>
      <c r="M100" s="37"/>
      <c r="Q100" s="37"/>
    </row>
    <row r="101" spans="1:18" x14ac:dyDescent="0.2">
      <c r="A101" s="9" t="s">
        <v>275</v>
      </c>
      <c r="C101" s="5">
        <v>20</v>
      </c>
      <c r="D101">
        <v>5</v>
      </c>
      <c r="F101">
        <v>15</v>
      </c>
      <c r="G101">
        <v>50</v>
      </c>
      <c r="J101">
        <v>10</v>
      </c>
      <c r="K101">
        <v>15</v>
      </c>
    </row>
    <row r="102" spans="1:18" x14ac:dyDescent="0.2">
      <c r="A102" s="9" t="s">
        <v>285</v>
      </c>
      <c r="C102" s="5">
        <v>6</v>
      </c>
      <c r="D102">
        <v>10</v>
      </c>
    </row>
    <row r="103" spans="1:18" x14ac:dyDescent="0.2">
      <c r="A103" s="9" t="s">
        <v>281</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1"/>
  <sheetViews>
    <sheetView topLeftCell="C1" workbookViewId="0">
      <selection activeCell="L10" sqref="L10"/>
    </sheetView>
  </sheetViews>
  <sheetFormatPr defaultRowHeight="12.75" x14ac:dyDescent="0.2"/>
  <cols>
    <col min="1" max="1" width="31.85546875" customWidth="1"/>
    <col min="2" max="2" width="11.28515625" customWidth="1"/>
    <col min="3" max="3" width="7.140625" customWidth="1"/>
    <col min="4" max="4" width="6.28515625" customWidth="1"/>
    <col min="6" max="6" width="7.28515625" customWidth="1"/>
    <col min="7" max="7" width="7" customWidth="1"/>
    <col min="8" max="8" width="7.140625" customWidth="1"/>
    <col min="9" max="9" width="10.28515625" customWidth="1"/>
    <col min="10" max="11" width="7.5703125" customWidth="1"/>
    <col min="12" max="12" width="10.5703125" customWidth="1"/>
    <col min="14" max="14" width="8.140625" customWidth="1"/>
    <col min="15" max="15" width="9" customWidth="1"/>
    <col min="16" max="16" width="8" customWidth="1"/>
  </cols>
  <sheetData>
    <row r="1" spans="1:22" x14ac:dyDescent="0.2">
      <c r="B1" s="10" t="s">
        <v>302</v>
      </c>
      <c r="C1" s="10" t="s">
        <v>303</v>
      </c>
      <c r="D1" s="10" t="s">
        <v>225</v>
      </c>
      <c r="F1" s="10" t="s">
        <v>3</v>
      </c>
      <c r="G1" s="10" t="s">
        <v>4</v>
      </c>
      <c r="H1" s="10" t="s">
        <v>113</v>
      </c>
      <c r="J1" s="10" t="s">
        <v>304</v>
      </c>
      <c r="K1" s="10" t="s">
        <v>7</v>
      </c>
      <c r="L1" s="10" t="s">
        <v>8</v>
      </c>
      <c r="N1" s="10" t="s">
        <v>9</v>
      </c>
      <c r="O1" s="10" t="s">
        <v>10</v>
      </c>
      <c r="P1" s="10" t="s">
        <v>11</v>
      </c>
    </row>
    <row r="2" spans="1:22" x14ac:dyDescent="0.2">
      <c r="E2" s="92" t="s">
        <v>124</v>
      </c>
      <c r="I2" s="92" t="s">
        <v>124</v>
      </c>
      <c r="M2" s="92" t="s">
        <v>124</v>
      </c>
      <c r="Q2" s="37"/>
    </row>
    <row r="3" spans="1:22" x14ac:dyDescent="0.2">
      <c r="A3" s="4" t="s">
        <v>12</v>
      </c>
      <c r="B3" s="3"/>
      <c r="C3" s="3"/>
      <c r="D3" s="3"/>
      <c r="E3" s="93"/>
      <c r="F3" s="3"/>
      <c r="G3" s="3"/>
      <c r="H3" s="3"/>
      <c r="I3" s="93"/>
      <c r="J3" s="3"/>
      <c r="K3" s="3"/>
      <c r="L3" s="3"/>
      <c r="M3" s="88"/>
      <c r="N3" s="3"/>
      <c r="O3" s="3"/>
      <c r="P3" s="3"/>
      <c r="Q3" s="88"/>
      <c r="R3" s="24" t="s">
        <v>51</v>
      </c>
    </row>
    <row r="4" spans="1:22" x14ac:dyDescent="0.2">
      <c r="A4" s="3" t="s">
        <v>81</v>
      </c>
      <c r="B4" s="48">
        <v>5589</v>
      </c>
      <c r="C4" s="48">
        <v>5085</v>
      </c>
      <c r="D4" s="48">
        <v>6202</v>
      </c>
      <c r="E4" s="179">
        <f>SUM(B4:D4)</f>
        <v>16876</v>
      </c>
      <c r="F4" s="48">
        <v>5340</v>
      </c>
      <c r="G4" s="48">
        <v>5674</v>
      </c>
      <c r="H4" s="48">
        <v>5580</v>
      </c>
      <c r="I4" s="179">
        <f>SUM(F4:H4)</f>
        <v>16594</v>
      </c>
      <c r="J4" s="2">
        <v>5054</v>
      </c>
      <c r="K4" s="2">
        <v>5654</v>
      </c>
      <c r="L4" s="2">
        <v>4906</v>
      </c>
      <c r="M4" s="179">
        <v>15614</v>
      </c>
      <c r="N4" s="2">
        <v>5636</v>
      </c>
      <c r="O4" s="2">
        <v>5325</v>
      </c>
      <c r="P4" s="2">
        <v>5170</v>
      </c>
      <c r="Q4" s="178">
        <f>SUM(N4:P4)</f>
        <v>16131</v>
      </c>
      <c r="R4" s="11">
        <f>SUM(Q4,M4,I4,E4)</f>
        <v>65215</v>
      </c>
    </row>
    <row r="5" spans="1:22" x14ac:dyDescent="0.2">
      <c r="A5" s="3" t="s">
        <v>77</v>
      </c>
      <c r="B5" s="48">
        <v>2709</v>
      </c>
      <c r="C5" s="48">
        <v>2881</v>
      </c>
      <c r="D5" s="48">
        <v>2956</v>
      </c>
      <c r="E5" s="179">
        <f>SUM(B5:D5)</f>
        <v>8546</v>
      </c>
      <c r="F5" s="48">
        <v>2597</v>
      </c>
      <c r="G5" s="48">
        <v>2337</v>
      </c>
      <c r="H5" s="48">
        <v>2614</v>
      </c>
      <c r="I5" s="179">
        <f>SUM(F5:H5)</f>
        <v>7548</v>
      </c>
      <c r="J5" s="2">
        <v>2677</v>
      </c>
      <c r="K5" s="2">
        <v>2707</v>
      </c>
      <c r="L5" s="2">
        <v>2511</v>
      </c>
      <c r="M5" s="179">
        <f>SUM(J5:L5)</f>
        <v>7895</v>
      </c>
      <c r="N5" s="2">
        <v>2680</v>
      </c>
      <c r="O5" s="2">
        <v>2981</v>
      </c>
      <c r="P5" s="2">
        <v>3078</v>
      </c>
      <c r="Q5" s="178">
        <f>SUM(N5:P5)</f>
        <v>8739</v>
      </c>
      <c r="R5" s="11">
        <f>SUM(E5+I5+M5+Q5)</f>
        <v>32728</v>
      </c>
    </row>
    <row r="6" spans="1:22" x14ac:dyDescent="0.2">
      <c r="A6" s="3" t="s">
        <v>79</v>
      </c>
      <c r="B6" s="48">
        <v>2346</v>
      </c>
      <c r="C6" s="48">
        <v>2118</v>
      </c>
      <c r="D6" s="48">
        <v>2370</v>
      </c>
      <c r="E6" s="179">
        <f>SUM(B6:D6)</f>
        <v>6834</v>
      </c>
      <c r="F6" s="48">
        <v>2382</v>
      </c>
      <c r="G6" s="48">
        <v>2118</v>
      </c>
      <c r="H6" s="48">
        <v>1926</v>
      </c>
      <c r="I6" s="179">
        <f>SUM(F6:H6)</f>
        <v>6426</v>
      </c>
      <c r="J6" s="2">
        <v>1864</v>
      </c>
      <c r="K6" s="2">
        <v>1854</v>
      </c>
      <c r="L6" s="2">
        <v>2166</v>
      </c>
      <c r="M6" s="179">
        <f>SUM(J6:L6)</f>
        <v>5884</v>
      </c>
      <c r="N6" s="2">
        <v>2076</v>
      </c>
      <c r="O6" s="2">
        <v>2604</v>
      </c>
      <c r="P6" s="2">
        <v>2712</v>
      </c>
      <c r="Q6" s="178">
        <f>SUM(N6:P6)</f>
        <v>7392</v>
      </c>
      <c r="R6" s="11">
        <f>SUM(E6+I6+M6+Q6)</f>
        <v>26536</v>
      </c>
    </row>
    <row r="7" spans="1:22" ht="15" x14ac:dyDescent="0.25">
      <c r="A7" s="4"/>
      <c r="B7" s="161">
        <f>SUM(B4:B5)</f>
        <v>8298</v>
      </c>
      <c r="C7" s="50">
        <v>9844</v>
      </c>
      <c r="D7" s="50">
        <f>SUM(D4:D6)</f>
        <v>11528</v>
      </c>
      <c r="E7" s="95">
        <f>SUM(B7:D7)</f>
        <v>29670</v>
      </c>
      <c r="F7" s="50">
        <f>SUM(F4:F6)</f>
        <v>10319</v>
      </c>
      <c r="G7" s="50">
        <f>SUM(G4:G6)</f>
        <v>10129</v>
      </c>
      <c r="H7" s="50">
        <f>SUM(H4:H6)</f>
        <v>10120</v>
      </c>
      <c r="I7" s="94">
        <f>SUM(F7:H7)</f>
        <v>30568</v>
      </c>
      <c r="J7" s="50">
        <f>SUM(J4:J6)</f>
        <v>9595</v>
      </c>
      <c r="K7" s="50">
        <f>SUM(K4:K6)</f>
        <v>10215</v>
      </c>
      <c r="L7" s="22">
        <f>SUM(L4:L6)</f>
        <v>9583</v>
      </c>
      <c r="M7" s="96">
        <v>29393</v>
      </c>
      <c r="N7" s="1">
        <f>SUM(N4:N6)</f>
        <v>10392</v>
      </c>
      <c r="O7" s="1">
        <f>SUM(O4:O6)</f>
        <v>10910</v>
      </c>
      <c r="P7" s="1">
        <f>SUM(P4:P6)</f>
        <v>10960</v>
      </c>
      <c r="Q7" s="179">
        <f>SUM(Q4:Q6)</f>
        <v>32262</v>
      </c>
      <c r="R7" s="12">
        <f>SUM(E7+I7+M7+Q7)</f>
        <v>121893</v>
      </c>
      <c r="S7" s="273">
        <v>123188</v>
      </c>
      <c r="T7" s="41" t="s">
        <v>336</v>
      </c>
      <c r="U7" s="41"/>
      <c r="V7" s="41"/>
    </row>
    <row r="8" spans="1:22" x14ac:dyDescent="0.2">
      <c r="A8" s="3"/>
      <c r="B8" s="76"/>
      <c r="C8" s="51"/>
      <c r="D8" s="51"/>
      <c r="E8" s="96"/>
      <c r="F8" s="51"/>
      <c r="G8" s="51"/>
      <c r="H8" s="51"/>
      <c r="I8" s="96"/>
      <c r="J8" s="21"/>
      <c r="K8" s="21"/>
      <c r="L8" s="64"/>
      <c r="M8" s="180"/>
      <c r="N8" s="3"/>
      <c r="O8" s="3"/>
      <c r="P8" s="3"/>
      <c r="Q8" s="88"/>
      <c r="R8" s="11"/>
      <c r="S8" s="10" t="s">
        <v>338</v>
      </c>
      <c r="U8" s="10" t="s">
        <v>339</v>
      </c>
    </row>
    <row r="9" spans="1:22" x14ac:dyDescent="0.2">
      <c r="A9" s="3" t="s">
        <v>82</v>
      </c>
      <c r="B9" s="192">
        <v>21</v>
      </c>
      <c r="C9" s="48">
        <v>19</v>
      </c>
      <c r="D9" s="48">
        <v>0</v>
      </c>
      <c r="E9" s="179">
        <f>SUM(B9:D9)</f>
        <v>40</v>
      </c>
      <c r="F9" s="48">
        <v>0</v>
      </c>
      <c r="G9" s="48"/>
      <c r="H9" s="48"/>
      <c r="I9" s="94">
        <f>SUM(F9:H9)</f>
        <v>0</v>
      </c>
      <c r="J9" s="2"/>
      <c r="K9" s="2"/>
      <c r="L9" s="21"/>
      <c r="M9" s="179">
        <f>SUM(J9:L9)</f>
        <v>0</v>
      </c>
      <c r="N9" s="2"/>
      <c r="O9" s="2"/>
      <c r="P9" s="2"/>
      <c r="Q9" s="178">
        <f>SUM(N9:P9)</f>
        <v>0</v>
      </c>
      <c r="R9" s="11">
        <f>SUM(Q9,M9,I9,E9)</f>
        <v>40</v>
      </c>
    </row>
    <row r="10" spans="1:22" x14ac:dyDescent="0.2">
      <c r="A10" s="3" t="s">
        <v>78</v>
      </c>
      <c r="B10" s="192">
        <v>0</v>
      </c>
      <c r="C10" s="49">
        <v>1</v>
      </c>
      <c r="D10" s="49">
        <v>0</v>
      </c>
      <c r="E10" s="98">
        <f>SUM(B10:D10)</f>
        <v>1</v>
      </c>
      <c r="F10" s="49">
        <v>0</v>
      </c>
      <c r="G10" s="49"/>
      <c r="H10" s="49"/>
      <c r="I10" s="94">
        <f>SUM(F10:H10)</f>
        <v>0</v>
      </c>
      <c r="J10" s="32"/>
      <c r="K10" s="32">
        <v>0</v>
      </c>
      <c r="L10" s="65">
        <v>0</v>
      </c>
      <c r="M10" s="179">
        <f>SUM(J10:L10)</f>
        <v>0</v>
      </c>
      <c r="N10" s="2"/>
      <c r="O10" s="2"/>
      <c r="P10" s="2"/>
      <c r="Q10" s="178">
        <f>SUM(N10:P10)</f>
        <v>0</v>
      </c>
      <c r="R10" s="11">
        <f>SUM(E10+I10+M10+Q10)</f>
        <v>1</v>
      </c>
    </row>
    <row r="11" spans="1:22" x14ac:dyDescent="0.2">
      <c r="A11" s="35" t="s">
        <v>80</v>
      </c>
      <c r="B11" s="258">
        <v>84</v>
      </c>
      <c r="C11" s="48">
        <v>60</v>
      </c>
      <c r="D11" s="48">
        <v>60</v>
      </c>
      <c r="E11" s="179">
        <f>SUM(B11:D11)</f>
        <v>204</v>
      </c>
      <c r="F11" s="48">
        <v>60</v>
      </c>
      <c r="G11" s="48">
        <v>60</v>
      </c>
      <c r="H11" s="48">
        <v>60</v>
      </c>
      <c r="I11" s="94">
        <f>SUM(F11:H11)</f>
        <v>180</v>
      </c>
      <c r="J11" s="2">
        <v>60</v>
      </c>
      <c r="K11" s="2">
        <v>60</v>
      </c>
      <c r="L11" s="66">
        <v>60</v>
      </c>
      <c r="M11" s="179">
        <f>SUM(J11:L11)</f>
        <v>180</v>
      </c>
      <c r="N11" s="2">
        <v>60</v>
      </c>
      <c r="O11" s="2">
        <v>60</v>
      </c>
      <c r="P11" s="2">
        <v>30</v>
      </c>
      <c r="Q11" s="178">
        <f>SUM(N11:P11)</f>
        <v>150</v>
      </c>
      <c r="R11" s="11">
        <f>SUM(E11+I11+M11+P11)</f>
        <v>594</v>
      </c>
    </row>
    <row r="12" spans="1:22" x14ac:dyDescent="0.2">
      <c r="A12" s="4"/>
      <c r="B12" s="1">
        <v>105</v>
      </c>
      <c r="C12" s="36">
        <v>80</v>
      </c>
      <c r="D12" s="19">
        <f>SUM(D9:D11)</f>
        <v>60</v>
      </c>
      <c r="E12" s="94">
        <f>SUM(B12:D12)</f>
        <v>245</v>
      </c>
      <c r="F12" s="19">
        <f>SUM(F9:F11)</f>
        <v>60</v>
      </c>
      <c r="G12" s="19">
        <v>60</v>
      </c>
      <c r="H12" s="19">
        <f>SUM(H9:H11)</f>
        <v>60</v>
      </c>
      <c r="I12" s="94"/>
      <c r="J12" s="19">
        <f>SUM(J9:J11)</f>
        <v>60</v>
      </c>
      <c r="K12" s="19">
        <f>SUM(K9:K11)</f>
        <v>60</v>
      </c>
      <c r="L12" s="209">
        <v>60</v>
      </c>
      <c r="M12" s="179">
        <f>SUM(J12:L12)</f>
        <v>180</v>
      </c>
      <c r="N12" s="1">
        <f>SUM(N9:N11)</f>
        <v>60</v>
      </c>
      <c r="O12" s="1">
        <f>SUM(O9:O11)</f>
        <v>60</v>
      </c>
      <c r="P12" s="1">
        <v>30</v>
      </c>
      <c r="Q12" s="179">
        <f>SUM(N12:P12)</f>
        <v>150</v>
      </c>
      <c r="R12" s="12">
        <f>SUM(E12+I12+M12+Q12)</f>
        <v>575</v>
      </c>
    </row>
    <row r="13" spans="1:22" ht="13.5" thickBot="1" x14ac:dyDescent="0.25">
      <c r="A13" s="3"/>
      <c r="B13" s="34"/>
      <c r="C13" s="34"/>
      <c r="D13" s="34"/>
      <c r="E13" s="99"/>
      <c r="F13" s="34"/>
      <c r="G13" s="34"/>
      <c r="H13" s="34"/>
      <c r="I13" s="99"/>
      <c r="J13" s="34"/>
      <c r="K13" s="34"/>
      <c r="L13" s="270"/>
      <c r="M13" s="93"/>
      <c r="N13" s="3"/>
      <c r="O13" s="3"/>
      <c r="P13" s="3"/>
      <c r="Q13" s="88"/>
      <c r="R13" s="11"/>
    </row>
    <row r="14" spans="1:22" ht="13.5" thickBot="1" x14ac:dyDescent="0.25">
      <c r="A14" s="4" t="s">
        <v>76</v>
      </c>
      <c r="B14" s="33">
        <v>8403</v>
      </c>
      <c r="C14" s="33">
        <v>9924</v>
      </c>
      <c r="D14" s="33">
        <v>11588</v>
      </c>
      <c r="E14" s="100">
        <f>SUM(B14:D14)</f>
        <v>29915</v>
      </c>
      <c r="F14" s="33">
        <f>SUM(F7+F12)</f>
        <v>10379</v>
      </c>
      <c r="G14" s="33">
        <f>SUM(G7+G12)</f>
        <v>10189</v>
      </c>
      <c r="H14" s="33">
        <f>SUM(H7,H12)</f>
        <v>10180</v>
      </c>
      <c r="I14" s="101">
        <f>SUM(F14:H14)</f>
        <v>30748</v>
      </c>
      <c r="J14" s="33">
        <f>SUM(J12,J7)</f>
        <v>9655</v>
      </c>
      <c r="K14" s="33">
        <f>SUM(K7+K12)</f>
        <v>10275</v>
      </c>
      <c r="L14" s="1">
        <v>9643</v>
      </c>
      <c r="M14" s="179">
        <f>SUM(J14:L14)</f>
        <v>29573</v>
      </c>
      <c r="N14" s="1">
        <f>SUM(N7+N12)</f>
        <v>10452</v>
      </c>
      <c r="O14" s="1">
        <v>10970</v>
      </c>
      <c r="P14" s="1">
        <f>SUM(P7+P12)</f>
        <v>10990</v>
      </c>
      <c r="Q14" s="182">
        <v>32412</v>
      </c>
      <c r="R14" s="11">
        <f>SUM(Q14,M14,I14,E14)</f>
        <v>122648</v>
      </c>
    </row>
    <row r="15" spans="1:22" ht="14.25" thickTop="1" thickBot="1" x14ac:dyDescent="0.25">
      <c r="A15" s="3"/>
      <c r="B15" s="3"/>
      <c r="C15" s="3"/>
      <c r="D15" s="3"/>
      <c r="E15" s="93"/>
      <c r="F15" s="3"/>
      <c r="G15" s="3"/>
      <c r="H15" s="3"/>
      <c r="I15" s="93"/>
      <c r="J15" s="3"/>
      <c r="K15" s="3"/>
      <c r="L15" s="216"/>
      <c r="M15" s="88"/>
      <c r="N15" s="3"/>
      <c r="O15" s="3"/>
      <c r="P15" s="3"/>
      <c r="Q15" s="88"/>
      <c r="R15" s="11"/>
    </row>
    <row r="16" spans="1:22" ht="13.5" thickTop="1" x14ac:dyDescent="0.2">
      <c r="A16" s="3" t="s">
        <v>89</v>
      </c>
      <c r="B16" s="2">
        <v>391</v>
      </c>
      <c r="C16" s="2">
        <v>380</v>
      </c>
      <c r="D16" s="2">
        <v>397</v>
      </c>
      <c r="E16" s="179"/>
      <c r="F16" s="7">
        <v>381</v>
      </c>
      <c r="G16" s="7">
        <v>369</v>
      </c>
      <c r="H16" s="7">
        <v>373</v>
      </c>
      <c r="I16" s="233"/>
      <c r="J16" s="7">
        <v>372</v>
      </c>
      <c r="K16" s="7">
        <v>361</v>
      </c>
      <c r="L16" s="15">
        <v>350</v>
      </c>
      <c r="M16" s="179"/>
      <c r="N16" s="7">
        <v>369</v>
      </c>
      <c r="O16" s="7">
        <v>408</v>
      </c>
      <c r="P16" s="7">
        <v>398</v>
      </c>
      <c r="Q16" s="178"/>
      <c r="R16" s="11"/>
    </row>
    <row r="17" spans="1:18" x14ac:dyDescent="0.2">
      <c r="A17" s="26" t="s">
        <v>91</v>
      </c>
      <c r="B17" s="2">
        <v>33</v>
      </c>
      <c r="C17" s="2">
        <v>27</v>
      </c>
      <c r="D17" s="2">
        <v>42</v>
      </c>
      <c r="E17" s="179">
        <f>SUM(B17:D17)</f>
        <v>102</v>
      </c>
      <c r="F17" s="7">
        <v>23</v>
      </c>
      <c r="G17" s="7">
        <v>16</v>
      </c>
      <c r="H17" s="7">
        <v>43</v>
      </c>
      <c r="I17" s="233">
        <f>SUM(F17:H17)</f>
        <v>82</v>
      </c>
      <c r="J17" s="7">
        <v>34</v>
      </c>
      <c r="K17" s="7">
        <v>21</v>
      </c>
      <c r="L17" s="7">
        <v>26</v>
      </c>
      <c r="M17" s="179">
        <f>SUM(J17:L17)</f>
        <v>81</v>
      </c>
      <c r="N17" s="7">
        <v>36</v>
      </c>
      <c r="O17" s="7">
        <v>33</v>
      </c>
      <c r="P17" s="7">
        <v>35</v>
      </c>
      <c r="Q17" s="179">
        <f>SUM(N17:P17)</f>
        <v>104</v>
      </c>
      <c r="R17" s="11">
        <f>SUM(Q17,M17,I17,E17)</f>
        <v>369</v>
      </c>
    </row>
    <row r="18" spans="1:18" x14ac:dyDescent="0.2">
      <c r="A18" s="26" t="s">
        <v>92</v>
      </c>
      <c r="B18" s="2">
        <v>19</v>
      </c>
      <c r="C18" s="2">
        <v>26</v>
      </c>
      <c r="D18" s="2">
        <v>45</v>
      </c>
      <c r="E18" s="179">
        <f>SUM(B18:D18)</f>
        <v>90</v>
      </c>
      <c r="F18" s="7">
        <v>37</v>
      </c>
      <c r="G18" s="7">
        <v>32</v>
      </c>
      <c r="H18" s="7">
        <v>41</v>
      </c>
      <c r="I18" s="233">
        <f>SUM(F18:H18)</f>
        <v>110</v>
      </c>
      <c r="J18" s="7">
        <v>39</v>
      </c>
      <c r="K18" s="7">
        <v>51</v>
      </c>
      <c r="L18" s="7">
        <v>25</v>
      </c>
      <c r="M18" s="179">
        <f>SUM(J18:L18)</f>
        <v>115</v>
      </c>
      <c r="N18" s="7">
        <v>40</v>
      </c>
      <c r="O18" s="7">
        <v>38</v>
      </c>
      <c r="P18" s="7">
        <v>26</v>
      </c>
      <c r="Q18" s="179">
        <f>SUM(N18:P18)</f>
        <v>104</v>
      </c>
      <c r="R18" s="11">
        <f>SUM(Q18,M18,I18,E18)</f>
        <v>419</v>
      </c>
    </row>
    <row r="19" spans="1:18" ht="15" x14ac:dyDescent="0.25">
      <c r="A19" s="6" t="s">
        <v>284</v>
      </c>
      <c r="B19" s="2">
        <v>14</v>
      </c>
      <c r="C19" s="2">
        <v>1</v>
      </c>
      <c r="D19" s="39">
        <v>3</v>
      </c>
      <c r="E19" s="238">
        <f>SUM(B19:D19)</f>
        <v>18</v>
      </c>
      <c r="F19" s="241">
        <v>14</v>
      </c>
      <c r="G19" s="241">
        <v>16</v>
      </c>
      <c r="H19" s="17">
        <v>3</v>
      </c>
      <c r="I19" s="238"/>
      <c r="J19" s="241">
        <v>4</v>
      </c>
      <c r="K19" s="241">
        <v>30</v>
      </c>
      <c r="L19" s="255">
        <v>1</v>
      </c>
      <c r="M19" s="179"/>
      <c r="N19" s="242">
        <v>4</v>
      </c>
      <c r="O19" s="241">
        <v>5</v>
      </c>
      <c r="P19" s="241">
        <v>9</v>
      </c>
      <c r="Q19" s="179"/>
      <c r="R19" s="11"/>
    </row>
    <row r="20" spans="1:18" x14ac:dyDescent="0.2">
      <c r="A20" s="6" t="s">
        <v>277</v>
      </c>
      <c r="B20" s="7">
        <v>15</v>
      </c>
      <c r="C20" s="7">
        <v>10</v>
      </c>
      <c r="D20" s="2">
        <v>25</v>
      </c>
      <c r="E20" s="179">
        <f>SUM(B20:D20)</f>
        <v>50</v>
      </c>
      <c r="F20" s="7">
        <v>15</v>
      </c>
      <c r="G20" s="7">
        <v>15</v>
      </c>
      <c r="H20" s="7">
        <v>10</v>
      </c>
      <c r="I20" s="179"/>
      <c r="J20" s="7">
        <v>5</v>
      </c>
      <c r="K20" s="7">
        <v>5</v>
      </c>
      <c r="L20" s="7">
        <v>2</v>
      </c>
      <c r="M20" s="179"/>
      <c r="N20" s="7">
        <v>10</v>
      </c>
      <c r="O20" s="7">
        <v>20</v>
      </c>
      <c r="P20" s="7">
        <v>30</v>
      </c>
      <c r="Q20" s="179"/>
      <c r="R20" s="11"/>
    </row>
    <row r="21" spans="1:18" ht="13.5" thickBot="1" x14ac:dyDescent="0.25">
      <c r="A21" s="6"/>
      <c r="B21" s="5"/>
      <c r="C21" s="5"/>
      <c r="D21" s="3"/>
      <c r="E21" s="93"/>
      <c r="F21" s="5"/>
      <c r="G21" s="5"/>
      <c r="H21" s="5"/>
      <c r="I21" s="93"/>
      <c r="J21" s="5"/>
      <c r="K21" s="5"/>
      <c r="L21" s="5"/>
      <c r="M21" s="93"/>
      <c r="N21" s="5"/>
      <c r="O21" s="5"/>
      <c r="P21" s="5"/>
      <c r="Q21" s="93"/>
      <c r="R21" s="11"/>
    </row>
    <row r="22" spans="1:18" ht="13.5" thickBot="1" x14ac:dyDescent="0.25">
      <c r="A22" s="267" t="s">
        <v>274</v>
      </c>
      <c r="B22" s="10"/>
      <c r="C22" s="10"/>
      <c r="D22" s="10"/>
      <c r="E22" s="38"/>
      <c r="F22" s="10"/>
      <c r="G22" s="10"/>
      <c r="H22" s="10"/>
      <c r="I22" s="42"/>
      <c r="J22" s="10"/>
      <c r="K22" s="10"/>
      <c r="L22" s="10"/>
      <c r="M22" s="42"/>
      <c r="N22" s="5"/>
      <c r="O22" s="5"/>
      <c r="Q22" s="37"/>
    </row>
    <row r="23" spans="1:18" ht="15.75" x14ac:dyDescent="0.25">
      <c r="A23" s="9" t="s">
        <v>149</v>
      </c>
      <c r="B23" s="10"/>
      <c r="C23" s="9"/>
      <c r="D23" s="9"/>
      <c r="E23" s="38"/>
      <c r="F23" s="277">
        <v>412</v>
      </c>
      <c r="G23" s="10"/>
      <c r="H23" s="10"/>
      <c r="I23" s="42"/>
      <c r="J23" s="10"/>
      <c r="K23" s="10"/>
      <c r="L23" s="10"/>
      <c r="M23" s="42"/>
      <c r="N23" s="5"/>
      <c r="O23" s="68">
        <v>485</v>
      </c>
      <c r="P23" s="271">
        <v>398</v>
      </c>
      <c r="Q23" s="37"/>
    </row>
    <row r="24" spans="1:18" x14ac:dyDescent="0.2">
      <c r="A24" s="9" t="s">
        <v>329</v>
      </c>
      <c r="B24" s="10"/>
      <c r="C24" s="9"/>
      <c r="D24" s="9"/>
      <c r="E24" s="38"/>
      <c r="F24" s="9">
        <v>350</v>
      </c>
      <c r="G24" s="10"/>
      <c r="H24" s="10"/>
      <c r="I24" s="42"/>
      <c r="J24" s="10"/>
      <c r="K24" s="10"/>
      <c r="L24" s="10"/>
      <c r="M24" s="42"/>
      <c r="N24" s="5"/>
      <c r="O24" s="5"/>
      <c r="Q24" s="37"/>
    </row>
    <row r="25" spans="1:18" x14ac:dyDescent="0.2">
      <c r="A25" s="9" t="s">
        <v>148</v>
      </c>
      <c r="B25" s="10"/>
      <c r="C25" s="9"/>
      <c r="D25" s="9"/>
      <c r="E25" s="38"/>
      <c r="F25" s="9">
        <v>62</v>
      </c>
      <c r="G25" s="10"/>
      <c r="H25" s="10"/>
      <c r="I25" s="42"/>
      <c r="J25" s="10"/>
      <c r="K25" s="10"/>
      <c r="L25" s="10"/>
      <c r="M25" s="42"/>
      <c r="N25" s="5"/>
      <c r="O25" s="5"/>
      <c r="Q25" s="37"/>
    </row>
    <row r="26" spans="1:18" x14ac:dyDescent="0.2">
      <c r="A26" s="9" t="s">
        <v>328</v>
      </c>
      <c r="B26" s="10"/>
      <c r="C26" s="10"/>
      <c r="D26" s="10"/>
      <c r="E26" s="38"/>
      <c r="F26" s="9">
        <v>50</v>
      </c>
      <c r="G26" s="10"/>
      <c r="H26" s="10"/>
      <c r="I26" s="42"/>
      <c r="J26" s="10"/>
      <c r="K26" s="10"/>
      <c r="L26" s="10"/>
      <c r="M26" s="42"/>
      <c r="O26" s="10">
        <v>90</v>
      </c>
      <c r="P26" s="54">
        <v>70</v>
      </c>
      <c r="Q26" s="90"/>
      <c r="R26" s="30"/>
    </row>
    <row r="27" spans="1:18" x14ac:dyDescent="0.2">
      <c r="A27" s="9" t="s">
        <v>322</v>
      </c>
      <c r="B27" s="10"/>
      <c r="C27" s="10"/>
      <c r="D27" s="10"/>
      <c r="E27" s="38"/>
      <c r="F27" s="10"/>
      <c r="G27" s="10"/>
      <c r="H27" s="10"/>
      <c r="I27" s="42"/>
      <c r="J27" s="10">
        <v>232</v>
      </c>
      <c r="K27" s="10">
        <v>73</v>
      </c>
      <c r="L27" s="10"/>
      <c r="M27" s="42"/>
      <c r="O27" s="10"/>
      <c r="P27" s="30"/>
      <c r="Q27" s="90"/>
      <c r="R27" s="30"/>
    </row>
    <row r="28" spans="1:18" x14ac:dyDescent="0.2">
      <c r="A28" s="9" t="s">
        <v>337</v>
      </c>
      <c r="B28" s="3"/>
      <c r="C28" s="5"/>
      <c r="D28" s="5"/>
      <c r="E28" s="93"/>
      <c r="F28" s="5"/>
      <c r="G28" s="5"/>
      <c r="H28" s="5"/>
      <c r="I28" s="93"/>
      <c r="J28" s="3"/>
      <c r="K28" s="3"/>
      <c r="L28" s="3"/>
      <c r="M28" s="88"/>
      <c r="N28" s="3"/>
      <c r="O28" s="3"/>
      <c r="P28" s="3">
        <v>430</v>
      </c>
      <c r="Q28" s="88"/>
      <c r="R28" s="11"/>
    </row>
    <row r="29" spans="1:18" ht="18" x14ac:dyDescent="0.25">
      <c r="A29" s="232" t="s">
        <v>273</v>
      </c>
      <c r="B29" s="8"/>
      <c r="C29" s="8"/>
      <c r="D29" s="8"/>
      <c r="E29" s="38"/>
      <c r="F29" s="8"/>
      <c r="G29" s="8"/>
      <c r="H29" s="8"/>
      <c r="I29" s="38"/>
      <c r="J29" s="8"/>
      <c r="K29" s="8"/>
      <c r="L29" s="3"/>
      <c r="M29" s="38"/>
      <c r="N29" s="8"/>
      <c r="O29" s="8"/>
      <c r="P29" s="8"/>
      <c r="Q29" s="38"/>
      <c r="R29" s="8"/>
    </row>
    <row r="30" spans="1:18" x14ac:dyDescent="0.2">
      <c r="A30" s="2" t="s">
        <v>15</v>
      </c>
      <c r="B30" s="2">
        <v>756</v>
      </c>
      <c r="C30" s="2">
        <v>784</v>
      </c>
      <c r="D30" s="2">
        <v>811</v>
      </c>
      <c r="E30" s="179">
        <v>2351</v>
      </c>
      <c r="F30" s="2">
        <v>944</v>
      </c>
      <c r="G30" s="16">
        <v>999</v>
      </c>
      <c r="H30" s="2">
        <v>1114</v>
      </c>
      <c r="I30" s="179">
        <v>3057</v>
      </c>
      <c r="J30" s="2">
        <v>1057</v>
      </c>
      <c r="K30" s="2">
        <v>1079</v>
      </c>
      <c r="L30" s="16">
        <v>1087</v>
      </c>
      <c r="M30" s="179">
        <f>SUM(J30:L30)</f>
        <v>3223</v>
      </c>
      <c r="N30" s="2">
        <v>1092</v>
      </c>
      <c r="O30" s="2">
        <v>1070</v>
      </c>
      <c r="P30" s="2">
        <v>1060</v>
      </c>
      <c r="Q30" s="93"/>
      <c r="R30" s="12"/>
    </row>
    <row r="31" spans="1:18" x14ac:dyDescent="0.2">
      <c r="A31" s="1" t="s">
        <v>146</v>
      </c>
      <c r="B31" s="274">
        <v>1134</v>
      </c>
      <c r="C31" s="2">
        <v>1754</v>
      </c>
      <c r="D31" s="2">
        <v>1217</v>
      </c>
      <c r="E31" s="179">
        <v>4106</v>
      </c>
      <c r="F31" s="2">
        <v>1416</v>
      </c>
      <c r="G31" s="2">
        <v>1544</v>
      </c>
      <c r="H31" s="2">
        <v>1671</v>
      </c>
      <c r="I31" s="179">
        <v>4631</v>
      </c>
      <c r="J31" s="2">
        <v>1586</v>
      </c>
      <c r="K31" s="2">
        <v>1619</v>
      </c>
      <c r="L31" s="2">
        <f>L30*1.5</f>
        <v>1630.5</v>
      </c>
      <c r="M31" s="179">
        <f>SUM(J31:L31)</f>
        <v>4835.5</v>
      </c>
      <c r="N31" s="2">
        <v>1700</v>
      </c>
      <c r="O31" s="2">
        <v>1734</v>
      </c>
      <c r="P31" s="2">
        <v>1780</v>
      </c>
      <c r="Q31" s="93">
        <v>5214</v>
      </c>
      <c r="R31" s="228">
        <v>18786</v>
      </c>
    </row>
    <row r="32" spans="1:18" x14ac:dyDescent="0.2">
      <c r="A32" s="23"/>
      <c r="B32" s="21"/>
      <c r="C32" s="21"/>
      <c r="D32" s="21"/>
      <c r="E32" s="96"/>
      <c r="F32" s="21"/>
      <c r="G32" s="21"/>
      <c r="H32" s="21"/>
      <c r="I32" s="96"/>
      <c r="J32" s="21"/>
      <c r="K32" s="21"/>
      <c r="L32" s="1"/>
      <c r="M32" s="89"/>
      <c r="N32" s="21"/>
      <c r="O32" s="21"/>
      <c r="P32" s="21"/>
      <c r="Q32" s="88"/>
      <c r="R32" s="18"/>
    </row>
    <row r="33" spans="1:18" ht="20.25" x14ac:dyDescent="0.3">
      <c r="A33" s="230" t="s">
        <v>56</v>
      </c>
      <c r="B33" s="21"/>
      <c r="C33" s="21"/>
      <c r="D33" s="21"/>
      <c r="E33" s="96"/>
      <c r="F33" s="21"/>
      <c r="G33" s="21"/>
      <c r="H33" s="21"/>
      <c r="I33" s="96"/>
      <c r="J33" s="21"/>
      <c r="K33" s="21"/>
      <c r="L33" s="21"/>
      <c r="M33" s="89"/>
      <c r="N33" s="21"/>
      <c r="O33" s="21"/>
      <c r="P33" s="21"/>
      <c r="Q33" s="88"/>
      <c r="R33" s="11"/>
    </row>
    <row r="34" spans="1:18" x14ac:dyDescent="0.2">
      <c r="A34" s="7" t="s">
        <v>248</v>
      </c>
      <c r="B34" s="2">
        <v>212</v>
      </c>
      <c r="C34" s="2">
        <v>204</v>
      </c>
      <c r="D34" s="2">
        <v>204</v>
      </c>
      <c r="E34" s="179">
        <v>219</v>
      </c>
      <c r="G34" s="2">
        <v>208</v>
      </c>
      <c r="H34" s="2">
        <v>220</v>
      </c>
      <c r="I34" s="179">
        <f>SUM(G34:H34)</f>
        <v>428</v>
      </c>
      <c r="J34" s="2">
        <v>230</v>
      </c>
      <c r="K34" s="2">
        <v>240</v>
      </c>
      <c r="L34" s="21">
        <v>240</v>
      </c>
      <c r="M34" s="179">
        <f>SUM(J34:L34)</f>
        <v>710</v>
      </c>
      <c r="N34" s="2">
        <v>250</v>
      </c>
      <c r="O34" s="2">
        <v>325</v>
      </c>
      <c r="P34" s="2">
        <v>350</v>
      </c>
      <c r="Q34" s="93"/>
      <c r="R34" s="229"/>
    </row>
    <row r="35" spans="1:18" x14ac:dyDescent="0.2">
      <c r="A35" s="7" t="s">
        <v>247</v>
      </c>
      <c r="B35" s="2">
        <v>106</v>
      </c>
      <c r="C35" s="2">
        <v>102</v>
      </c>
      <c r="D35" s="2">
        <v>102</v>
      </c>
      <c r="E35" s="179">
        <v>221</v>
      </c>
      <c r="G35" s="2">
        <v>104</v>
      </c>
      <c r="H35" s="2">
        <v>110</v>
      </c>
      <c r="I35" s="179">
        <f>SUM(G35:H35)</f>
        <v>214</v>
      </c>
      <c r="J35" s="2">
        <v>115</v>
      </c>
      <c r="K35" s="2">
        <v>120</v>
      </c>
      <c r="L35" s="2">
        <v>120</v>
      </c>
      <c r="M35" s="179">
        <f>SUM(J35:L35)</f>
        <v>355</v>
      </c>
      <c r="N35" s="2">
        <v>125</v>
      </c>
      <c r="O35" s="2">
        <v>60</v>
      </c>
      <c r="P35" s="2">
        <v>70</v>
      </c>
      <c r="Q35" s="93"/>
      <c r="R35" s="119"/>
    </row>
    <row r="36" spans="1:18" x14ac:dyDescent="0.2">
      <c r="A36" s="7" t="s">
        <v>15</v>
      </c>
      <c r="B36" s="2">
        <v>35</v>
      </c>
      <c r="C36" s="7">
        <v>36</v>
      </c>
      <c r="D36" s="2">
        <v>41</v>
      </c>
      <c r="E36" s="179">
        <v>77</v>
      </c>
      <c r="G36" s="2">
        <v>43</v>
      </c>
      <c r="H36" s="2"/>
      <c r="I36" s="179">
        <f>SUM(G36:H36)</f>
        <v>43</v>
      </c>
      <c r="J36" s="7">
        <v>36</v>
      </c>
      <c r="K36" s="2">
        <v>36</v>
      </c>
      <c r="L36" s="2">
        <v>36</v>
      </c>
      <c r="M36" s="179">
        <f>SUM(J36:L36)</f>
        <v>108</v>
      </c>
      <c r="N36" s="2">
        <v>20</v>
      </c>
      <c r="O36" s="2">
        <v>36</v>
      </c>
      <c r="P36" s="2">
        <v>36</v>
      </c>
      <c r="Q36" s="88"/>
      <c r="R36" s="12"/>
    </row>
    <row r="37" spans="1:18" ht="23.25" x14ac:dyDescent="0.35">
      <c r="A37" s="231" t="s">
        <v>16</v>
      </c>
      <c r="R37" s="12"/>
    </row>
    <row r="38" spans="1:18" x14ac:dyDescent="0.2">
      <c r="A38" s="23" t="s">
        <v>108</v>
      </c>
      <c r="B38" s="2">
        <v>888</v>
      </c>
      <c r="C38" s="2">
        <v>863</v>
      </c>
      <c r="D38" s="5">
        <v>1025</v>
      </c>
      <c r="E38" s="179">
        <f>SUM(B38:D38)</f>
        <v>2776</v>
      </c>
      <c r="F38" s="2">
        <v>970</v>
      </c>
      <c r="G38" s="2">
        <v>972</v>
      </c>
      <c r="H38" s="2">
        <v>967</v>
      </c>
      <c r="I38" s="179">
        <f>SUM(F38:H38)</f>
        <v>2909</v>
      </c>
      <c r="J38" s="2">
        <v>861</v>
      </c>
      <c r="K38" s="2">
        <v>988</v>
      </c>
      <c r="L38" s="2">
        <v>869</v>
      </c>
      <c r="M38" s="179">
        <f>SUM(J38:L38)</f>
        <v>2718</v>
      </c>
      <c r="N38" s="2">
        <v>1015</v>
      </c>
      <c r="O38" s="2">
        <v>906</v>
      </c>
      <c r="P38" s="2">
        <v>916</v>
      </c>
      <c r="Q38" s="178">
        <f>SUM(N38:P38)</f>
        <v>2837</v>
      </c>
      <c r="R38" s="11">
        <v>14077</v>
      </c>
    </row>
    <row r="39" spans="1:18" x14ac:dyDescent="0.2">
      <c r="A39" s="2" t="s">
        <v>87</v>
      </c>
      <c r="B39" s="2">
        <v>822</v>
      </c>
      <c r="C39" s="2">
        <v>789</v>
      </c>
      <c r="D39" s="2">
        <v>936</v>
      </c>
      <c r="E39" s="179">
        <f>SUM(B39:D39)</f>
        <v>2547</v>
      </c>
      <c r="F39" s="2">
        <v>901</v>
      </c>
      <c r="G39" s="2">
        <v>899</v>
      </c>
      <c r="H39" s="2">
        <v>895</v>
      </c>
      <c r="I39" s="179">
        <f>SUM(F39:H39)</f>
        <v>2695</v>
      </c>
      <c r="J39" s="2">
        <v>789</v>
      </c>
      <c r="K39" s="2">
        <v>917</v>
      </c>
      <c r="L39" s="2">
        <v>808</v>
      </c>
      <c r="M39" s="179">
        <f>SUM(J39:L39)</f>
        <v>2514</v>
      </c>
      <c r="N39" s="2">
        <v>928</v>
      </c>
      <c r="O39" s="2">
        <v>817</v>
      </c>
      <c r="P39" s="2">
        <v>833</v>
      </c>
      <c r="Q39" s="178">
        <f>SUM(N39:P39)</f>
        <v>2578</v>
      </c>
      <c r="R39" s="204">
        <f t="shared" ref="R39:R46" si="0">SUM(E39+I39+M39+Q39)</f>
        <v>10334</v>
      </c>
    </row>
    <row r="40" spans="1:18" x14ac:dyDescent="0.2">
      <c r="A40" s="2" t="s">
        <v>88</v>
      </c>
      <c r="B40" s="2">
        <v>66</v>
      </c>
      <c r="C40" s="5">
        <v>74</v>
      </c>
      <c r="D40" s="2">
        <v>89</v>
      </c>
      <c r="E40" s="179">
        <f>SUM(B40:D40)</f>
        <v>229</v>
      </c>
      <c r="F40" s="2">
        <v>69</v>
      </c>
      <c r="G40" s="2">
        <v>73</v>
      </c>
      <c r="H40" s="2">
        <v>72</v>
      </c>
      <c r="I40" s="179">
        <f t="shared" ref="I40:I46" si="1">SUM(F40:H40)</f>
        <v>214</v>
      </c>
      <c r="J40" s="2">
        <v>72</v>
      </c>
      <c r="K40" s="2">
        <v>71</v>
      </c>
      <c r="L40" s="2">
        <v>61</v>
      </c>
      <c r="M40" s="179">
        <f t="shared" ref="M40:M46" si="2">SUM(J40:L40)</f>
        <v>204</v>
      </c>
      <c r="N40" s="2">
        <v>87</v>
      </c>
      <c r="O40" s="2">
        <v>89</v>
      </c>
      <c r="P40" s="2">
        <v>83</v>
      </c>
      <c r="Q40" s="178">
        <f t="shared" ref="Q40:Q46" si="3">SUM(N40:P40)</f>
        <v>259</v>
      </c>
      <c r="R40" s="204">
        <f t="shared" si="0"/>
        <v>906</v>
      </c>
    </row>
    <row r="41" spans="1:18" x14ac:dyDescent="0.2">
      <c r="A41" s="2" t="s">
        <v>101</v>
      </c>
      <c r="B41" s="2">
        <v>0</v>
      </c>
      <c r="C41" s="2">
        <v>1</v>
      </c>
      <c r="D41" s="2">
        <v>0</v>
      </c>
      <c r="E41" s="179">
        <f t="shared" ref="E41:E46" si="4">SUM(B41:D41)</f>
        <v>1</v>
      </c>
      <c r="F41" s="2">
        <v>0</v>
      </c>
      <c r="G41" s="2">
        <v>0</v>
      </c>
      <c r="H41" s="2">
        <v>0</v>
      </c>
      <c r="I41" s="179">
        <f t="shared" si="1"/>
        <v>0</v>
      </c>
      <c r="J41" s="2">
        <v>0</v>
      </c>
      <c r="K41" s="2">
        <v>0</v>
      </c>
      <c r="L41" s="2">
        <v>0</v>
      </c>
      <c r="M41" s="179">
        <f t="shared" si="2"/>
        <v>0</v>
      </c>
      <c r="N41" s="2">
        <v>0</v>
      </c>
      <c r="O41" s="2">
        <v>0</v>
      </c>
      <c r="P41" s="2">
        <v>0</v>
      </c>
      <c r="Q41" s="178">
        <f t="shared" si="3"/>
        <v>0</v>
      </c>
      <c r="R41" s="204">
        <f t="shared" si="0"/>
        <v>1</v>
      </c>
    </row>
    <row r="42" spans="1:18" x14ac:dyDescent="0.2">
      <c r="A42" s="2" t="s">
        <v>14</v>
      </c>
      <c r="B42" s="2">
        <v>75</v>
      </c>
      <c r="C42" s="2">
        <v>72</v>
      </c>
      <c r="D42" s="2">
        <v>81</v>
      </c>
      <c r="E42" s="179">
        <f t="shared" si="4"/>
        <v>228</v>
      </c>
      <c r="F42" s="2">
        <v>76</v>
      </c>
      <c r="G42" s="2">
        <v>71</v>
      </c>
      <c r="H42" s="2">
        <v>68</v>
      </c>
      <c r="I42" s="179">
        <f t="shared" si="1"/>
        <v>215</v>
      </c>
      <c r="J42" s="2">
        <v>66</v>
      </c>
      <c r="K42" s="2">
        <v>74</v>
      </c>
      <c r="L42" s="2">
        <v>71</v>
      </c>
      <c r="M42" s="179">
        <f t="shared" si="2"/>
        <v>211</v>
      </c>
      <c r="N42" s="2">
        <v>76</v>
      </c>
      <c r="O42" s="2">
        <v>66</v>
      </c>
      <c r="P42" s="2">
        <v>71</v>
      </c>
      <c r="Q42" s="178">
        <f t="shared" si="3"/>
        <v>213</v>
      </c>
      <c r="R42" s="204">
        <f t="shared" si="0"/>
        <v>867</v>
      </c>
    </row>
    <row r="43" spans="1:18" x14ac:dyDescent="0.2">
      <c r="A43" s="2" t="s">
        <v>90</v>
      </c>
      <c r="B43" s="2">
        <v>2</v>
      </c>
      <c r="C43" s="2">
        <v>3</v>
      </c>
      <c r="D43" s="2">
        <v>7</v>
      </c>
      <c r="E43" s="179">
        <f t="shared" si="4"/>
        <v>12</v>
      </c>
      <c r="F43" s="2">
        <v>4</v>
      </c>
      <c r="G43" s="2">
        <v>3</v>
      </c>
      <c r="H43" s="2">
        <v>0</v>
      </c>
      <c r="I43" s="179">
        <f t="shared" si="1"/>
        <v>7</v>
      </c>
      <c r="J43" s="2">
        <v>2</v>
      </c>
      <c r="K43" s="2">
        <v>13</v>
      </c>
      <c r="L43" s="2">
        <v>2</v>
      </c>
      <c r="M43" s="179">
        <f t="shared" si="2"/>
        <v>17</v>
      </c>
      <c r="N43" s="2">
        <v>4</v>
      </c>
      <c r="O43" s="2">
        <v>0</v>
      </c>
      <c r="P43" s="2">
        <v>2</v>
      </c>
      <c r="Q43" s="178">
        <f t="shared" si="3"/>
        <v>6</v>
      </c>
      <c r="R43" s="204">
        <f t="shared" si="0"/>
        <v>42</v>
      </c>
    </row>
    <row r="44" spans="1:18" x14ac:dyDescent="0.2">
      <c r="A44" s="2" t="s">
        <v>15</v>
      </c>
      <c r="B44" s="2">
        <v>117</v>
      </c>
      <c r="C44" s="2">
        <v>133</v>
      </c>
      <c r="D44" s="2">
        <v>90</v>
      </c>
      <c r="E44" s="179">
        <f t="shared" si="4"/>
        <v>340</v>
      </c>
      <c r="F44" s="2">
        <v>54</v>
      </c>
      <c r="G44" s="2">
        <v>43</v>
      </c>
      <c r="H44" s="2">
        <v>57</v>
      </c>
      <c r="I44" s="179">
        <f t="shared" si="1"/>
        <v>154</v>
      </c>
      <c r="J44" s="2">
        <v>77</v>
      </c>
      <c r="K44" s="2">
        <v>70</v>
      </c>
      <c r="L44" s="2">
        <v>93</v>
      </c>
      <c r="M44" s="179">
        <f t="shared" si="2"/>
        <v>240</v>
      </c>
      <c r="N44" s="2">
        <v>66</v>
      </c>
      <c r="O44" s="2">
        <v>83</v>
      </c>
      <c r="P44" s="2">
        <v>79</v>
      </c>
      <c r="Q44" s="178">
        <f t="shared" si="3"/>
        <v>228</v>
      </c>
      <c r="R44" s="204">
        <f t="shared" si="0"/>
        <v>962</v>
      </c>
    </row>
    <row r="45" spans="1:18" x14ac:dyDescent="0.2">
      <c r="A45" s="16" t="s">
        <v>94</v>
      </c>
      <c r="B45" s="2">
        <v>28</v>
      </c>
      <c r="C45" s="2">
        <v>27</v>
      </c>
      <c r="D45" s="2">
        <v>18</v>
      </c>
      <c r="E45" s="179">
        <f t="shared" si="4"/>
        <v>73</v>
      </c>
      <c r="F45" s="2">
        <v>15</v>
      </c>
      <c r="G45" s="2">
        <v>14</v>
      </c>
      <c r="H45" s="2">
        <v>16</v>
      </c>
      <c r="I45" s="179">
        <f t="shared" si="1"/>
        <v>45</v>
      </c>
      <c r="J45" s="2">
        <v>27</v>
      </c>
      <c r="K45" s="2">
        <v>27</v>
      </c>
      <c r="L45" s="2">
        <v>33</v>
      </c>
      <c r="M45" s="179">
        <f t="shared" si="2"/>
        <v>87</v>
      </c>
      <c r="N45" s="2">
        <v>28</v>
      </c>
      <c r="O45" s="2">
        <v>33</v>
      </c>
      <c r="P45" s="2">
        <v>4</v>
      </c>
      <c r="Q45" s="178">
        <f t="shared" si="3"/>
        <v>65</v>
      </c>
      <c r="R45" s="204">
        <f t="shared" si="0"/>
        <v>270</v>
      </c>
    </row>
    <row r="46" spans="1:18" x14ac:dyDescent="0.2">
      <c r="A46" s="17" t="s">
        <v>93</v>
      </c>
      <c r="B46" s="2">
        <v>582</v>
      </c>
      <c r="C46" s="2">
        <v>543</v>
      </c>
      <c r="D46" s="2">
        <v>529.5</v>
      </c>
      <c r="E46" s="179">
        <f t="shared" si="4"/>
        <v>1654.5</v>
      </c>
      <c r="F46" s="2">
        <v>439</v>
      </c>
      <c r="G46" s="2">
        <v>471.5</v>
      </c>
      <c r="H46" s="2">
        <v>451</v>
      </c>
      <c r="I46" s="179">
        <f t="shared" si="1"/>
        <v>1361.5</v>
      </c>
      <c r="J46" s="2">
        <v>444</v>
      </c>
      <c r="K46" s="2">
        <v>377.5</v>
      </c>
      <c r="L46" s="2">
        <v>318</v>
      </c>
      <c r="M46" s="179">
        <f t="shared" si="2"/>
        <v>1139.5</v>
      </c>
      <c r="N46" s="2">
        <v>295.5</v>
      </c>
      <c r="O46" s="2">
        <v>335.5</v>
      </c>
      <c r="P46" s="2">
        <v>333</v>
      </c>
      <c r="Q46" s="178">
        <f t="shared" si="3"/>
        <v>964</v>
      </c>
      <c r="R46" s="204">
        <f t="shared" si="0"/>
        <v>5119.5</v>
      </c>
    </row>
    <row r="47" spans="1:18" ht="13.5" customHeight="1" x14ac:dyDescent="0.2">
      <c r="A47" s="3"/>
      <c r="B47" s="3"/>
      <c r="C47" s="3"/>
      <c r="D47" s="3"/>
      <c r="E47" s="93"/>
      <c r="F47" s="3"/>
      <c r="G47" s="3"/>
      <c r="H47" s="3"/>
      <c r="I47" s="93"/>
      <c r="J47" s="3"/>
      <c r="K47" s="3"/>
      <c r="L47" s="3"/>
      <c r="M47" s="88"/>
      <c r="N47" s="3"/>
      <c r="O47" s="3"/>
      <c r="P47" s="3"/>
      <c r="Q47" s="88"/>
      <c r="R47" s="272"/>
    </row>
    <row r="48" spans="1:18" ht="15.75" x14ac:dyDescent="0.25">
      <c r="A48" s="68" t="s">
        <v>151</v>
      </c>
      <c r="B48" s="3"/>
      <c r="C48" s="3"/>
      <c r="D48" s="3"/>
      <c r="E48" s="93"/>
      <c r="F48" s="3"/>
      <c r="G48" s="3"/>
      <c r="H48" s="3"/>
      <c r="I48" s="93"/>
      <c r="J48" s="3"/>
      <c r="K48" s="3"/>
      <c r="L48" s="3"/>
      <c r="M48" s="88"/>
      <c r="N48" s="3"/>
      <c r="O48" s="3"/>
      <c r="P48" s="3"/>
      <c r="Q48" s="88"/>
    </row>
    <row r="49" spans="1:18" ht="13.5" thickBot="1" x14ac:dyDescent="0.25">
      <c r="A49" s="27" t="s">
        <v>314</v>
      </c>
      <c r="B49" s="3"/>
      <c r="C49" s="5"/>
      <c r="E49" s="93"/>
      <c r="F49" s="5"/>
      <c r="G49" s="5"/>
      <c r="H49" s="5"/>
      <c r="I49" s="93"/>
      <c r="J49" s="5"/>
      <c r="K49" s="5"/>
      <c r="L49" s="3"/>
      <c r="M49" s="88"/>
      <c r="N49" s="3"/>
      <c r="O49" s="3"/>
      <c r="P49" s="3"/>
      <c r="Q49" s="88"/>
    </row>
    <row r="50" spans="1:18" x14ac:dyDescent="0.2">
      <c r="A50" s="5" t="s">
        <v>22</v>
      </c>
      <c r="B50" s="3"/>
      <c r="C50" s="5"/>
      <c r="D50" s="5">
        <v>42</v>
      </c>
      <c r="E50" s="93"/>
      <c r="F50" s="5"/>
      <c r="G50" s="5"/>
      <c r="H50" s="5"/>
      <c r="I50" s="93"/>
      <c r="J50" s="5"/>
      <c r="K50" s="5"/>
      <c r="L50" s="3"/>
      <c r="M50" s="88"/>
      <c r="N50" s="3"/>
      <c r="O50" s="3"/>
      <c r="P50" s="3"/>
      <c r="Q50" s="88"/>
    </row>
    <row r="51" spans="1:18" x14ac:dyDescent="0.2">
      <c r="A51" s="5" t="s">
        <v>25</v>
      </c>
      <c r="B51" s="3"/>
      <c r="C51" s="3"/>
      <c r="D51" s="5">
        <v>39</v>
      </c>
      <c r="E51" s="93"/>
      <c r="F51" s="3"/>
      <c r="G51" s="3"/>
      <c r="H51" s="3"/>
      <c r="I51" s="93"/>
      <c r="J51" s="3"/>
      <c r="K51" s="3"/>
      <c r="L51" s="3"/>
      <c r="M51" s="88"/>
      <c r="N51" s="3"/>
      <c r="O51" s="3"/>
      <c r="P51" s="3"/>
      <c r="Q51" s="88"/>
    </row>
    <row r="52" spans="1:18" x14ac:dyDescent="0.2">
      <c r="A52" s="9" t="s">
        <v>276</v>
      </c>
      <c r="B52" s="3"/>
      <c r="C52" s="3"/>
      <c r="D52" s="5">
        <v>6</v>
      </c>
      <c r="E52" s="93"/>
      <c r="F52" s="3"/>
      <c r="G52" s="3"/>
      <c r="H52" s="3"/>
      <c r="I52" s="93"/>
      <c r="J52" s="3"/>
      <c r="K52" s="3"/>
      <c r="L52" s="3"/>
      <c r="M52" s="88"/>
      <c r="N52" s="3"/>
      <c r="O52" s="3"/>
      <c r="P52" s="3"/>
      <c r="Q52" s="88"/>
    </row>
    <row r="53" spans="1:18" x14ac:dyDescent="0.2">
      <c r="A53" s="6"/>
      <c r="B53" s="5"/>
      <c r="C53" s="3"/>
      <c r="D53" s="5"/>
      <c r="E53" s="93"/>
      <c r="F53" s="3"/>
      <c r="G53" s="3"/>
      <c r="H53" s="3"/>
      <c r="I53" s="93"/>
      <c r="J53" s="3"/>
      <c r="K53" s="3"/>
      <c r="L53" s="3"/>
      <c r="M53" s="88"/>
      <c r="N53" s="3"/>
      <c r="O53" s="3"/>
      <c r="P53" s="3"/>
      <c r="Q53" s="88"/>
    </row>
    <row r="54" spans="1:18" ht="13.5" thickBot="1" x14ac:dyDescent="0.25">
      <c r="A54" s="27" t="s">
        <v>24</v>
      </c>
      <c r="B54" s="5"/>
      <c r="D54" s="5"/>
      <c r="E54" s="38"/>
      <c r="I54" s="38"/>
      <c r="M54" s="37"/>
      <c r="Q54" s="37"/>
    </row>
    <row r="55" spans="1:18" x14ac:dyDescent="0.2">
      <c r="A55" s="5" t="s">
        <v>22</v>
      </c>
      <c r="B55" s="5"/>
      <c r="D55" s="5"/>
      <c r="E55" s="38"/>
      <c r="F55">
        <v>80</v>
      </c>
      <c r="I55" s="38"/>
      <c r="M55" s="37"/>
      <c r="Q55" s="37"/>
    </row>
    <row r="56" spans="1:18" x14ac:dyDescent="0.2">
      <c r="A56" s="5" t="s">
        <v>25</v>
      </c>
      <c r="B56" s="5"/>
      <c r="D56" s="5"/>
      <c r="E56" s="38"/>
      <c r="F56">
        <v>52</v>
      </c>
      <c r="I56" s="38"/>
      <c r="M56" s="37"/>
      <c r="Q56" s="37"/>
    </row>
    <row r="57" spans="1:18" x14ac:dyDescent="0.2">
      <c r="A57" s="9" t="s">
        <v>276</v>
      </c>
      <c r="B57" s="5"/>
      <c r="D57" s="5"/>
      <c r="E57" s="38"/>
      <c r="F57">
        <v>60</v>
      </c>
      <c r="I57" s="38"/>
      <c r="M57" s="37"/>
      <c r="Q57" s="37"/>
    </row>
    <row r="58" spans="1:18" x14ac:dyDescent="0.2">
      <c r="A58" s="5"/>
      <c r="B58" s="5"/>
      <c r="D58" s="5"/>
      <c r="E58" s="38"/>
      <c r="I58" s="38"/>
      <c r="M58" s="37"/>
      <c r="Q58" s="37"/>
    </row>
    <row r="59" spans="1:18" x14ac:dyDescent="0.2">
      <c r="A59" s="25" t="s">
        <v>278</v>
      </c>
      <c r="B59" s="5"/>
      <c r="D59" s="5"/>
      <c r="E59" s="38"/>
      <c r="I59" s="38"/>
      <c r="M59" s="37"/>
      <c r="Q59" s="37"/>
    </row>
    <row r="60" spans="1:18" x14ac:dyDescent="0.2">
      <c r="A60" s="26" t="s">
        <v>22</v>
      </c>
      <c r="B60" s="10"/>
      <c r="C60" s="10"/>
      <c r="D60" s="26"/>
      <c r="E60" s="38"/>
      <c r="F60" s="10"/>
      <c r="G60" s="10">
        <v>0</v>
      </c>
      <c r="H60" s="10"/>
      <c r="I60" s="42"/>
      <c r="J60" s="10"/>
      <c r="K60" s="10"/>
      <c r="L60" s="10"/>
      <c r="M60" s="37"/>
      <c r="N60" s="10"/>
      <c r="O60" s="10"/>
      <c r="P60" s="10"/>
      <c r="Q60" s="42"/>
    </row>
    <row r="61" spans="1:18" x14ac:dyDescent="0.2">
      <c r="A61" s="26" t="s">
        <v>25</v>
      </c>
      <c r="B61" s="10"/>
      <c r="C61" s="10"/>
      <c r="D61" s="10"/>
      <c r="E61" s="38"/>
      <c r="F61" s="10"/>
      <c r="G61" s="10">
        <v>0</v>
      </c>
      <c r="H61" s="10"/>
      <c r="I61" s="42"/>
      <c r="J61" s="10"/>
      <c r="K61" s="10"/>
      <c r="L61" s="10"/>
      <c r="M61" s="37"/>
      <c r="N61" s="10"/>
      <c r="O61" s="10"/>
      <c r="P61" s="10"/>
      <c r="Q61" s="42"/>
    </row>
    <row r="62" spans="1:18" x14ac:dyDescent="0.2">
      <c r="A62" s="26" t="s">
        <v>276</v>
      </c>
      <c r="B62" s="10"/>
      <c r="C62" s="10"/>
      <c r="D62" s="10"/>
      <c r="E62" s="38"/>
      <c r="F62" s="10"/>
      <c r="G62" s="10">
        <v>0</v>
      </c>
      <c r="H62" s="10"/>
      <c r="I62" s="42"/>
      <c r="J62" s="10"/>
      <c r="K62" s="10"/>
      <c r="L62" s="10"/>
      <c r="M62" s="37"/>
      <c r="N62" s="10"/>
      <c r="O62" s="10"/>
      <c r="P62" s="10"/>
      <c r="Q62" s="42"/>
      <c r="R62" s="10"/>
    </row>
    <row r="63" spans="1:18" x14ac:dyDescent="0.2">
      <c r="A63" s="26"/>
      <c r="B63" s="10"/>
      <c r="C63" s="10"/>
      <c r="D63" s="10"/>
      <c r="E63" s="38"/>
      <c r="F63" s="10"/>
      <c r="G63" s="10"/>
      <c r="H63" s="10"/>
      <c r="I63" s="42"/>
      <c r="J63" s="10"/>
      <c r="K63" s="10"/>
      <c r="L63" s="10"/>
      <c r="M63" s="37"/>
      <c r="N63" s="10"/>
      <c r="O63" s="10"/>
      <c r="P63" s="10"/>
      <c r="Q63" s="42"/>
      <c r="R63" s="10"/>
    </row>
    <row r="64" spans="1:18" x14ac:dyDescent="0.2">
      <c r="A64" s="25" t="s">
        <v>279</v>
      </c>
      <c r="B64" s="10"/>
      <c r="C64" s="10"/>
      <c r="D64" s="10"/>
      <c r="E64" s="38"/>
      <c r="F64" s="10"/>
      <c r="G64" s="10"/>
      <c r="H64" s="10"/>
      <c r="I64" s="42"/>
      <c r="J64" s="10"/>
      <c r="K64" s="10"/>
      <c r="L64" s="10"/>
      <c r="M64" s="37"/>
      <c r="N64" s="10"/>
      <c r="O64" s="10"/>
      <c r="P64" s="10"/>
      <c r="Q64" s="42"/>
      <c r="R64" s="10"/>
    </row>
    <row r="65" spans="1:18" x14ac:dyDescent="0.2">
      <c r="A65" s="26" t="s">
        <v>22</v>
      </c>
      <c r="B65" s="10"/>
      <c r="C65" s="10"/>
      <c r="D65" s="10"/>
      <c r="E65" s="38"/>
      <c r="F65" s="10"/>
      <c r="G65" s="10">
        <v>0</v>
      </c>
      <c r="H65" s="10"/>
      <c r="I65" s="42"/>
      <c r="J65" s="10"/>
      <c r="K65" s="10"/>
      <c r="L65" s="10"/>
      <c r="M65" s="37"/>
      <c r="N65" s="10"/>
      <c r="O65" s="10"/>
      <c r="P65" s="10"/>
      <c r="Q65" s="42"/>
      <c r="R65" s="10"/>
    </row>
    <row r="66" spans="1:18" x14ac:dyDescent="0.2">
      <c r="A66" s="26" t="s">
        <v>25</v>
      </c>
      <c r="B66" s="10"/>
      <c r="C66" s="10"/>
      <c r="D66" s="10"/>
      <c r="E66" s="38"/>
      <c r="F66" s="10"/>
      <c r="G66" s="10">
        <v>0</v>
      </c>
      <c r="H66" s="10"/>
      <c r="I66" s="42"/>
      <c r="J66" s="10"/>
      <c r="K66" s="10"/>
      <c r="L66" s="10"/>
      <c r="M66" s="37"/>
      <c r="N66" s="10"/>
      <c r="O66" s="10"/>
      <c r="P66" s="10"/>
      <c r="Q66" s="42"/>
      <c r="R66" s="10"/>
    </row>
    <row r="67" spans="1:18" x14ac:dyDescent="0.2">
      <c r="A67" s="26" t="s">
        <v>276</v>
      </c>
      <c r="B67" s="10"/>
      <c r="C67" s="10"/>
      <c r="D67" s="10"/>
      <c r="E67" s="38"/>
      <c r="F67" s="10"/>
      <c r="G67" s="10">
        <v>0</v>
      </c>
      <c r="H67" s="10"/>
      <c r="I67" s="42"/>
      <c r="J67" s="10"/>
      <c r="K67" s="10"/>
      <c r="L67" s="10"/>
      <c r="M67" s="37"/>
      <c r="N67" s="10"/>
      <c r="O67" s="10"/>
      <c r="P67" s="10"/>
      <c r="Q67" s="42"/>
      <c r="R67" s="10"/>
    </row>
    <row r="68" spans="1:18" x14ac:dyDescent="0.2">
      <c r="A68" s="26"/>
      <c r="B68" s="10"/>
      <c r="C68" s="10"/>
      <c r="D68" s="10"/>
      <c r="E68" s="38"/>
      <c r="F68" s="10"/>
      <c r="G68" s="10"/>
      <c r="H68" s="10"/>
      <c r="I68" s="42"/>
      <c r="J68" s="10"/>
      <c r="K68" s="10"/>
      <c r="L68" s="10"/>
      <c r="M68" s="37"/>
      <c r="N68" s="10"/>
      <c r="O68" s="10"/>
      <c r="P68" s="10"/>
      <c r="Q68" s="42"/>
      <c r="R68" s="10"/>
    </row>
    <row r="69" spans="1:18" x14ac:dyDescent="0.2">
      <c r="A69" s="25" t="s">
        <v>332</v>
      </c>
      <c r="B69" s="10"/>
      <c r="C69" s="10"/>
      <c r="D69" s="10"/>
      <c r="E69" s="38"/>
      <c r="F69" s="10"/>
      <c r="G69" s="10"/>
      <c r="H69" s="10"/>
      <c r="I69" s="42"/>
      <c r="J69" s="10"/>
      <c r="K69" s="10"/>
      <c r="L69" s="10"/>
      <c r="M69" s="37"/>
      <c r="N69" s="10"/>
      <c r="O69" s="10"/>
      <c r="P69" s="10"/>
      <c r="Q69" s="42"/>
      <c r="R69" s="10"/>
    </row>
    <row r="70" spans="1:18" x14ac:dyDescent="0.2">
      <c r="A70" s="26" t="s">
        <v>22</v>
      </c>
      <c r="B70" s="10"/>
      <c r="C70" s="10"/>
      <c r="D70" s="10"/>
      <c r="E70" s="38"/>
      <c r="F70" s="10"/>
      <c r="G70" s="10">
        <v>20</v>
      </c>
      <c r="H70" s="10"/>
      <c r="I70" s="42"/>
      <c r="J70" s="10"/>
      <c r="K70" s="10"/>
      <c r="L70" s="10"/>
      <c r="M70" s="37"/>
      <c r="N70" s="10"/>
      <c r="O70" s="10"/>
      <c r="P70" s="10"/>
      <c r="Q70" s="42"/>
      <c r="R70" s="10"/>
    </row>
    <row r="71" spans="1:18" x14ac:dyDescent="0.2">
      <c r="A71" s="26" t="s">
        <v>25</v>
      </c>
      <c r="B71" s="10"/>
      <c r="C71" s="10"/>
      <c r="D71" s="10"/>
      <c r="E71" s="38"/>
      <c r="F71" s="10"/>
      <c r="G71" s="10">
        <v>15</v>
      </c>
      <c r="H71" s="10"/>
      <c r="I71" s="42"/>
      <c r="J71" s="10"/>
      <c r="K71" s="10"/>
      <c r="L71" s="10"/>
      <c r="M71" s="37"/>
      <c r="N71" s="10"/>
      <c r="O71" s="10"/>
      <c r="P71" s="10"/>
      <c r="Q71" s="42"/>
      <c r="R71" s="10"/>
    </row>
    <row r="72" spans="1:18" x14ac:dyDescent="0.2">
      <c r="A72" s="26" t="s">
        <v>276</v>
      </c>
      <c r="B72" s="10"/>
      <c r="C72" s="10"/>
      <c r="D72" s="10"/>
      <c r="E72" s="38"/>
      <c r="F72" s="10"/>
      <c r="G72" s="10">
        <v>4</v>
      </c>
      <c r="H72" s="10"/>
      <c r="I72" s="42"/>
      <c r="J72" s="10"/>
      <c r="K72" s="10"/>
      <c r="L72" s="10"/>
      <c r="M72" s="37"/>
      <c r="N72" s="10"/>
      <c r="O72" s="10"/>
      <c r="P72" s="10"/>
      <c r="Q72" s="42"/>
      <c r="R72" s="10"/>
    </row>
    <row r="73" spans="1:18" x14ac:dyDescent="0.2">
      <c r="A73" s="26"/>
      <c r="B73" s="10"/>
      <c r="C73" s="10"/>
      <c r="D73" s="10"/>
      <c r="E73" s="38"/>
      <c r="F73" s="10"/>
      <c r="G73" s="10"/>
      <c r="H73" s="10"/>
      <c r="I73" s="42"/>
      <c r="J73" s="10"/>
      <c r="K73" s="10"/>
      <c r="L73" s="10"/>
      <c r="M73" s="37"/>
      <c r="N73" s="10"/>
      <c r="O73" s="10"/>
      <c r="P73" s="10"/>
      <c r="Q73" s="42"/>
      <c r="R73" s="10"/>
    </row>
    <row r="74" spans="1:18" x14ac:dyDescent="0.2">
      <c r="A74" s="31" t="s">
        <v>286</v>
      </c>
      <c r="B74" s="10"/>
      <c r="C74" s="10"/>
      <c r="D74" s="10"/>
      <c r="E74" s="38"/>
      <c r="F74" s="10"/>
      <c r="G74" s="10"/>
      <c r="H74" s="10"/>
      <c r="I74" s="42"/>
      <c r="J74" s="10"/>
      <c r="K74" s="10"/>
      <c r="L74" s="10"/>
      <c r="M74" s="37"/>
      <c r="N74" s="10"/>
      <c r="O74" s="10"/>
      <c r="P74" s="10"/>
      <c r="Q74" s="42"/>
      <c r="R74" s="10"/>
    </row>
    <row r="75" spans="1:18" x14ac:dyDescent="0.2">
      <c r="A75" s="26" t="s">
        <v>22</v>
      </c>
      <c r="B75" s="10"/>
      <c r="C75" s="10"/>
      <c r="D75" s="10"/>
      <c r="E75" s="38"/>
      <c r="F75" s="10"/>
      <c r="G75" s="10"/>
      <c r="H75" s="10"/>
      <c r="I75" s="42"/>
      <c r="J75" s="10"/>
      <c r="K75" s="10"/>
      <c r="L75" s="10"/>
      <c r="M75" s="37"/>
      <c r="N75" s="10"/>
      <c r="O75" s="10"/>
      <c r="P75" s="10"/>
      <c r="Q75" s="42"/>
      <c r="R75" s="10"/>
    </row>
    <row r="76" spans="1:18" x14ac:dyDescent="0.2">
      <c r="A76" s="26" t="s">
        <v>25</v>
      </c>
      <c r="E76" s="38"/>
      <c r="I76" s="38"/>
      <c r="M76" s="37"/>
      <c r="O76" s="10"/>
      <c r="P76" s="10"/>
      <c r="Q76" s="42"/>
      <c r="R76" s="10"/>
    </row>
    <row r="77" spans="1:18" x14ac:dyDescent="0.2">
      <c r="A77" s="26" t="s">
        <v>276</v>
      </c>
      <c r="B77" s="10"/>
      <c r="C77" s="10"/>
      <c r="D77" s="10"/>
      <c r="E77" s="38"/>
      <c r="F77" s="10"/>
      <c r="G77" s="10"/>
      <c r="H77" s="10"/>
      <c r="I77" s="42"/>
      <c r="J77" s="10"/>
      <c r="K77" s="10"/>
      <c r="L77" s="10"/>
      <c r="M77" s="42"/>
      <c r="N77" s="10"/>
      <c r="Q77" s="37"/>
      <c r="R77" s="10"/>
    </row>
    <row r="78" spans="1:18" x14ac:dyDescent="0.2">
      <c r="A78" s="26"/>
      <c r="B78" s="10"/>
      <c r="C78" s="10"/>
      <c r="D78" s="10"/>
      <c r="E78" s="38"/>
      <c r="F78" s="10"/>
      <c r="G78" s="10"/>
      <c r="H78" s="10"/>
      <c r="I78" s="42"/>
      <c r="J78" s="10"/>
      <c r="K78" s="10"/>
      <c r="L78" s="10"/>
      <c r="M78" s="42"/>
      <c r="N78" s="10"/>
      <c r="Q78" s="37"/>
    </row>
    <row r="79" spans="1:18" ht="13.5" thickBot="1" x14ac:dyDescent="0.25">
      <c r="A79" s="27" t="s">
        <v>39</v>
      </c>
      <c r="B79" s="10"/>
      <c r="C79" s="10"/>
      <c r="D79" s="10"/>
      <c r="E79" s="38"/>
      <c r="F79" s="10"/>
      <c r="G79" s="10"/>
      <c r="H79" s="10"/>
      <c r="I79" s="42"/>
      <c r="J79" s="10"/>
      <c r="K79" s="10"/>
      <c r="L79" s="10"/>
      <c r="M79" s="42"/>
      <c r="N79" s="10"/>
      <c r="Q79" s="37"/>
    </row>
    <row r="80" spans="1:18" x14ac:dyDescent="0.2">
      <c r="A80" s="9" t="s">
        <v>290</v>
      </c>
      <c r="B80" s="10"/>
      <c r="C80" s="10"/>
      <c r="D80" s="10"/>
      <c r="E80" s="38"/>
      <c r="F80" s="10"/>
      <c r="G80" s="10"/>
      <c r="H80" s="10"/>
      <c r="I80" s="42"/>
      <c r="J80" s="10"/>
      <c r="K80" s="10"/>
      <c r="L80" s="10"/>
      <c r="M80" s="42"/>
      <c r="N80" s="10"/>
      <c r="O80">
        <v>193</v>
      </c>
      <c r="Q80" s="37"/>
    </row>
    <row r="81" spans="1:18" x14ac:dyDescent="0.2">
      <c r="A81" s="9" t="s">
        <v>291</v>
      </c>
      <c r="B81" s="10"/>
      <c r="C81" s="10"/>
      <c r="D81" s="10"/>
      <c r="E81" s="38"/>
      <c r="F81" s="10"/>
      <c r="G81" s="10"/>
      <c r="H81" s="10"/>
      <c r="I81" s="42"/>
      <c r="J81" s="10"/>
      <c r="K81" s="10"/>
      <c r="L81" s="10"/>
      <c r="M81" s="42"/>
      <c r="N81" s="10"/>
      <c r="Q81" s="37"/>
    </row>
    <row r="82" spans="1:18" x14ac:dyDescent="0.2">
      <c r="A82" s="9" t="s">
        <v>292</v>
      </c>
      <c r="B82" s="10"/>
      <c r="C82" s="10"/>
      <c r="D82" s="10"/>
      <c r="E82" s="38"/>
      <c r="F82" s="10"/>
      <c r="G82" s="10"/>
      <c r="H82" s="10"/>
      <c r="I82" s="42"/>
      <c r="J82" s="10"/>
      <c r="K82" s="10"/>
      <c r="L82" s="10"/>
      <c r="M82" s="42"/>
      <c r="N82" s="10"/>
      <c r="O82" s="54"/>
      <c r="P82" s="30"/>
      <c r="Q82" s="90"/>
    </row>
    <row r="83" spans="1:18" x14ac:dyDescent="0.2">
      <c r="A83" s="9" t="s">
        <v>276</v>
      </c>
      <c r="B83" s="10"/>
      <c r="C83" s="10"/>
      <c r="D83" s="10"/>
      <c r="E83" s="38"/>
      <c r="F83" s="10"/>
      <c r="G83" s="10"/>
      <c r="H83" s="10"/>
      <c r="I83" s="42"/>
      <c r="J83" s="10"/>
      <c r="K83" s="10"/>
      <c r="L83" s="10"/>
      <c r="M83" s="42"/>
      <c r="N83" s="10"/>
      <c r="O83" s="54"/>
      <c r="P83" s="30"/>
      <c r="Q83" s="90" t="s">
        <v>250</v>
      </c>
    </row>
    <row r="84" spans="1:18" x14ac:dyDescent="0.2">
      <c r="A84" s="9"/>
      <c r="B84" s="10"/>
      <c r="C84" s="10"/>
      <c r="D84" s="10"/>
      <c r="E84" s="38"/>
      <c r="F84" s="10"/>
      <c r="G84" s="10"/>
      <c r="H84" s="10"/>
      <c r="I84" s="42"/>
      <c r="J84" s="10"/>
      <c r="K84" s="10"/>
      <c r="L84" s="10"/>
      <c r="M84" s="42"/>
      <c r="N84" s="10"/>
      <c r="O84" s="10"/>
      <c r="P84" s="54"/>
      <c r="Q84" s="90"/>
      <c r="R84" s="30"/>
    </row>
    <row r="85" spans="1:18" x14ac:dyDescent="0.2">
      <c r="A85" s="31" t="s">
        <v>71</v>
      </c>
      <c r="B85" s="10"/>
      <c r="C85" s="10"/>
      <c r="D85" s="10"/>
      <c r="E85" s="38"/>
      <c r="F85" s="10"/>
      <c r="G85" s="10"/>
      <c r="H85" s="10"/>
      <c r="I85" s="42"/>
      <c r="J85" s="10"/>
      <c r="K85" s="10"/>
      <c r="L85" s="10"/>
      <c r="M85" s="42"/>
      <c r="N85" s="10"/>
      <c r="O85" s="10"/>
      <c r="P85" s="54"/>
      <c r="Q85" s="90"/>
      <c r="R85" s="10"/>
    </row>
    <row r="86" spans="1:18" x14ac:dyDescent="0.2">
      <c r="A86" s="9" t="s">
        <v>22</v>
      </c>
      <c r="B86" s="10"/>
      <c r="C86" s="10"/>
      <c r="D86" s="10"/>
      <c r="E86" s="38"/>
      <c r="F86" s="10"/>
      <c r="G86" s="10"/>
      <c r="H86" s="10"/>
      <c r="I86" s="42"/>
      <c r="J86" s="10"/>
      <c r="K86" s="10"/>
      <c r="L86" s="10"/>
      <c r="M86" s="42"/>
      <c r="N86" s="10"/>
      <c r="O86" s="10"/>
      <c r="P86" s="10">
        <v>129</v>
      </c>
      <c r="Q86" s="42"/>
      <c r="R86" s="10"/>
    </row>
    <row r="87" spans="1:18" x14ac:dyDescent="0.2">
      <c r="A87" s="9" t="s">
        <v>256</v>
      </c>
      <c r="O87" s="10"/>
      <c r="P87" s="10"/>
      <c r="Q87" s="42"/>
      <c r="R87" s="10"/>
    </row>
    <row r="88" spans="1:18" x14ac:dyDescent="0.2">
      <c r="A88" s="9" t="s">
        <v>26</v>
      </c>
      <c r="Q88" s="88"/>
      <c r="R88" s="10"/>
    </row>
    <row r="89" spans="1:18" x14ac:dyDescent="0.2">
      <c r="A89" s="9"/>
      <c r="Q89" s="88"/>
    </row>
    <row r="90" spans="1:18" x14ac:dyDescent="0.2">
      <c r="A90" s="1" t="s">
        <v>17</v>
      </c>
      <c r="B90" s="2" t="s">
        <v>84</v>
      </c>
      <c r="C90" s="2" t="s">
        <v>48</v>
      </c>
      <c r="D90" s="2" t="s">
        <v>84</v>
      </c>
      <c r="E90" s="179"/>
      <c r="F90" s="2"/>
      <c r="G90" s="2"/>
      <c r="H90" s="2"/>
      <c r="I90" s="179"/>
      <c r="J90" s="2"/>
      <c r="K90" s="2"/>
      <c r="L90" s="2"/>
      <c r="M90" s="178"/>
      <c r="N90" s="2"/>
      <c r="O90" s="2"/>
      <c r="P90" s="2"/>
      <c r="Q90" s="37"/>
      <c r="R90" s="8"/>
    </row>
    <row r="91" spans="1:18" x14ac:dyDescent="0.2">
      <c r="A91" s="65" t="s">
        <v>15</v>
      </c>
      <c r="B91" s="2">
        <v>6</v>
      </c>
      <c r="C91" s="2"/>
      <c r="D91" s="2">
        <v>6</v>
      </c>
      <c r="E91" s="179"/>
      <c r="F91" s="2">
        <v>6</v>
      </c>
      <c r="G91" s="2">
        <v>6</v>
      </c>
      <c r="H91" s="2"/>
      <c r="I91" s="179"/>
      <c r="J91" s="2"/>
      <c r="K91" s="2"/>
      <c r="L91" s="2"/>
      <c r="M91" s="179"/>
      <c r="N91" s="2"/>
      <c r="O91" s="2"/>
      <c r="P91" s="2"/>
      <c r="Q91" s="37"/>
    </row>
    <row r="92" spans="1:18" x14ac:dyDescent="0.2">
      <c r="A92" s="5" t="s">
        <v>27</v>
      </c>
      <c r="B92" s="2">
        <v>9</v>
      </c>
      <c r="C92" s="2"/>
      <c r="D92" s="2">
        <v>9</v>
      </c>
      <c r="E92" s="2"/>
      <c r="F92" s="2">
        <v>9</v>
      </c>
      <c r="G92" s="2">
        <v>9</v>
      </c>
      <c r="H92" s="2"/>
      <c r="I92" s="2"/>
      <c r="J92" s="2"/>
      <c r="K92" s="2"/>
      <c r="L92" s="2"/>
      <c r="M92" s="2"/>
      <c r="N92" s="2"/>
      <c r="O92" s="2"/>
      <c r="P92" s="2"/>
    </row>
    <row r="93" spans="1:18" x14ac:dyDescent="0.2">
      <c r="R93" s="8"/>
    </row>
    <row r="94" spans="1:18" ht="13.5" thickBot="1" x14ac:dyDescent="0.25">
      <c r="A94" s="28" t="s">
        <v>29</v>
      </c>
    </row>
    <row r="95" spans="1:18" x14ac:dyDescent="0.2">
      <c r="A95" t="s">
        <v>30</v>
      </c>
      <c r="B95" s="2">
        <v>49</v>
      </c>
      <c r="C95" s="2">
        <v>26</v>
      </c>
      <c r="D95" s="2">
        <v>43</v>
      </c>
      <c r="E95" s="179">
        <f>SUM(B95:D95)</f>
        <v>118</v>
      </c>
      <c r="F95" s="2">
        <v>38</v>
      </c>
      <c r="G95" s="2">
        <v>44</v>
      </c>
      <c r="H95" s="2">
        <v>54</v>
      </c>
      <c r="I95" s="179">
        <f>F95+G95+H95</f>
        <v>136</v>
      </c>
      <c r="J95" s="2">
        <v>60</v>
      </c>
      <c r="K95" s="2">
        <v>31</v>
      </c>
      <c r="L95" s="2">
        <v>22</v>
      </c>
      <c r="M95" s="179">
        <f>J95+K95+L95</f>
        <v>113</v>
      </c>
      <c r="N95" s="2">
        <v>54</v>
      </c>
      <c r="O95" s="2">
        <v>45</v>
      </c>
      <c r="P95" s="2">
        <v>24</v>
      </c>
      <c r="Q95" s="179">
        <f>SUM(N95+O95+P95)</f>
        <v>123</v>
      </c>
      <c r="R95" s="204">
        <f>SUM(E95+I95+M95+Q95)</f>
        <v>490</v>
      </c>
    </row>
    <row r="96" spans="1:18" x14ac:dyDescent="0.2">
      <c r="A96" t="s">
        <v>31</v>
      </c>
      <c r="B96" s="2">
        <v>17</v>
      </c>
      <c r="C96" s="2">
        <v>19</v>
      </c>
      <c r="D96" s="2">
        <v>26</v>
      </c>
      <c r="E96" s="179">
        <f>SUM(B96:D96)</f>
        <v>62</v>
      </c>
      <c r="F96" s="2">
        <v>23</v>
      </c>
      <c r="G96" s="2">
        <v>20</v>
      </c>
      <c r="H96" s="2">
        <v>25</v>
      </c>
      <c r="I96" s="179">
        <f>F96+G96+H96</f>
        <v>68</v>
      </c>
      <c r="J96" s="2">
        <v>26</v>
      </c>
      <c r="K96" s="2">
        <v>18</v>
      </c>
      <c r="L96" s="2">
        <v>19</v>
      </c>
      <c r="M96" s="179">
        <f>J96+K96+L96</f>
        <v>63</v>
      </c>
      <c r="N96" s="2">
        <v>31</v>
      </c>
      <c r="O96" s="2">
        <v>22</v>
      </c>
      <c r="P96" s="2">
        <v>11</v>
      </c>
      <c r="Q96" s="179">
        <f>SUM(N96+O96+P96)</f>
        <v>64</v>
      </c>
      <c r="R96" s="204">
        <f>SUM(E96+I96+M96+Q96)</f>
        <v>257</v>
      </c>
    </row>
    <row r="97" spans="1:18" x14ac:dyDescent="0.2">
      <c r="R97" s="275"/>
    </row>
    <row r="98" spans="1:18" x14ac:dyDescent="0.2">
      <c r="A98" s="1" t="s">
        <v>158</v>
      </c>
      <c r="B98" s="2"/>
      <c r="C98" s="2">
        <v>80</v>
      </c>
      <c r="D98" s="2"/>
      <c r="E98" s="2"/>
      <c r="F98" s="2"/>
      <c r="G98" s="2"/>
      <c r="H98" s="2"/>
      <c r="I98" s="2"/>
      <c r="J98" s="2"/>
      <c r="K98" s="2"/>
      <c r="L98" s="2"/>
      <c r="M98" s="2"/>
      <c r="N98" s="2"/>
      <c r="O98" s="2"/>
      <c r="P98" s="2"/>
      <c r="Q98" s="2"/>
      <c r="R98" s="1"/>
    </row>
    <row r="99" spans="1:18" x14ac:dyDescent="0.2">
      <c r="A99" s="9" t="s">
        <v>275</v>
      </c>
      <c r="B99" s="2">
        <v>13</v>
      </c>
      <c r="C99" s="2">
        <v>13</v>
      </c>
      <c r="D99" s="2">
        <v>13</v>
      </c>
      <c r="E99" s="179">
        <v>39</v>
      </c>
      <c r="F99" s="7">
        <v>13</v>
      </c>
      <c r="G99" s="7">
        <v>13</v>
      </c>
      <c r="H99" s="2"/>
      <c r="I99" s="178"/>
      <c r="J99" s="2"/>
      <c r="K99" s="2"/>
      <c r="L99" s="2"/>
      <c r="M99" s="178"/>
      <c r="N99" s="2"/>
      <c r="O99" s="2"/>
      <c r="P99" s="2"/>
      <c r="Q99" s="178"/>
      <c r="R99" s="2"/>
    </row>
    <row r="100" spans="1:18" x14ac:dyDescent="0.2">
      <c r="A100" s="9" t="s">
        <v>285</v>
      </c>
      <c r="E100" s="38"/>
      <c r="I100" s="37"/>
      <c r="M100" s="37"/>
      <c r="Q100" s="37"/>
    </row>
    <row r="101" spans="1:18" x14ac:dyDescent="0.2">
      <c r="A101" s="9" t="s">
        <v>281</v>
      </c>
      <c r="C101" s="2">
        <v>75</v>
      </c>
      <c r="E101" s="38"/>
      <c r="I101" s="37"/>
      <c r="M101" s="37"/>
      <c r="Q101" s="3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vt:i4>
      </vt:variant>
    </vt:vector>
  </HeadingPairs>
  <TitlesOfParts>
    <vt:vector size="26" baseType="lpstr">
      <vt:lpstr>2009</vt:lpstr>
      <vt:lpstr>2010</vt:lpstr>
      <vt:lpstr>2011</vt:lpstr>
      <vt:lpstr>2012</vt:lpstr>
      <vt:lpstr>2013</vt:lpstr>
      <vt:lpstr>2014</vt:lpstr>
      <vt:lpstr>2015</vt:lpstr>
      <vt:lpstr>2016</vt:lpstr>
      <vt:lpstr>2017</vt:lpstr>
      <vt:lpstr>2018</vt:lpstr>
      <vt:lpstr>2019</vt:lpstr>
      <vt:lpstr>2020 Daily Client Stat</vt:lpstr>
      <vt:lpstr>2021 Monthly Client Stats</vt:lpstr>
      <vt:lpstr>2022 Monthly Client Stats</vt:lpstr>
      <vt:lpstr>2023 Monthly Client Stats</vt:lpstr>
      <vt:lpstr>2024 Monthly Client Stats</vt:lpstr>
      <vt:lpstr>Holly Graph</vt:lpstr>
      <vt:lpstr>2011-14 daily client stat</vt:lpstr>
      <vt:lpstr>2015-19 Daily Client Stat</vt:lpstr>
      <vt:lpstr>Total meal graph</vt:lpstr>
      <vt:lpstr>Covid</vt:lpstr>
      <vt:lpstr> AVE Client count</vt:lpstr>
      <vt:lpstr>'2010'!Print_Area</vt:lpstr>
      <vt:lpstr>'2011'!Print_Area</vt:lpstr>
      <vt:lpstr>'2012'!Print_Area</vt:lpstr>
      <vt:lpstr>'Holly Graph'!Print_Area</vt:lpstr>
    </vt:vector>
  </TitlesOfParts>
  <Company>Mid-City Concerns (Meals on Wheels)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Cheri</dc:creator>
  <cp:lastModifiedBy>Cooper Morin</cp:lastModifiedBy>
  <cp:lastPrinted>2019-07-17T13:35:52Z</cp:lastPrinted>
  <dcterms:created xsi:type="dcterms:W3CDTF">2009-01-15T17:22:57Z</dcterms:created>
  <dcterms:modified xsi:type="dcterms:W3CDTF">2024-12-07T07:02:45Z</dcterms:modified>
</cp:coreProperties>
</file>