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tba-pazhouhesh office\ارزیابی مشاوران و پیمانکاران\شورای ارزیابی پیمانکاران- مشاوران و تامین کنندگان\دستورالعمل های ارزیابی\پیمانکاران\پیمانکاران انشعابی\"/>
    </mc:Choice>
  </mc:AlternateContent>
  <bookViews>
    <workbookView xWindow="0" yWindow="0" windowWidth="9570" windowHeight="8760" tabRatio="709" firstSheet="1" activeTab="5"/>
  </bookViews>
  <sheets>
    <sheet name="اطلاعات پایه" sheetId="21" state="hidden" r:id="rId1"/>
    <sheet name="امتیاز کل" sheetId="1" r:id="rId2"/>
    <sheet name="اطلاعات ثبتی" sheetId="24" r:id="rId3"/>
    <sheet name="سابقه اجرایی" sheetId="20" r:id="rId4"/>
    <sheet name="حسن سابقه" sheetId="25" r:id="rId5"/>
    <sheet name="توان مالی" sheetId="2" r:id="rId6"/>
    <sheet name="گارانتی" sheetId="7" r:id="rId7"/>
    <sheet name="صلاحیت ایمنی" sheetId="8" r:id="rId8"/>
    <sheet name="توان تجهیزاتی" sheetId="19" r:id="rId9"/>
    <sheet name="کیفیت کادر فنی" sheetId="6" r:id="rId10"/>
  </sheets>
  <definedNames>
    <definedName name="_xlnm.Print_Area" localSheetId="5">'توان مالی'!$A$1:$K$9</definedName>
    <definedName name="_xlnm.Print_Area" localSheetId="6">گارانتی!$A$1:$G$6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6" i="7"/>
  <c r="F14" i="2" l="1"/>
  <c r="F15" i="2"/>
  <c r="F16" i="2"/>
  <c r="F17" i="2"/>
  <c r="F18" i="2"/>
  <c r="F19" i="2"/>
  <c r="F20" i="2"/>
  <c r="F21" i="2"/>
  <c r="F22" i="2"/>
  <c r="K49" i="20"/>
  <c r="K50" i="20"/>
  <c r="K51" i="20"/>
  <c r="K52" i="20"/>
  <c r="K53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I22" i="2" l="1"/>
  <c r="C24" i="25"/>
  <c r="E24" i="6" l="1"/>
  <c r="E25" i="6"/>
  <c r="E26" i="6"/>
  <c r="E27" i="6"/>
  <c r="E23" i="6"/>
  <c r="D28" i="6" l="1"/>
  <c r="K15" i="6" s="1"/>
  <c r="G42" i="19" l="1"/>
  <c r="G43" i="19" s="1"/>
  <c r="D12" i="1" s="1"/>
  <c r="F8" i="8"/>
  <c r="F7" i="8"/>
  <c r="F6" i="8"/>
  <c r="O17" i="7"/>
  <c r="D10" i="1" s="1"/>
  <c r="E6" i="2"/>
  <c r="F10" i="8" l="1"/>
  <c r="F11" i="8" l="1"/>
  <c r="D11" i="1" s="1"/>
  <c r="E5" i="2"/>
  <c r="D24" i="25"/>
  <c r="E24" i="25"/>
  <c r="F24" i="25"/>
  <c r="G24" i="25"/>
  <c r="K48" i="20" l="1"/>
  <c r="K54" i="20"/>
  <c r="L12" i="20"/>
  <c r="K55" i="20" l="1"/>
  <c r="K56" i="20" s="1"/>
  <c r="L55" i="20" s="1"/>
  <c r="L44" i="20"/>
  <c r="L45" i="20" s="1"/>
  <c r="M44" i="20" s="1"/>
  <c r="E7" i="2" l="1"/>
  <c r="H5" i="6" l="1"/>
  <c r="I5" i="6" s="1"/>
  <c r="H6" i="6"/>
  <c r="I6" i="6" s="1"/>
  <c r="H7" i="6"/>
  <c r="I7" i="6" s="1"/>
  <c r="H4" i="6"/>
  <c r="I4" i="6" s="1"/>
  <c r="I13" i="6" s="1"/>
  <c r="K6" i="6" l="1"/>
  <c r="K18" i="6" s="1"/>
  <c r="D13" i="1" s="1"/>
  <c r="F13" i="2"/>
  <c r="G23" i="2" s="1"/>
  <c r="I26" i="2" s="1"/>
  <c r="D4" i="2" s="1"/>
  <c r="E4" i="2" l="1"/>
  <c r="E8" i="2" s="1"/>
  <c r="F4" i="2" s="1"/>
  <c r="F9" i="2" l="1"/>
  <c r="M49" i="20"/>
  <c r="M50" i="20" l="1"/>
  <c r="D7" i="1" s="1"/>
  <c r="D9" i="1"/>
  <c r="G25" i="25"/>
  <c r="G26" i="25" s="1"/>
  <c r="D8" i="1" s="1"/>
  <c r="D14" i="1" l="1"/>
</calcChain>
</file>

<file path=xl/sharedStrings.xml><?xml version="1.0" encoding="utf-8"?>
<sst xmlns="http://schemas.openxmlformats.org/spreadsheetml/2006/main" count="328" uniqueCount="254">
  <si>
    <t>امتیاز کل ارزیابی صلاحیت</t>
  </si>
  <si>
    <t>نام شرکت:</t>
  </si>
  <si>
    <t>ردیف</t>
  </si>
  <si>
    <t>معیار ارزیابی تامین کننده</t>
  </si>
  <si>
    <t>امتیاز</t>
  </si>
  <si>
    <t>ملاحظات</t>
  </si>
  <si>
    <t>توان مالی</t>
  </si>
  <si>
    <t>امتیاز کل</t>
  </si>
  <si>
    <t>تاریخ:</t>
  </si>
  <si>
    <t xml:space="preserve">توضیحات: </t>
  </si>
  <si>
    <t>گزینه</t>
  </si>
  <si>
    <t>الف</t>
  </si>
  <si>
    <t>ب</t>
  </si>
  <si>
    <t>ج</t>
  </si>
  <si>
    <t>عالی</t>
  </si>
  <si>
    <t>خوب</t>
  </si>
  <si>
    <t>متوسط</t>
  </si>
  <si>
    <t>۱-۱-۱- امتیاز کل مالی</t>
  </si>
  <si>
    <t>سال</t>
  </si>
  <si>
    <t>معیار ارزیابی مشاور</t>
  </si>
  <si>
    <t>تجربه / سابقه اجرایی</t>
  </si>
  <si>
    <t>رديف</t>
  </si>
  <si>
    <t>نام پروژه:</t>
  </si>
  <si>
    <t>عنوان</t>
  </si>
  <si>
    <t>پروژه 1</t>
  </si>
  <si>
    <t>پروژه 2</t>
  </si>
  <si>
    <t>پروژه 3</t>
  </si>
  <si>
    <t>پروژه 4</t>
  </si>
  <si>
    <t>پروژه 5</t>
  </si>
  <si>
    <t>جدول راهنما</t>
  </si>
  <si>
    <t>نام و نام خانوادگي</t>
  </si>
  <si>
    <t>رشته</t>
  </si>
  <si>
    <r>
      <t>سابقه كار مفيد</t>
    </r>
    <r>
      <rPr>
        <b/>
        <vertAlign val="superscript"/>
        <sz val="10"/>
        <color rgb="FF000000"/>
        <rFont val="B Nazanin"/>
        <charset val="178"/>
      </rPr>
      <t>*×</t>
    </r>
  </si>
  <si>
    <t>سال فارغ‌التحصيلي</t>
  </si>
  <si>
    <t>برق</t>
  </si>
  <si>
    <t>مکانیک</t>
  </si>
  <si>
    <t>عمران</t>
  </si>
  <si>
    <t>امتیاز گواهی‌نامه‌های معتبر و مرتبط در زمینه کاری (اخذ شده توسط پرسنل شرکت)</t>
  </si>
  <si>
    <t>هر نوع گواهینامه تخصصی مرتبط 1 امتیاز مجموعاً 5</t>
  </si>
  <si>
    <t xml:space="preserve">هر نوع گواهینامه تخصصی مرتبط </t>
  </si>
  <si>
    <t>دارد</t>
  </si>
  <si>
    <t>ندارد</t>
  </si>
  <si>
    <t>بله</t>
  </si>
  <si>
    <t>خیر</t>
  </si>
  <si>
    <t>د</t>
  </si>
  <si>
    <t>ضریب تعدیل</t>
  </si>
  <si>
    <t>نصاب معاملات متوسط سال 1401</t>
  </si>
  <si>
    <t>نسبت برابر نصاب معاملات متوسط</t>
  </si>
  <si>
    <t xml:space="preserve">امتیاز توان مالی </t>
  </si>
  <si>
    <t>مجموع</t>
  </si>
  <si>
    <t xml:space="preserve">مالیات قطعی </t>
  </si>
  <si>
    <t xml:space="preserve">مالیات قطعی تعدیل شده </t>
  </si>
  <si>
    <t>میزان مالیات(ریال)</t>
  </si>
  <si>
    <t xml:space="preserve">مجموع </t>
  </si>
  <si>
    <t>مجموع امتیاز</t>
  </si>
  <si>
    <t>مبلغ   (ریال)</t>
  </si>
  <si>
    <t>مبلغ محاسباتی</t>
  </si>
  <si>
    <t>رتبه اخذ شده</t>
  </si>
  <si>
    <t>نام شرکت</t>
  </si>
  <si>
    <t>تاريخ، شماره و محل ثبت شرکت</t>
  </si>
  <si>
    <t>شناسه ملي</t>
  </si>
  <si>
    <t>نوع شركت (خصوصي، دولتي، وابسته به نهاد عمومی غیردولتی و یا گروه همکاري)</t>
  </si>
  <si>
    <t>دورنگار</t>
  </si>
  <si>
    <t>نام شركت/ شركت‌هاي همكار ايراني/ بین‌المللی (در صورت وجود) و ميزان و نحوه مشاركت</t>
  </si>
  <si>
    <t>نام شرکت‌هایی که با این شرکت سهام‌دار/ هیات مدیره مشترك دارند</t>
  </si>
  <si>
    <t>شرح گواهی‌نامه تخصصی مرتبط گذرانده شده</t>
  </si>
  <si>
    <t>حسن سابقه در کارهای قبلی (10 سال اخیر)</t>
  </si>
  <si>
    <t>تضمین کیفیت خدمات (گارانتی)</t>
  </si>
  <si>
    <t>صلاحیت ایمنی</t>
  </si>
  <si>
    <t>توان تجهیزاتی</t>
  </si>
  <si>
    <r>
      <t xml:space="preserve">وب سايت و </t>
    </r>
    <r>
      <rPr>
        <sz val="12"/>
        <color rgb="FF000000"/>
        <rFont val="Calibri"/>
        <family val="2"/>
      </rPr>
      <t>Email</t>
    </r>
  </si>
  <si>
    <t>اعضای هیئت مدیره</t>
  </si>
  <si>
    <t>رئیس هیئت مدیره</t>
  </si>
  <si>
    <t>مدیر عامل</t>
  </si>
  <si>
    <t>عضو</t>
  </si>
  <si>
    <r>
      <t>شرح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كاملي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از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مشخصات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و تخصص‌هاي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شركت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را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بيان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نماييد‌ (بر اساس اساسنامه و آگهی آخرین تغییرات و مستندات مربوط‌)</t>
    </r>
  </si>
  <si>
    <t xml:space="preserve">   </t>
  </si>
  <si>
    <t>نام و نام خانوادگی رابط شرکت و تلفن همراه</t>
  </si>
  <si>
    <r>
      <t>زمينه‌هاي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فعاليت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و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سوابق</t>
    </r>
    <r>
      <rPr>
        <sz val="12"/>
        <color rgb="FF000000"/>
        <rFont val="BNazanin"/>
      </rPr>
      <t xml:space="preserve"> </t>
    </r>
    <r>
      <rPr>
        <sz val="12"/>
        <color rgb="FF000000"/>
        <rFont val="B Nazanin"/>
        <charset val="178"/>
      </rPr>
      <t>كاري شركت:</t>
    </r>
  </si>
  <si>
    <t xml:space="preserve">
نام و نام خانوادگی: 
1- تلفن همراه:
2- ایمیل:
3- شماره ثابت:</t>
  </si>
  <si>
    <t>نشاني شرکت</t>
  </si>
  <si>
    <t>گواهی صلاحیت  ایمنی پیمانکاری (تاریخ مرجع و صادر کننده)</t>
  </si>
  <si>
    <t>گواهی حضور در دوره های ایمنی (برای پرسنل با ذکر نام پرسنل و نوع دوره و برگزار کننده دوره)</t>
  </si>
  <si>
    <t>ارائه مدارک دوره در صورت وجود الزامی است</t>
  </si>
  <si>
    <t>گواهی پیمانکاری از سازمان برنامه و بودجه (نیرو یا تجدیدپذیر)</t>
  </si>
  <si>
    <t>تاریخ ارزیابی پرونده:</t>
  </si>
  <si>
    <t>توضیحات کمیته ارزیاب</t>
  </si>
  <si>
    <t>رشته و رتبه‌هاي صلاحیت شرکت در ارزیابی سازمان برنامه و بودجه</t>
  </si>
  <si>
    <t>نام پرسنل 1:                           نام دوره:                                     نام  برگزار کننده:
نام پرسنل 1:                           نام دوره:                                     نام  برگزار کننده:
نام پرسنل 1:                           نام دوره:                                     نام  برگزار کننده:</t>
  </si>
  <si>
    <t>کفایت و کیفیت کادر فنی</t>
  </si>
  <si>
    <t>ظرفیت پیمان (کیلووات)</t>
  </si>
  <si>
    <t>امتیاز پیمان</t>
  </si>
  <si>
    <t>حداکثر تعداد پیمان</t>
  </si>
  <si>
    <t>5 و کمتر</t>
  </si>
  <si>
    <t>نوع فعالیت</t>
  </si>
  <si>
    <t>پروژه‌های مرتبط با پیمانکاری برق و انرژی</t>
  </si>
  <si>
    <t xml:space="preserve">شرکت‌های پیمانکار حوزه برق و انرژی دارای گواهینامه رتبه رشته نیرو از سازمان برنامه و بودجه </t>
  </si>
  <si>
    <t>جدول راهنمای1: پیمان در رشته اصلی: پیمان در حوزه نیروگاه فتوولتائیک</t>
  </si>
  <si>
    <t>جدول راهنمای 2:پیمان در رشته مشابه: پیمان‎‌‎های مرتبط با پیمانکاری برق</t>
  </si>
  <si>
    <t>پروژه6</t>
  </si>
  <si>
    <t>پروژه7</t>
  </si>
  <si>
    <t>پروژه8</t>
  </si>
  <si>
    <t>جمع امتیاز</t>
  </si>
  <si>
    <t>پروژه 9</t>
  </si>
  <si>
    <t>پروژه 10</t>
  </si>
  <si>
    <t xml:space="preserve"> پروژه 11</t>
  </si>
  <si>
    <t>پروژه 12</t>
  </si>
  <si>
    <t>پروژه 13</t>
  </si>
  <si>
    <t>پروژه14</t>
  </si>
  <si>
    <t>پروژه15</t>
  </si>
  <si>
    <t>پروژه 16</t>
  </si>
  <si>
    <t>پروژه 17</t>
  </si>
  <si>
    <t>پروژه 18</t>
  </si>
  <si>
    <t>پروژه 19</t>
  </si>
  <si>
    <t>پروژه 20</t>
  </si>
  <si>
    <t>پروژه 21</t>
  </si>
  <si>
    <t>پروژه 22</t>
  </si>
  <si>
    <t>پروژه 23</t>
  </si>
  <si>
    <t>پروژه 24</t>
  </si>
  <si>
    <t>پروژه 25</t>
  </si>
  <si>
    <t>پروژه 26</t>
  </si>
  <si>
    <t>پروژه 27</t>
  </si>
  <si>
    <t>پروژه 28</t>
  </si>
  <si>
    <t>پروژه 29</t>
  </si>
  <si>
    <t>پروژه 30</t>
  </si>
  <si>
    <t>پروژه 31</t>
  </si>
  <si>
    <t>پروژه 32</t>
  </si>
  <si>
    <t>شماره پرونده کنتور</t>
  </si>
  <si>
    <t>نام مشتری</t>
  </si>
  <si>
    <t>آدرس نیروگاه</t>
  </si>
  <si>
    <t xml:space="preserve"> تلفن همراه مشتری</t>
  </si>
  <si>
    <t>شماره و مبلغ قرارداد</t>
  </si>
  <si>
    <t>مدت قرارداد</t>
  </si>
  <si>
    <t>تاریخ شروع</t>
  </si>
  <si>
    <t>تاریخ تحویل</t>
  </si>
  <si>
    <t>سابقه در رشته اصلی: پیمان در حوزه نیروگاه فتوولتائیک</t>
  </si>
  <si>
    <t>پیمان در رشته مشابه: پیمان های مرتبط با پیمانکاری برق</t>
  </si>
  <si>
    <t>پروژه 6</t>
  </si>
  <si>
    <r>
      <t xml:space="preserve">5 </t>
    </r>
    <r>
      <rPr>
        <b/>
        <sz val="11"/>
        <color theme="1"/>
        <rFont val="Times New Roman"/>
        <family val="1"/>
      </rPr>
      <t>x˃</t>
    </r>
    <r>
      <rPr>
        <b/>
        <sz val="12"/>
        <color theme="1"/>
        <rFont val="Times New Roman"/>
        <family val="1"/>
      </rPr>
      <t>≤</t>
    </r>
    <r>
      <rPr>
        <b/>
        <sz val="12"/>
        <color theme="1"/>
        <rFont val="B Nazanin"/>
        <charset val="178"/>
      </rPr>
      <t xml:space="preserve"> 20 </t>
    </r>
  </si>
  <si>
    <r>
      <t xml:space="preserve">21 </t>
    </r>
    <r>
      <rPr>
        <b/>
        <sz val="11"/>
        <color theme="1"/>
        <rFont val="Times New Roman"/>
        <family val="1"/>
      </rPr>
      <t>x˃</t>
    </r>
    <r>
      <rPr>
        <b/>
        <sz val="12"/>
        <color theme="1"/>
        <rFont val="Times New Roman"/>
        <family val="1"/>
      </rPr>
      <t>≤</t>
    </r>
    <r>
      <rPr>
        <b/>
        <sz val="12"/>
        <color theme="1"/>
        <rFont val="B Nazanin"/>
        <charset val="178"/>
      </rPr>
      <t xml:space="preserve"> 200</t>
    </r>
  </si>
  <si>
    <r>
      <t>20</t>
    </r>
    <r>
      <rPr>
        <sz val="12"/>
        <color theme="1"/>
        <rFont val="Calibri"/>
        <family val="2"/>
      </rPr>
      <t>≥</t>
    </r>
    <r>
      <rPr>
        <sz val="10.199999999999999"/>
        <color theme="1"/>
        <rFont val="Calibri"/>
        <family val="2"/>
      </rPr>
      <t>x&gt;5</t>
    </r>
  </si>
  <si>
    <r>
      <t>x</t>
    </r>
    <r>
      <rPr>
        <sz val="12"/>
        <color theme="1"/>
        <rFont val="Calibri"/>
        <family val="2"/>
      </rPr>
      <t>≤</t>
    </r>
    <r>
      <rPr>
        <sz val="10.199999999999999"/>
        <color theme="1"/>
        <rFont val="B Nazanin"/>
        <charset val="178"/>
      </rPr>
      <t>5</t>
    </r>
  </si>
  <si>
    <r>
      <t>200</t>
    </r>
    <r>
      <rPr>
        <sz val="12"/>
        <color theme="1"/>
        <rFont val="Calibri"/>
        <family val="2"/>
      </rPr>
      <t>≥</t>
    </r>
    <r>
      <rPr>
        <sz val="10.199999999999999"/>
        <color theme="1"/>
        <rFont val="Calibri"/>
        <family val="2"/>
      </rPr>
      <t>x&gt;20</t>
    </r>
  </si>
  <si>
    <t>امتیاز بخش رشته اصلی</t>
  </si>
  <si>
    <t>تاثیر وزن در امتیاز</t>
  </si>
  <si>
    <t>امتیاز بخش رشته مشابه</t>
  </si>
  <si>
    <t>پیمان‎‌‎ های مرتبط با پیمانکاری برق</t>
  </si>
  <si>
    <t>نوع پیمان مشابه</t>
  </si>
  <si>
    <t>نام گواهی و تاریخ اعتبار آن:</t>
  </si>
  <si>
    <t>گواهی رتبه از سازمان
 برنامه و بودجه</t>
  </si>
  <si>
    <t>امتیاز کل سابقه</t>
  </si>
  <si>
    <t>جمع کل امتیاز</t>
  </si>
  <si>
    <t>عملکرد مالي و نحوه پشتيباني مالي پروژه</t>
  </si>
  <si>
    <t>هماهنگي و همكاري با كارفرما و ساير عوامل‌ دست‌اندر‌كار پروژه و همچنين همكاري دردوران تضمين</t>
  </si>
  <si>
    <t>استفاده از تجهیزات مناسب و کافی جهت انجام کار</t>
  </si>
  <si>
    <t>زمان‌بندي پروژه</t>
  </si>
  <si>
    <t xml:space="preserve">كفايت كادر فني </t>
  </si>
  <si>
    <t>كيفيت كار</t>
  </si>
  <si>
    <t>ضعيف</t>
  </si>
  <si>
    <r>
      <t xml:space="preserve"> </t>
    </r>
    <r>
      <rPr>
        <b/>
        <vertAlign val="subscript"/>
        <sz val="11"/>
        <color rgb="FF000000"/>
        <rFont val="Times New Roman"/>
        <family val="1"/>
      </rPr>
      <t>bi</t>
    </r>
  </si>
  <si>
    <r>
      <t xml:space="preserve"> </t>
    </r>
    <r>
      <rPr>
        <b/>
        <sz val="11"/>
        <color rgb="FF000000"/>
        <rFont val="Times New Roman"/>
        <family val="1"/>
      </rPr>
      <t>a</t>
    </r>
    <r>
      <rPr>
        <b/>
        <vertAlign val="subscript"/>
        <sz val="11"/>
        <color rgb="FF000000"/>
        <rFont val="Times New Roman"/>
        <family val="1"/>
      </rPr>
      <t>i</t>
    </r>
  </si>
  <si>
    <t>ضريب وزنی</t>
  </si>
  <si>
    <t>امتياز هريك از شاخص‌ها (0 تا 100)</t>
  </si>
  <si>
    <t xml:space="preserve"> عنوان معیار/شاخص</t>
  </si>
  <si>
    <t>جدول حسن سابقه و رضایت کارفرما</t>
  </si>
  <si>
    <t>عنوان رضایت 1:</t>
  </si>
  <si>
    <t>عنوان رضایت 2:</t>
  </si>
  <si>
    <t>عنوان رضایت 3:</t>
  </si>
  <si>
    <t>عنوان رضایت 4:</t>
  </si>
  <si>
    <t>عنوان رضایت 5:</t>
  </si>
  <si>
    <r>
      <t xml:space="preserve"> مالیات متوسط سالانه، مستند به اسناد مالیات های قطعی (حداکثر 10 سال گذشته) - </t>
    </r>
    <r>
      <rPr>
        <sz val="14"/>
        <color rgb="FFFF0000"/>
        <rFont val="B Nazanin"/>
        <charset val="178"/>
      </rPr>
      <t>(پس از تعدیل بانک مرکزی برای هر سال)</t>
    </r>
  </si>
  <si>
    <t>دارایی‌های ثابت مستند به اظهارنامه مالیاتی یا گواهی بیمه دارایی‌ها یا دفاتر قانونی</t>
  </si>
  <si>
    <t>تأیید اعتبار از سوی بانک و یا مؤسسات مالی و اعتباری معتبر تا 4 برابر سقف معاملات متوسط</t>
  </si>
  <si>
    <t>تعداد پنل</t>
  </si>
  <si>
    <t>مشخصات پنل</t>
  </si>
  <si>
    <t>تعداد و مشخصات اینورتر</t>
  </si>
  <si>
    <t>تاریخ نصب</t>
  </si>
  <si>
    <t>نوع گارنتی و زمان آن</t>
  </si>
  <si>
    <t>رضایت و امضای مشتری</t>
  </si>
  <si>
    <t>تلفن همراه و ثابت مشتری</t>
  </si>
  <si>
    <t>شماره و تاریخ قرارداد</t>
  </si>
  <si>
    <t>ظرفیت (کیلووات)</t>
  </si>
  <si>
    <t>جمع امتیازات</t>
  </si>
  <si>
    <t>شرح</t>
  </si>
  <si>
    <t>اخذ گواهینامه تائید صلاحیت ایمنی وزارت کار و امور اجتماعی معتبر</t>
  </si>
  <si>
    <r>
      <t xml:space="preserve">گواهینامه استقرار سیستم </t>
    </r>
    <r>
      <rPr>
        <sz val="12"/>
        <color theme="1"/>
        <rFont val="Times New Roman"/>
        <family val="1"/>
      </rPr>
      <t>HSE</t>
    </r>
  </si>
  <si>
    <t>ارائه مستندات بیمه مسئولیت مدنی معتبر برای کارکنان (حداقل 2 پروژه)</t>
  </si>
  <si>
    <t>اعمال حد ماکزیمم</t>
  </si>
  <si>
    <t>وضعیت</t>
  </si>
  <si>
    <t>تجهیزات نصب سازه و الکتریکال</t>
  </si>
  <si>
    <t>ماشین پایه کوب جهت نصب سازه نیروگاه خورشیدي</t>
  </si>
  <si>
    <t>موتور برق گازوئیلی</t>
  </si>
  <si>
    <t>دریل برقی</t>
  </si>
  <si>
    <t>دریل شارژي</t>
  </si>
  <si>
    <t>دستگاه سنگ فرز</t>
  </si>
  <si>
    <t>مینی سنگ فرز</t>
  </si>
  <si>
    <t>دستگاه جوش</t>
  </si>
  <si>
    <t>جعبه بکس</t>
  </si>
  <si>
    <t>قیچی کابل</t>
  </si>
  <si>
    <t>آچار ترك</t>
  </si>
  <si>
    <t>دستگاه پرچ</t>
  </si>
  <si>
    <t>جعبه ابزار نصب سازه</t>
  </si>
  <si>
    <t>جعبه ابزار نصب تجهیزات الکتریکی</t>
  </si>
  <si>
    <t>تراز لیزري و دستی</t>
  </si>
  <si>
    <t>متر چرخ دار و لیزری</t>
  </si>
  <si>
    <t>دریل حفاری با متعلقات</t>
  </si>
  <si>
    <t>ابزار و تجهیزات تخصصی</t>
  </si>
  <si>
    <t>ارت سنج</t>
  </si>
  <si>
    <t>مولتی متر دیجیتال</t>
  </si>
  <si>
    <t>دستگاه حرارت سنج مادون قرمز</t>
  </si>
  <si>
    <t>تستر مقاومت عایقی میگر</t>
  </si>
  <si>
    <t>مولتی متر کلمپی</t>
  </si>
  <si>
    <t>تستر کابل و کانکتور شبکه</t>
  </si>
  <si>
    <t>پرس سیم دستی</t>
  </si>
  <si>
    <t>پرس کابل شو دستی</t>
  </si>
  <si>
    <t>پرس کابل شو هیدرولیک</t>
  </si>
  <si>
    <t>سیم لخت کن اتوماتیک</t>
  </si>
  <si>
    <t>کولیس دیجیتال</t>
  </si>
  <si>
    <r>
      <t xml:space="preserve">آچار پرس یا پرس کانکتور </t>
    </r>
    <r>
      <rPr>
        <sz val="12"/>
        <color theme="1"/>
        <rFont val="Times New Roman"/>
        <family val="1"/>
      </rPr>
      <t>MC4</t>
    </r>
  </si>
  <si>
    <t>قطب نما</t>
  </si>
  <si>
    <t>تجهیزات ایمنی</t>
  </si>
  <si>
    <t>کمر بند ایمن کار</t>
  </si>
  <si>
    <t>عینک ایمنی</t>
  </si>
  <si>
    <t>انواع دستکش عایق برق</t>
  </si>
  <si>
    <t>کفش ایمنی</t>
  </si>
  <si>
    <t>کف پوش عایق برق</t>
  </si>
  <si>
    <t>کلاه ایمنی</t>
  </si>
  <si>
    <t>اعلام تملک</t>
  </si>
  <si>
    <t xml:space="preserve">نام و نام خانودادگی تکنسین
(نصب و راه اندازی، تعمیر و نگهداری، بهره برداری)
</t>
  </si>
  <si>
    <t xml:space="preserve">نوع گواهینامه </t>
  </si>
  <si>
    <t>سایر</t>
  </si>
  <si>
    <t>نصب و راه اندازی، تعمیر و نگهداری، بهره برداری</t>
  </si>
  <si>
    <t xml:space="preserve">ضریب رشته تحصیلی </t>
  </si>
  <si>
    <t>کارشناس</t>
  </si>
  <si>
    <t>تکنسین</t>
  </si>
  <si>
    <t>کارشناس / تکنسین</t>
  </si>
  <si>
    <r>
      <t xml:space="preserve">کفایت کادر فنی </t>
    </r>
    <r>
      <rPr>
        <b/>
        <vertAlign val="superscript"/>
        <sz val="12"/>
        <color rgb="FF000000"/>
        <rFont val="B Nazanin"/>
        <charset val="178"/>
      </rPr>
      <t xml:space="preserve"> </t>
    </r>
    <r>
      <rPr>
        <b/>
        <sz val="12"/>
        <color rgb="FF000000"/>
        <rFont val="B Nazanin"/>
        <charset val="178"/>
      </rPr>
      <t>(17/5 امتیاز)</t>
    </r>
  </si>
  <si>
    <t>امتیاز بخش کادر فنی</t>
  </si>
  <si>
    <t>امتیاز بخش دوره آموزشی</t>
  </si>
  <si>
    <t>امتیاز نهایی</t>
  </si>
  <si>
    <t>لایت متر(نور سنج)</t>
  </si>
  <si>
    <r>
      <rPr>
        <b/>
        <sz val="12"/>
        <color rgb="FF000000"/>
        <rFont val="B Nazanin"/>
        <charset val="178"/>
      </rPr>
      <t xml:space="preserve">توجه1: </t>
    </r>
    <r>
      <rPr>
        <sz val="12"/>
        <color rgb="FF000000"/>
        <rFont val="B Nazanin"/>
        <charset val="178"/>
      </rPr>
      <t xml:space="preserve"> از هر فرد نهایتا 2 گواهی نامه تخصصی متفاوت مورد قبول می باشد. کپی برابر اصل گواهی‌نامه‌های تخصصی ضمیمه‌ی اسناد گردد.
</t>
    </r>
    <r>
      <rPr>
        <b/>
        <sz val="12"/>
        <color rgb="FF000000"/>
        <rFont val="B Nazanin"/>
        <charset val="178"/>
      </rPr>
      <t>توجه 2:</t>
    </r>
    <r>
      <rPr>
        <sz val="12"/>
        <color rgb="FF000000"/>
        <rFont val="B Nazanin"/>
        <charset val="178"/>
      </rPr>
      <t xml:space="preserve"> گواهینامه های  مرتبط با نصب و راه اندازی، تعمیر و نگهداری، بهره برداری هر کدام 1/5 امتیاز و سایر گواهینامه های مرتبط با سامانه خورشیدی 0/5 امتیاز دارد.</t>
    </r>
  </si>
  <si>
    <t xml:space="preserve"> درآمد ناخالص آخرین سال مستند به صورت‌های مالی تایید شده یا اظهارنامه</t>
  </si>
  <si>
    <t>sum</t>
  </si>
  <si>
    <t>متوسط مالیات با احتساب سل های پر شده</t>
  </si>
  <si>
    <t>جمع ده ساله</t>
  </si>
  <si>
    <t>راهنما
حداکثر امتیاز هر آیتم</t>
  </si>
  <si>
    <t>امتیاز خود اظهاری شده توسط متقاضی</t>
  </si>
  <si>
    <r>
      <rPr>
        <sz val="11"/>
        <color rgb="FF000000"/>
        <rFont val="B Nazanin"/>
        <charset val="178"/>
      </rPr>
      <t>توجه 1: حداکثر  4 نفر به عنوان کادر فنی در جدول زیر قابل ارائه است.
توجه 2: ارائه رشته برق (کارشناس/ تکنسین) شاغل در شرکت الزامی است. در صورت عدم ارائه این رشته، سایر رشته ها نیز امتیاز دهی نخواهند شد. 
• رشته های برق ضریب 100 درصد، مکانیک 80 درصد، عمران 70 درصد در نظر گرفته می شود.
• منظور از تکنسین ها، اشخاص حقيقي متخصصی است که در شرکت مورد نظر شاغل مي‌باشد.
• حداقل سابقه کار مفید قابل قبول یک سال می‌باشد.
• جهت محاسبه امتیاز پرسنل ملاک ارائه مدارک تحصیلی اعضا و مستندات مربوط به سوابق کاری پرسنل نظیر تصویر قرارداد و یا تائیدیه‌ کارگزینی به همراه سوابق پرداخت بیمه عادی و تلفیقی و یا مستند دیگری که سوابق کاری افراد تیم فنی را نشان دهد، می‌باشد</t>
    </r>
    <r>
      <rPr>
        <sz val="11"/>
        <color rgb="FF000000"/>
        <rFont val="Symbol"/>
        <family val="1"/>
        <charset val="2"/>
      </rPr>
      <t xml:space="preserve">
</t>
    </r>
  </si>
  <si>
    <r>
      <rPr>
        <b/>
        <sz val="14"/>
        <color theme="1"/>
        <rFont val="B Nazanin"/>
        <charset val="178"/>
      </rPr>
      <t xml:space="preserve">توجه 1: </t>
    </r>
    <r>
      <rPr>
        <sz val="14"/>
        <color theme="1"/>
        <rFont val="B Nazanin"/>
        <charset val="178"/>
      </rPr>
      <t>در صورت انتخاب گزینه "</t>
    </r>
    <r>
      <rPr>
        <b/>
        <sz val="14"/>
        <color theme="1"/>
        <rFont val="B Nazanin"/>
        <charset val="178"/>
      </rPr>
      <t>دارد</t>
    </r>
    <r>
      <rPr>
        <sz val="14"/>
        <color theme="1"/>
        <rFont val="B Nazanin"/>
        <charset val="178"/>
      </rPr>
      <t>"، 
ارائه مستندات مالکیت تجهیز اعم از فاکتور خرید
و... برای امتیاز دادن الزامی است.</t>
    </r>
  </si>
  <si>
    <t>تعداد سل های پر شده مالیاتی</t>
  </si>
  <si>
    <t>چنانچه شرکتی استانداردهای مرتبط را رعایت ننماید، واجد شرایط نبوده و مردود می باشد.
توضیحات: تنها سلولهای رنگی می بایست تکمیل شوند.
سلولهای آبی به صورت کشویی تکمیل شوند.
سلولهای زرد توسط کاربر تکمیل شوند.</t>
  </si>
  <si>
    <r>
      <rPr>
        <b/>
        <sz val="14"/>
        <color theme="1"/>
        <rFont val="B Nazanin"/>
        <charset val="178"/>
      </rPr>
      <t xml:space="preserve">    توجه 2:</t>
    </r>
    <r>
      <rPr>
        <sz val="14"/>
        <color theme="1"/>
        <rFont val="B Nazanin"/>
        <charset val="178"/>
      </rPr>
      <t xml:space="preserve"> احراز 50 درصد از توان تجهیزاتی در هر بند با تشخیص کمیته ارزیاب، مشمول امتیاز کامل خواهد شد.</t>
    </r>
  </si>
  <si>
    <r>
      <t>ظرفیت نیروگاه (</t>
    </r>
    <r>
      <rPr>
        <b/>
        <sz val="14"/>
        <color rgb="FF000000"/>
        <rFont val="Times New Roman"/>
        <family val="1"/>
      </rPr>
      <t>KW</t>
    </r>
    <r>
      <rPr>
        <b/>
        <sz val="14"/>
        <color rgb="FF000000"/>
        <rFont val="B Nazanin"/>
        <charset val="17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</si>
</sst>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[$-3000401]0"/>
    <numFmt numFmtId="166" formatCode="_(* #,##0_);_(* \(#,##0\);_(* &quot;-&quot;??_);_(@_)"/>
    <numFmt numFmtId="167" formatCode="[$-3000401]0.00"/>
    <numFmt numFmtId="168" formatCode="0.0"/>
  </numFmts>
  <fonts count="35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sz val="12"/>
      <color theme="1"/>
      <name val="B Nazanin"/>
      <charset val="178"/>
    </font>
    <font>
      <sz val="14"/>
      <color rgb="FFFF0000"/>
      <name val="B Nazanin"/>
      <charset val="178"/>
    </font>
    <font>
      <sz val="12"/>
      <color rgb="FF000000"/>
      <name val="B Nazanin"/>
      <charset val="178"/>
    </font>
    <font>
      <b/>
      <sz val="10"/>
      <color rgb="FF000000"/>
      <name val="B Nazanin"/>
      <charset val="178"/>
    </font>
    <font>
      <b/>
      <sz val="12"/>
      <color rgb="FF000000"/>
      <name val="B Nazanin"/>
      <charset val="178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b/>
      <vertAlign val="superscript"/>
      <sz val="10"/>
      <color rgb="FF000000"/>
      <name val="B Nazanin"/>
      <charset val="178"/>
    </font>
    <font>
      <sz val="11"/>
      <color rgb="FF000000"/>
      <name val="Symbol"/>
      <family val="1"/>
      <charset val="2"/>
    </font>
    <font>
      <b/>
      <sz val="12"/>
      <color theme="1"/>
      <name val="B Nazanin"/>
      <charset val="178"/>
    </font>
    <font>
      <b/>
      <sz val="12"/>
      <color theme="1"/>
      <name val="Arial"/>
      <family val="2"/>
      <scheme val="minor"/>
    </font>
    <font>
      <b/>
      <sz val="10"/>
      <color theme="1" tint="0.249977111117893"/>
      <name val="B Nazanin"/>
      <charset val="178"/>
    </font>
    <font>
      <b/>
      <vertAlign val="superscript"/>
      <sz val="12"/>
      <color rgb="FF000000"/>
      <name val="B Nazanin"/>
      <charset val="178"/>
    </font>
    <font>
      <sz val="12"/>
      <color rgb="FF000000"/>
      <name val="Calibri"/>
      <family val="2"/>
    </font>
    <font>
      <sz val="12"/>
      <color rgb="FF000000"/>
      <name val="BNazanin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B Nazanin"/>
      <charset val="178"/>
    </font>
    <font>
      <b/>
      <sz val="14"/>
      <color rgb="FF000000"/>
      <name val="B Nazanin"/>
      <charset val="178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sz val="10.199999999999999"/>
      <color theme="1"/>
      <name val="Calibri"/>
      <family val="2"/>
    </font>
    <font>
      <sz val="10.199999999999999"/>
      <color theme="1"/>
      <name val="B Nazanin"/>
      <charset val="178"/>
    </font>
    <font>
      <sz val="24"/>
      <color theme="1"/>
      <name val="B Nazanin"/>
      <charset val="178"/>
    </font>
    <font>
      <b/>
      <sz val="16"/>
      <color rgb="FF000000"/>
      <name val="B Nazanin"/>
      <charset val="178"/>
    </font>
    <font>
      <b/>
      <vertAlign val="subscript"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.5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7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23" xfId="0" applyFont="1" applyBorder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11" fillId="0" borderId="23" xfId="0" applyFont="1" applyBorder="1" applyAlignment="1">
      <alignment horizontal="justify" vertical="center" wrapText="1" readingOrder="2"/>
    </xf>
    <xf numFmtId="0" fontId="15" fillId="0" borderId="0" xfId="0" applyFont="1"/>
    <xf numFmtId="0" fontId="16" fillId="0" borderId="0" xfId="0" applyFont="1"/>
    <xf numFmtId="0" fontId="15" fillId="0" borderId="23" xfId="0" applyFont="1" applyBorder="1"/>
    <xf numFmtId="0" fontId="3" fillId="0" borderId="23" xfId="0" applyFont="1" applyBorder="1" applyAlignment="1">
      <alignment horizontal="center" vertical="center"/>
    </xf>
    <xf numFmtId="0" fontId="15" fillId="0" borderId="0" xfId="0" applyFont="1" applyFill="1" applyBorder="1"/>
    <xf numFmtId="0" fontId="3" fillId="0" borderId="23" xfId="0" applyFont="1" applyBorder="1" applyAlignment="1">
      <alignment horizontal="right"/>
    </xf>
    <xf numFmtId="0" fontId="15" fillId="0" borderId="23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166" fontId="15" fillId="7" borderId="23" xfId="1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 readingOrder="2"/>
    </xf>
    <xf numFmtId="0" fontId="11" fillId="0" borderId="23" xfId="0" applyFont="1" applyFill="1" applyBorder="1" applyAlignment="1">
      <alignment horizontal="center" vertical="center" wrapText="1" readingOrder="2"/>
    </xf>
    <xf numFmtId="0" fontId="4" fillId="0" borderId="23" xfId="0" applyFont="1" applyBorder="1" applyAlignment="1">
      <alignment horizontal="center" vertical="center"/>
    </xf>
    <xf numFmtId="0" fontId="3" fillId="7" borderId="23" xfId="0" applyFont="1" applyFill="1" applyBorder="1" applyAlignment="1" applyProtection="1">
      <alignment vertical="center"/>
      <protection locked="0"/>
    </xf>
    <xf numFmtId="0" fontId="0" fillId="7" borderId="23" xfId="0" applyFill="1" applyBorder="1" applyProtection="1">
      <protection locked="0"/>
    </xf>
    <xf numFmtId="0" fontId="3" fillId="3" borderId="2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5" fillId="5" borderId="23" xfId="0" applyFont="1" applyFill="1" applyBorder="1" applyAlignment="1">
      <alignment horizontal="center" vertical="center" wrapText="1" readingOrder="2"/>
    </xf>
    <xf numFmtId="0" fontId="6" fillId="0" borderId="23" xfId="0" applyFont="1" applyBorder="1" applyAlignment="1">
      <alignment horizontal="center" vertical="center" wrapText="1" readingOrder="2"/>
    </xf>
    <xf numFmtId="0" fontId="5" fillId="3" borderId="0" xfId="0" applyFont="1" applyFill="1" applyAlignment="1">
      <alignment vertical="center"/>
    </xf>
    <xf numFmtId="0" fontId="15" fillId="9" borderId="0" xfId="0" applyFont="1" applyFill="1" applyBorder="1" applyAlignment="1">
      <alignment horizontal="right"/>
    </xf>
    <xf numFmtId="0" fontId="15" fillId="5" borderId="30" xfId="0" applyFont="1" applyFill="1" applyBorder="1" applyAlignment="1">
      <alignment horizontal="center" vertical="center" wrapText="1" readingOrder="2"/>
    </xf>
    <xf numFmtId="0" fontId="15" fillId="3" borderId="23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4" fillId="0" borderId="2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30" xfId="0" applyFont="1" applyBorder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center" readingOrder="1"/>
    </xf>
    <xf numFmtId="0" fontId="0" fillId="0" borderId="0" xfId="0" applyAlignment="1">
      <alignment horizontal="center" vertical="center" readingOrder="1"/>
    </xf>
    <xf numFmtId="0" fontId="3" fillId="9" borderId="0" xfId="0" applyFont="1" applyFill="1" applyBorder="1" applyAlignment="1">
      <alignment horizontal="center"/>
    </xf>
    <xf numFmtId="0" fontId="15" fillId="0" borderId="30" xfId="0" applyFont="1" applyBorder="1"/>
    <xf numFmtId="0" fontId="24" fillId="0" borderId="30" xfId="0" applyFont="1" applyBorder="1"/>
    <xf numFmtId="0" fontId="24" fillId="0" borderId="0" xfId="0" applyFont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9" borderId="0" xfId="0" applyFont="1" applyFill="1" applyBorder="1" applyAlignment="1">
      <alignment horizontal="center" vertical="center"/>
    </xf>
    <xf numFmtId="0" fontId="3" fillId="9" borderId="0" xfId="0" applyFont="1" applyFill="1"/>
    <xf numFmtId="0" fontId="3" fillId="10" borderId="0" xfId="0" applyFont="1" applyFill="1"/>
    <xf numFmtId="0" fontId="3" fillId="0" borderId="0" xfId="2" applyFont="1"/>
    <xf numFmtId="0" fontId="3" fillId="0" borderId="23" xfId="2" applyFont="1" applyBorder="1"/>
    <xf numFmtId="0" fontId="4" fillId="0" borderId="30" xfId="2" applyFont="1" applyBorder="1"/>
    <xf numFmtId="0" fontId="11" fillId="0" borderId="23" xfId="2" applyFont="1" applyBorder="1" applyAlignment="1">
      <alignment horizontal="center" vertical="center" wrapText="1" readingOrder="2"/>
    </xf>
    <xf numFmtId="0" fontId="4" fillId="0" borderId="23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 wrapText="1" readingOrder="2"/>
    </xf>
    <xf numFmtId="0" fontId="12" fillId="0" borderId="37" xfId="2" applyFont="1" applyBorder="1" applyAlignment="1">
      <alignment horizontal="center" vertical="center" wrapText="1" readingOrder="2"/>
    </xf>
    <xf numFmtId="0" fontId="11" fillId="0" borderId="37" xfId="2" applyFont="1" applyBorder="1" applyAlignment="1">
      <alignment horizontal="center" vertical="center" wrapText="1" readingOrder="2"/>
    </xf>
    <xf numFmtId="0" fontId="11" fillId="4" borderId="25" xfId="2" applyFont="1" applyFill="1" applyBorder="1" applyAlignment="1">
      <alignment horizontal="center" vertical="center" wrapText="1" readingOrder="2"/>
    </xf>
    <xf numFmtId="0" fontId="11" fillId="0" borderId="37" xfId="2" applyFont="1" applyBorder="1" applyAlignment="1">
      <alignment horizontal="justify" vertical="center" wrapText="1" readingOrder="2"/>
    </xf>
    <xf numFmtId="0" fontId="1" fillId="5" borderId="25" xfId="2" applyFill="1" applyBorder="1" applyAlignment="1">
      <alignment vertical="center" wrapText="1"/>
    </xf>
    <xf numFmtId="0" fontId="11" fillId="5" borderId="37" xfId="2" applyFont="1" applyFill="1" applyBorder="1" applyAlignment="1">
      <alignment horizontal="justify" vertical="center" wrapText="1" readingOrder="2"/>
    </xf>
    <xf numFmtId="0" fontId="11" fillId="5" borderId="22" xfId="2" applyFont="1" applyFill="1" applyBorder="1" applyAlignment="1">
      <alignment horizontal="center" vertical="center" wrapText="1" readingOrder="2"/>
    </xf>
    <xf numFmtId="0" fontId="11" fillId="5" borderId="21" xfId="2" applyFont="1" applyFill="1" applyBorder="1" applyAlignment="1">
      <alignment horizontal="center" vertical="center" wrapText="1" readingOrder="2"/>
    </xf>
    <xf numFmtId="0" fontId="3" fillId="0" borderId="23" xfId="2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 wrapText="1" readingOrder="2"/>
    </xf>
    <xf numFmtId="2" fontId="11" fillId="0" borderId="23" xfId="0" applyNumberFormat="1" applyFont="1" applyFill="1" applyBorder="1" applyAlignment="1">
      <alignment horizontal="center" vertical="center" wrapText="1" readingOrder="2"/>
    </xf>
    <xf numFmtId="0" fontId="3" fillId="0" borderId="23" xfId="0" applyFont="1" applyBorder="1" applyAlignment="1">
      <alignment horizontal="center" vertical="center" wrapText="1" readingOrder="2"/>
    </xf>
    <xf numFmtId="0" fontId="4" fillId="10" borderId="0" xfId="0" applyFont="1" applyFill="1" applyAlignment="1">
      <alignment horizontal="center"/>
    </xf>
    <xf numFmtId="0" fontId="3" fillId="0" borderId="28" xfId="2" applyFont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7" borderId="23" xfId="0" applyFont="1" applyFill="1" applyBorder="1" applyAlignment="1" applyProtection="1">
      <alignment horizontal="center" vertical="center" wrapText="1" readingOrder="2"/>
      <protection locked="0"/>
    </xf>
    <xf numFmtId="0" fontId="9" fillId="8" borderId="23" xfId="0" applyFont="1" applyFill="1" applyBorder="1" applyAlignment="1" applyProtection="1">
      <alignment horizontal="center" vertical="center" wrapText="1" readingOrder="2"/>
      <protection locked="0"/>
    </xf>
    <xf numFmtId="49" fontId="3" fillId="0" borderId="23" xfId="0" applyNumberFormat="1" applyFont="1" applyBorder="1" applyAlignment="1">
      <alignment horizontal="center" vertical="center"/>
    </xf>
    <xf numFmtId="3" fontId="3" fillId="7" borderId="23" xfId="0" applyNumberFormat="1" applyFont="1" applyFill="1" applyBorder="1" applyAlignment="1" applyProtection="1">
      <alignment horizontal="center" vertical="center"/>
      <protection locked="0"/>
    </xf>
    <xf numFmtId="37" fontId="3" fillId="7" borderId="23" xfId="1" applyNumberFormat="1" applyFont="1" applyFill="1" applyBorder="1" applyAlignment="1" applyProtection="1">
      <alignment horizontal="center" vertical="center"/>
      <protection locked="0"/>
    </xf>
    <xf numFmtId="37" fontId="3" fillId="7" borderId="28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center" vertical="center" wrapText="1" readingOrder="2"/>
    </xf>
    <xf numFmtId="0" fontId="11" fillId="5" borderId="37" xfId="2" applyFont="1" applyFill="1" applyBorder="1" applyAlignment="1">
      <alignment horizontal="center" vertical="center" wrapText="1" readingOrder="2"/>
    </xf>
    <xf numFmtId="0" fontId="3" fillId="0" borderId="0" xfId="0" applyFont="1" applyAlignment="1">
      <alignment horizontal="center"/>
    </xf>
    <xf numFmtId="0" fontId="4" fillId="7" borderId="23" xfId="0" applyFont="1" applyFill="1" applyBorder="1" applyAlignment="1">
      <alignment horizontal="center" vertical="center" wrapText="1" readingOrder="2"/>
    </xf>
    <xf numFmtId="0" fontId="4" fillId="10" borderId="23" xfId="0" applyFont="1" applyFill="1" applyBorder="1" applyAlignment="1">
      <alignment horizontal="center" vertical="center" wrapText="1" readingOrder="2"/>
    </xf>
    <xf numFmtId="0" fontId="3" fillId="0" borderId="23" xfId="0" applyFont="1" applyBorder="1" applyAlignment="1" applyProtection="1"/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3" fillId="0" borderId="0" xfId="0" applyFont="1" applyBorder="1" applyProtection="1"/>
    <xf numFmtId="165" fontId="3" fillId="0" borderId="12" xfId="0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right" vertical="center"/>
    </xf>
    <xf numFmtId="164" fontId="3" fillId="0" borderId="14" xfId="1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3" fillId="0" borderId="0" xfId="0" applyFont="1" applyFill="1" applyBorder="1" applyProtection="1"/>
    <xf numFmtId="0" fontId="3" fillId="0" borderId="15" xfId="0" applyFont="1" applyFill="1" applyBorder="1" applyAlignment="1" applyProtection="1">
      <alignment horizontal="right" vertical="center"/>
    </xf>
    <xf numFmtId="164" fontId="3" fillId="0" borderId="14" xfId="1" applyNumberFormat="1" applyFont="1" applyFill="1" applyBorder="1" applyAlignment="1" applyProtection="1">
      <alignment horizontal="center" vertical="center"/>
    </xf>
    <xf numFmtId="164" fontId="4" fillId="0" borderId="7" xfId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0" fontId="0" fillId="0" borderId="0" xfId="0" applyProtection="1"/>
    <xf numFmtId="0" fontId="8" fillId="0" borderId="1" xfId="0" applyFont="1" applyBorder="1" applyAlignment="1" applyProtection="1">
      <alignment horizontal="center" vertical="center" wrapText="1" readingOrder="2"/>
    </xf>
    <xf numFmtId="0" fontId="8" fillId="0" borderId="21" xfId="0" applyFont="1" applyBorder="1" applyAlignment="1" applyProtection="1">
      <alignment horizontal="center" vertical="center" wrapText="1" readingOrder="2"/>
    </xf>
    <xf numFmtId="0" fontId="8" fillId="7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 applyProtection="1">
      <alignment horizontal="right" vertical="top" wrapText="1" readingOrder="2"/>
      <protection locked="0"/>
    </xf>
    <xf numFmtId="0" fontId="8" fillId="7" borderId="1" xfId="0" applyFont="1" applyFill="1" applyBorder="1" applyAlignment="1" applyProtection="1">
      <alignment horizontal="right" vertical="center" wrapText="1" readingOrder="2"/>
      <protection locked="0"/>
    </xf>
    <xf numFmtId="0" fontId="8" fillId="7" borderId="21" xfId="0" applyFont="1" applyFill="1" applyBorder="1" applyAlignment="1" applyProtection="1">
      <alignment horizontal="right" vertical="center" wrapText="1" readingOrder="2"/>
      <protection locked="0"/>
    </xf>
    <xf numFmtId="0" fontId="10" fillId="7" borderId="23" xfId="0" applyFont="1" applyFill="1" applyBorder="1" applyAlignment="1" applyProtection="1">
      <alignment horizontal="center" vertical="center" wrapText="1" readingOrder="2"/>
      <protection locked="0"/>
    </xf>
    <xf numFmtId="0" fontId="8" fillId="7" borderId="25" xfId="0" applyFont="1" applyFill="1" applyBorder="1" applyAlignment="1" applyProtection="1">
      <alignment horizontal="center" vertical="center" wrapText="1" readingOrder="2"/>
      <protection locked="0"/>
    </xf>
    <xf numFmtId="0" fontId="3" fillId="7" borderId="23" xfId="0" applyFont="1" applyFill="1" applyBorder="1" applyProtection="1">
      <protection locked="0"/>
    </xf>
    <xf numFmtId="0" fontId="3" fillId="11" borderId="23" xfId="0" applyFont="1" applyFill="1" applyBorder="1" applyAlignment="1" applyProtection="1">
      <alignment horizontal="right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Protection="1">
      <protection locked="0"/>
    </xf>
    <xf numFmtId="0" fontId="6" fillId="11" borderId="23" xfId="0" applyFont="1" applyFill="1" applyBorder="1" applyProtection="1">
      <protection locked="0"/>
    </xf>
    <xf numFmtId="0" fontId="15" fillId="7" borderId="23" xfId="2" applyFont="1" applyFill="1" applyBorder="1" applyAlignment="1" applyProtection="1">
      <alignment horizontal="right" vertical="center"/>
      <protection locked="0"/>
    </xf>
    <xf numFmtId="0" fontId="3" fillId="11" borderId="23" xfId="2" applyFont="1" applyFill="1" applyBorder="1" applyProtection="1"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/>
    <xf numFmtId="165" fontId="3" fillId="3" borderId="21" xfId="0" applyNumberFormat="1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right" vertical="center" wrapText="1"/>
    </xf>
    <xf numFmtId="37" fontId="3" fillId="3" borderId="23" xfId="1" applyNumberFormat="1" applyFont="1" applyFill="1" applyBorder="1" applyAlignment="1" applyProtection="1">
      <alignment horizontal="center" vertical="center"/>
    </xf>
    <xf numFmtId="166" fontId="3" fillId="3" borderId="23" xfId="1" applyNumberFormat="1" applyFont="1" applyFill="1" applyBorder="1" applyAlignment="1" applyProtection="1">
      <alignment horizontal="center" vertical="center"/>
    </xf>
    <xf numFmtId="0" fontId="3" fillId="3" borderId="23" xfId="0" applyFont="1" applyFill="1" applyBorder="1" applyAlignment="1" applyProtection="1">
      <alignment horizontal="center" vertical="center"/>
    </xf>
    <xf numFmtId="165" fontId="3" fillId="3" borderId="20" xfId="0" applyNumberFormat="1" applyFont="1" applyFill="1" applyBorder="1" applyAlignment="1" applyProtection="1">
      <alignment horizontal="center" vertical="center"/>
    </xf>
    <xf numFmtId="0" fontId="3" fillId="3" borderId="23" xfId="0" applyFont="1" applyFill="1" applyBorder="1" applyAlignment="1" applyProtection="1">
      <alignment vertical="center"/>
    </xf>
    <xf numFmtId="0" fontId="3" fillId="3" borderId="33" xfId="0" applyFont="1" applyFill="1" applyBorder="1" applyAlignment="1" applyProtection="1">
      <alignment horizontal="right" vertical="center" wrapText="1"/>
    </xf>
    <xf numFmtId="2" fontId="4" fillId="3" borderId="23" xfId="1" applyNumberFormat="1" applyFont="1" applyFill="1" applyBorder="1" applyAlignment="1" applyProtection="1">
      <alignment horizontal="center" vertical="center"/>
    </xf>
    <xf numFmtId="164" fontId="4" fillId="3" borderId="23" xfId="1" applyNumberFormat="1" applyFont="1" applyFill="1" applyBorder="1" applyAlignment="1" applyProtection="1">
      <alignment vertical="center"/>
    </xf>
    <xf numFmtId="167" fontId="3" fillId="10" borderId="0" xfId="0" applyNumberFormat="1" applyFont="1" applyFill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/>
    </xf>
    <xf numFmtId="3" fontId="3" fillId="0" borderId="23" xfId="0" applyNumberFormat="1" applyFont="1" applyBorder="1" applyAlignment="1" applyProtection="1">
      <alignment horizontal="center" vertical="center"/>
    </xf>
    <xf numFmtId="3" fontId="4" fillId="0" borderId="23" xfId="0" applyNumberFormat="1" applyFont="1" applyBorder="1" applyAlignment="1" applyProtection="1">
      <alignment horizontal="center" vertical="center"/>
    </xf>
    <xf numFmtId="0" fontId="3" fillId="7" borderId="23" xfId="0" applyFont="1" applyFill="1" applyBorder="1" applyAlignment="1" applyProtection="1">
      <alignment horizontal="center" vertical="center" wrapText="1" readingOrder="2"/>
      <protection locked="0"/>
    </xf>
    <xf numFmtId="0" fontId="3" fillId="11" borderId="23" xfId="0" applyFont="1" applyFill="1" applyBorder="1" applyAlignment="1" applyProtection="1">
      <alignment horizontal="center" vertical="center" wrapText="1" readingOrder="2"/>
      <protection locked="0"/>
    </xf>
    <xf numFmtId="0" fontId="6" fillId="11" borderId="23" xfId="0" applyFont="1" applyFill="1" applyBorder="1" applyAlignment="1" applyProtection="1">
      <alignment horizontal="center" vertical="center" wrapText="1" readingOrder="2"/>
      <protection locked="0"/>
    </xf>
    <xf numFmtId="0" fontId="34" fillId="11" borderId="23" xfId="0" applyFont="1" applyFill="1" applyBorder="1" applyAlignment="1" applyProtection="1">
      <alignment horizontal="center" vertical="center" wrapText="1" readingOrder="2"/>
      <protection locked="0"/>
    </xf>
    <xf numFmtId="0" fontId="3" fillId="7" borderId="23" xfId="0" applyFont="1" applyFill="1" applyBorder="1" applyAlignment="1" applyProtection="1">
      <alignment horizontal="center" vertical="center" wrapText="1" readingOrder="2"/>
      <protection locked="0"/>
    </xf>
    <xf numFmtId="0" fontId="9" fillId="5" borderId="23" xfId="0" applyFont="1" applyFill="1" applyBorder="1" applyAlignment="1" applyProtection="1">
      <alignment horizontal="center" vertical="center" wrapText="1" readingOrder="2"/>
    </xf>
    <xf numFmtId="0" fontId="9" fillId="0" borderId="23" xfId="0" applyFont="1" applyBorder="1" applyAlignment="1" applyProtection="1">
      <alignment horizontal="center" vertical="center" wrapText="1" readingOrder="2"/>
    </xf>
    <xf numFmtId="0" fontId="3" fillId="10" borderId="0" xfId="0" applyFont="1" applyFill="1" applyProtection="1"/>
    <xf numFmtId="0" fontId="9" fillId="6" borderId="23" xfId="0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vertical="center" wrapText="1" readingOrder="2"/>
    </xf>
    <xf numFmtId="0" fontId="3" fillId="0" borderId="32" xfId="0" applyFont="1" applyBorder="1" applyAlignment="1" applyProtection="1">
      <alignment horizontal="center"/>
    </xf>
    <xf numFmtId="168" fontId="3" fillId="0" borderId="0" xfId="0" applyNumberFormat="1" applyFont="1" applyProtection="1"/>
    <xf numFmtId="0" fontId="14" fillId="0" borderId="0" xfId="0" applyFont="1" applyAlignment="1" applyProtection="1">
      <alignment readingOrder="2"/>
    </xf>
    <xf numFmtId="0" fontId="11" fillId="0" borderId="23" xfId="0" applyFont="1" applyBorder="1" applyAlignment="1" applyProtection="1">
      <alignment horizontal="center" vertical="center" wrapText="1" readingOrder="2"/>
    </xf>
    <xf numFmtId="0" fontId="11" fillId="7" borderId="23" xfId="0" applyFont="1" applyFill="1" applyBorder="1" applyAlignment="1" applyProtection="1">
      <alignment horizontal="center" vertical="center" wrapText="1" readingOrder="2"/>
      <protection locked="0"/>
    </xf>
    <xf numFmtId="0" fontId="6" fillId="11" borderId="23" xfId="0" applyFont="1" applyFill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justify" vertical="center" wrapText="1" readingOrder="2"/>
      <protection locked="0"/>
    </xf>
    <xf numFmtId="0" fontId="3" fillId="7" borderId="23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/>
    </xf>
    <xf numFmtId="0" fontId="4" fillId="0" borderId="34" xfId="0" applyFont="1" applyBorder="1" applyAlignment="1" applyProtection="1">
      <alignment horizontal="right" vertical="center" wrapText="1"/>
    </xf>
    <xf numFmtId="0" fontId="4" fillId="0" borderId="31" xfId="0" applyFont="1" applyBorder="1" applyAlignment="1" applyProtection="1">
      <alignment horizontal="right" vertical="center" wrapText="1"/>
    </xf>
    <xf numFmtId="0" fontId="4" fillId="0" borderId="35" xfId="0" applyFont="1" applyBorder="1" applyAlignment="1" applyProtection="1">
      <alignment horizontal="right" vertical="center" wrapText="1"/>
    </xf>
    <xf numFmtId="0" fontId="4" fillId="0" borderId="36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right" vertical="center" wrapText="1"/>
    </xf>
    <xf numFmtId="0" fontId="4" fillId="0" borderId="24" xfId="0" applyFont="1" applyBorder="1" applyAlignment="1" applyProtection="1">
      <alignment horizontal="right" vertical="center" wrapText="1"/>
    </xf>
    <xf numFmtId="0" fontId="4" fillId="0" borderId="37" xfId="0" applyFont="1" applyBorder="1" applyAlignment="1" applyProtection="1">
      <alignment horizontal="right" vertical="center" wrapText="1"/>
    </xf>
    <xf numFmtId="0" fontId="4" fillId="0" borderId="38" xfId="0" applyFont="1" applyBorder="1" applyAlignment="1" applyProtection="1">
      <alignment horizontal="right" vertical="center" wrapText="1"/>
    </xf>
    <xf numFmtId="0" fontId="4" fillId="0" borderId="26" xfId="0" applyFont="1" applyBorder="1" applyAlignment="1" applyProtection="1">
      <alignment horizontal="right" vertical="center" wrapText="1"/>
    </xf>
    <xf numFmtId="0" fontId="3" fillId="0" borderId="23" xfId="0" applyFont="1" applyBorder="1" applyAlignment="1" applyProtection="1">
      <alignment horizontal="right"/>
    </xf>
    <xf numFmtId="164" fontId="3" fillId="0" borderId="19" xfId="1" applyFont="1" applyFill="1" applyBorder="1" applyAlignment="1" applyProtection="1">
      <alignment horizontal="center" vertical="center"/>
    </xf>
    <xf numFmtId="164" fontId="3" fillId="0" borderId="9" xfId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164" fontId="6" fillId="0" borderId="14" xfId="1" applyFont="1" applyFill="1" applyBorder="1" applyAlignment="1" applyProtection="1">
      <alignment horizontal="center" vertical="center"/>
    </xf>
    <xf numFmtId="164" fontId="6" fillId="0" borderId="2" xfId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164" fontId="3" fillId="0" borderId="17" xfId="1" applyFont="1" applyFill="1" applyBorder="1" applyAlignment="1" applyProtection="1">
      <alignment horizontal="center" vertical="center"/>
    </xf>
    <xf numFmtId="164" fontId="3" fillId="0" borderId="5" xfId="1" applyFont="1" applyFill="1" applyBorder="1" applyAlignment="1" applyProtection="1">
      <alignment horizontal="center" vertical="center"/>
    </xf>
    <xf numFmtId="164" fontId="3" fillId="0" borderId="18" xfId="1" applyFont="1" applyFill="1" applyBorder="1" applyAlignment="1" applyProtection="1">
      <alignment horizontal="center" vertical="center"/>
    </xf>
    <xf numFmtId="164" fontId="3" fillId="0" borderId="4" xfId="1" applyFont="1" applyFill="1" applyBorder="1" applyAlignment="1" applyProtection="1">
      <alignment horizontal="center" vertical="center"/>
    </xf>
    <xf numFmtId="164" fontId="3" fillId="0" borderId="3" xfId="1" applyFont="1" applyFill="1" applyBorder="1" applyAlignment="1" applyProtection="1">
      <alignment horizontal="center" vertical="center"/>
    </xf>
    <xf numFmtId="0" fontId="6" fillId="9" borderId="36" xfId="0" applyFont="1" applyFill="1" applyBorder="1" applyAlignment="1" applyProtection="1">
      <alignment horizontal="center" vertical="center"/>
    </xf>
    <xf numFmtId="0" fontId="6" fillId="9" borderId="0" xfId="0" applyFont="1" applyFill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 wrapText="1" readingOrder="2"/>
    </xf>
    <xf numFmtId="0" fontId="8" fillId="0" borderId="9" xfId="0" applyFont="1" applyBorder="1" applyAlignment="1" applyProtection="1">
      <alignment horizontal="center" vertical="center" wrapText="1" readingOrder="2"/>
    </xf>
    <xf numFmtId="0" fontId="8" fillId="0" borderId="37" xfId="0" applyFont="1" applyBorder="1" applyAlignment="1" applyProtection="1">
      <alignment horizontal="justify" vertical="center" wrapText="1" readingOrder="2"/>
    </xf>
    <xf numFmtId="0" fontId="8" fillId="0" borderId="26" xfId="0" applyFont="1" applyBorder="1" applyAlignment="1" applyProtection="1">
      <alignment horizontal="justify" vertical="center" wrapText="1" readingOrder="2"/>
    </xf>
    <xf numFmtId="0" fontId="8" fillId="0" borderId="34" xfId="0" applyFont="1" applyBorder="1" applyAlignment="1" applyProtection="1">
      <alignment horizontal="center" vertical="center" wrapText="1" readingOrder="2"/>
    </xf>
    <xf numFmtId="0" fontId="8" fillId="0" borderId="35" xfId="0" applyFont="1" applyBorder="1" applyAlignment="1" applyProtection="1">
      <alignment horizontal="center" vertical="center" wrapText="1" readingOrder="2"/>
    </xf>
    <xf numFmtId="0" fontId="8" fillId="0" borderId="37" xfId="0" applyFont="1" applyBorder="1" applyAlignment="1" applyProtection="1">
      <alignment horizontal="center" vertical="center" wrapText="1" readingOrder="2"/>
    </xf>
    <xf numFmtId="0" fontId="8" fillId="0" borderId="26" xfId="0" applyFont="1" applyBorder="1" applyAlignment="1" applyProtection="1">
      <alignment horizontal="center" vertical="center" wrapText="1" readingOrder="2"/>
    </xf>
    <xf numFmtId="0" fontId="8" fillId="7" borderId="21" xfId="0" applyFont="1" applyFill="1" applyBorder="1" applyAlignment="1" applyProtection="1">
      <alignment horizontal="center" vertical="center" wrapText="1" readingOrder="2"/>
      <protection locked="0"/>
    </xf>
    <xf numFmtId="0" fontId="8" fillId="7" borderId="25" xfId="0" applyFont="1" applyFill="1" applyBorder="1" applyAlignment="1" applyProtection="1">
      <alignment horizontal="center" vertical="center" wrapText="1" readingOrder="2"/>
      <protection locked="0"/>
    </xf>
    <xf numFmtId="0" fontId="8" fillId="0" borderId="21" xfId="0" applyFont="1" applyBorder="1" applyAlignment="1" applyProtection="1">
      <alignment horizontal="center" vertical="center" wrapText="1" readingOrder="2"/>
    </xf>
    <xf numFmtId="0" fontId="8" fillId="0" borderId="22" xfId="0" applyFont="1" applyBorder="1" applyAlignment="1" applyProtection="1">
      <alignment horizontal="center" vertical="center" wrapText="1" readingOrder="2"/>
    </xf>
    <xf numFmtId="0" fontId="8" fillId="0" borderId="23" xfId="0" applyFont="1" applyBorder="1" applyAlignment="1" applyProtection="1">
      <alignment horizontal="center" vertical="center" wrapText="1" readingOrder="2"/>
    </xf>
    <xf numFmtId="0" fontId="15" fillId="9" borderId="39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30" fillId="11" borderId="3" xfId="0" applyFont="1" applyFill="1" applyBorder="1" applyAlignment="1" applyProtection="1">
      <alignment horizontal="center" vertical="center"/>
      <protection locked="0"/>
    </xf>
    <xf numFmtId="0" fontId="30" fillId="11" borderId="18" xfId="0" applyFont="1" applyFill="1" applyBorder="1" applyAlignment="1" applyProtection="1">
      <alignment horizontal="center" vertical="center"/>
      <protection locked="0"/>
    </xf>
    <xf numFmtId="0" fontId="30" fillId="11" borderId="14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right" vertical="center"/>
      <protection locked="0"/>
    </xf>
    <xf numFmtId="0" fontId="6" fillId="7" borderId="18" xfId="0" applyFont="1" applyFill="1" applyBorder="1" applyAlignment="1" applyProtection="1">
      <alignment horizontal="right" vertical="center"/>
      <protection locked="0"/>
    </xf>
    <xf numFmtId="0" fontId="6" fillId="7" borderId="14" xfId="0" applyFont="1" applyFill="1" applyBorder="1" applyAlignment="1" applyProtection="1">
      <alignment horizontal="right" vertical="center"/>
      <protection locked="0"/>
    </xf>
    <xf numFmtId="0" fontId="25" fillId="7" borderId="34" xfId="0" applyFont="1" applyFill="1" applyBorder="1" applyAlignment="1">
      <alignment horizontal="center"/>
    </xf>
    <xf numFmtId="0" fontId="25" fillId="7" borderId="31" xfId="0" applyFont="1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15" fillId="0" borderId="23" xfId="0" applyFont="1" applyBorder="1" applyAlignment="1">
      <alignment horizontal="center" vertical="center" wrapText="1" readingOrder="2"/>
    </xf>
    <xf numFmtId="0" fontId="3" fillId="9" borderId="0" xfId="2" applyFont="1" applyFill="1" applyAlignment="1">
      <alignment horizontal="center"/>
    </xf>
    <xf numFmtId="0" fontId="12" fillId="4" borderId="10" xfId="2" applyFont="1" applyFill="1" applyBorder="1" applyAlignment="1">
      <alignment vertical="center" wrapText="1"/>
    </xf>
    <xf numFmtId="0" fontId="12" fillId="4" borderId="19" xfId="2" applyFont="1" applyFill="1" applyBorder="1" applyAlignment="1">
      <alignment vertical="center" wrapText="1"/>
    </xf>
    <xf numFmtId="0" fontId="12" fillId="4" borderId="9" xfId="2" applyFont="1" applyFill="1" applyBorder="1" applyAlignment="1">
      <alignment vertical="center" wrapText="1"/>
    </xf>
    <xf numFmtId="0" fontId="4" fillId="0" borderId="23" xfId="2" applyFont="1" applyBorder="1" applyAlignment="1">
      <alignment horizontal="center"/>
    </xf>
    <xf numFmtId="0" fontId="31" fillId="7" borderId="0" xfId="2" applyFont="1" applyFill="1" applyAlignment="1">
      <alignment horizontal="center"/>
    </xf>
    <xf numFmtId="0" fontId="11" fillId="5" borderId="21" xfId="2" applyFont="1" applyFill="1" applyBorder="1" applyAlignment="1">
      <alignment horizontal="center" vertical="center" textRotation="180" wrapText="1" readingOrder="2"/>
    </xf>
    <xf numFmtId="0" fontId="11" fillId="5" borderId="22" xfId="2" applyFont="1" applyFill="1" applyBorder="1" applyAlignment="1">
      <alignment horizontal="center" vertical="center" textRotation="180" wrapText="1" readingOrder="2"/>
    </xf>
    <xf numFmtId="0" fontId="11" fillId="5" borderId="25" xfId="2" applyFont="1" applyFill="1" applyBorder="1" applyAlignment="1">
      <alignment horizontal="center" vertical="center" textRotation="180" wrapText="1" readingOrder="2"/>
    </xf>
    <xf numFmtId="0" fontId="11" fillId="5" borderId="21" xfId="2" applyFont="1" applyFill="1" applyBorder="1" applyAlignment="1">
      <alignment horizontal="center" vertical="center" wrapText="1"/>
    </xf>
    <xf numFmtId="0" fontId="11" fillId="5" borderId="22" xfId="2" applyFont="1" applyFill="1" applyBorder="1" applyAlignment="1">
      <alignment horizontal="center" vertical="center" wrapText="1"/>
    </xf>
    <xf numFmtId="0" fontId="11" fillId="5" borderId="25" xfId="2" applyFont="1" applyFill="1" applyBorder="1" applyAlignment="1">
      <alignment horizontal="center" vertical="center" wrapText="1"/>
    </xf>
    <xf numFmtId="0" fontId="11" fillId="5" borderId="34" xfId="2" applyFont="1" applyFill="1" applyBorder="1" applyAlignment="1">
      <alignment horizontal="center" vertical="center" wrapText="1" readingOrder="2"/>
    </xf>
    <xf numFmtId="0" fontId="11" fillId="5" borderId="31" xfId="2" applyFont="1" applyFill="1" applyBorder="1" applyAlignment="1">
      <alignment horizontal="center" vertical="center" wrapText="1" readingOrder="2"/>
    </xf>
    <xf numFmtId="0" fontId="11" fillId="5" borderId="35" xfId="2" applyFont="1" applyFill="1" applyBorder="1" applyAlignment="1">
      <alignment horizontal="center" vertical="center" wrapText="1" readingOrder="2"/>
    </xf>
    <xf numFmtId="0" fontId="11" fillId="5" borderId="37" xfId="2" applyFont="1" applyFill="1" applyBorder="1" applyAlignment="1">
      <alignment horizontal="center" vertical="center" wrapText="1" readingOrder="2"/>
    </xf>
    <xf numFmtId="0" fontId="11" fillId="5" borderId="38" xfId="2" applyFont="1" applyFill="1" applyBorder="1" applyAlignment="1">
      <alignment horizontal="center" vertical="center" wrapText="1" readingOrder="2"/>
    </xf>
    <xf numFmtId="0" fontId="11" fillId="5" borderId="26" xfId="2" applyFont="1" applyFill="1" applyBorder="1" applyAlignment="1">
      <alignment horizontal="center" vertical="center" wrapText="1" readingOrder="2"/>
    </xf>
    <xf numFmtId="0" fontId="3" fillId="0" borderId="0" xfId="0" applyFont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167" fontId="3" fillId="3" borderId="28" xfId="0" applyNumberFormat="1" applyFont="1" applyFill="1" applyBorder="1" applyAlignment="1" applyProtection="1">
      <alignment horizontal="center" vertical="center"/>
    </xf>
    <xf numFmtId="167" fontId="3" fillId="3" borderId="29" xfId="0" applyNumberFormat="1" applyFont="1" applyFill="1" applyBorder="1" applyAlignment="1" applyProtection="1">
      <alignment horizontal="center" vertical="center"/>
    </xf>
    <xf numFmtId="167" fontId="3" fillId="3" borderId="30" xfId="0" applyNumberFormat="1" applyFont="1" applyFill="1" applyBorder="1" applyAlignment="1" applyProtection="1">
      <alignment horizontal="center" vertical="center"/>
    </xf>
    <xf numFmtId="0" fontId="4" fillId="3" borderId="23" xfId="0" applyFont="1" applyFill="1" applyBorder="1" applyAlignment="1" applyProtection="1">
      <alignment horizontal="center" vertical="center"/>
    </xf>
    <xf numFmtId="0" fontId="4" fillId="0" borderId="23" xfId="0" applyFont="1" applyBorder="1" applyAlignment="1">
      <alignment horizontal="center" vertical="center" wrapText="1" readingOrder="2"/>
    </xf>
    <xf numFmtId="0" fontId="4" fillId="7" borderId="23" xfId="0" applyFont="1" applyFill="1" applyBorder="1" applyAlignment="1" applyProtection="1">
      <alignment horizontal="center" vertical="center" wrapText="1" readingOrder="2"/>
      <protection locked="0"/>
    </xf>
    <xf numFmtId="0" fontId="3" fillId="7" borderId="28" xfId="0" applyFont="1" applyFill="1" applyBorder="1" applyAlignment="1" applyProtection="1">
      <alignment horizontal="center" vertical="center" wrapText="1" readingOrder="2"/>
      <protection locked="0"/>
    </xf>
    <xf numFmtId="0" fontId="3" fillId="7" borderId="29" xfId="0" applyFont="1" applyFill="1" applyBorder="1" applyAlignment="1" applyProtection="1">
      <alignment horizontal="center" vertical="center" wrapText="1" readingOrder="2"/>
      <protection locked="0"/>
    </xf>
    <xf numFmtId="0" fontId="3" fillId="7" borderId="30" xfId="0" applyFont="1" applyFill="1" applyBorder="1" applyAlignment="1" applyProtection="1">
      <alignment horizontal="center" vertical="center" wrapText="1" readingOrder="2"/>
      <protection locked="0"/>
    </xf>
    <xf numFmtId="0" fontId="3" fillId="10" borderId="40" xfId="0" applyFont="1" applyFill="1" applyBorder="1" applyAlignment="1">
      <alignment horizontal="center" vertical="center" wrapText="1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 readingOrder="2"/>
    </xf>
    <xf numFmtId="0" fontId="4" fillId="7" borderId="14" xfId="0" applyFont="1" applyFill="1" applyBorder="1" applyAlignment="1">
      <alignment horizontal="center" vertical="center" wrapText="1" readingOrder="2"/>
    </xf>
    <xf numFmtId="0" fontId="3" fillId="7" borderId="23" xfId="0" applyFont="1" applyFill="1" applyBorder="1" applyAlignment="1" applyProtection="1">
      <alignment horizontal="center" vertical="center" wrapText="1" readingOrder="2"/>
      <protection locked="0"/>
    </xf>
    <xf numFmtId="0" fontId="3" fillId="10" borderId="23" xfId="0" applyFont="1" applyFill="1" applyBorder="1" applyAlignment="1">
      <alignment horizontal="center" vertical="center" wrapText="1" readingOrder="2"/>
    </xf>
    <xf numFmtId="0" fontId="3" fillId="10" borderId="28" xfId="0" applyFont="1" applyFill="1" applyBorder="1" applyAlignment="1">
      <alignment horizontal="center" vertical="center" wrapText="1" readingOrder="2"/>
    </xf>
    <xf numFmtId="0" fontId="3" fillId="10" borderId="29" xfId="0" applyFont="1" applyFill="1" applyBorder="1" applyAlignment="1">
      <alignment horizontal="center" vertical="center" wrapText="1" readingOrder="2"/>
    </xf>
    <xf numFmtId="0" fontId="3" fillId="10" borderId="30" xfId="0" applyFont="1" applyFill="1" applyBorder="1" applyAlignment="1">
      <alignment horizontal="center" vertical="center" wrapText="1" readingOrder="2"/>
    </xf>
    <xf numFmtId="0" fontId="4" fillId="10" borderId="23" xfId="0" applyFont="1" applyFill="1" applyBorder="1" applyAlignment="1">
      <alignment horizontal="center" vertical="center" wrapText="1" readingOrder="2"/>
    </xf>
    <xf numFmtId="0" fontId="8" fillId="0" borderId="3" xfId="0" applyFont="1" applyBorder="1" applyAlignment="1" applyProtection="1">
      <alignment horizontal="center" vertical="center" wrapText="1" readingOrder="2"/>
    </xf>
    <xf numFmtId="0" fontId="8" fillId="0" borderId="14" xfId="0" applyFont="1" applyBorder="1" applyAlignment="1" applyProtection="1">
      <alignment horizontal="center" vertical="center" wrapText="1" readingOrder="2"/>
    </xf>
    <xf numFmtId="0" fontId="10" fillId="0" borderId="17" xfId="0" applyFont="1" applyBorder="1" applyAlignment="1" applyProtection="1">
      <alignment horizontal="center" vertical="center" readingOrder="2"/>
    </xf>
    <xf numFmtId="0" fontId="9" fillId="0" borderId="28" xfId="0" applyFont="1" applyBorder="1" applyAlignment="1" applyProtection="1">
      <alignment horizontal="center" vertical="center" wrapText="1" readingOrder="2"/>
    </xf>
    <xf numFmtId="0" fontId="9" fillId="0" borderId="29" xfId="0" applyFont="1" applyBorder="1" applyAlignment="1" applyProtection="1">
      <alignment horizontal="center" vertical="center" wrapText="1" readingOrder="2"/>
    </xf>
    <xf numFmtId="0" fontId="9" fillId="0" borderId="30" xfId="0" applyFont="1" applyBorder="1" applyAlignment="1" applyProtection="1">
      <alignment horizontal="center" vertical="center" wrapText="1" readingOrder="2"/>
    </xf>
    <xf numFmtId="0" fontId="9" fillId="6" borderId="28" xfId="0" applyFont="1" applyFill="1" applyBorder="1" applyAlignment="1" applyProtection="1">
      <alignment horizontal="center" vertical="center" wrapText="1" readingOrder="2"/>
    </xf>
    <xf numFmtId="0" fontId="9" fillId="6" borderId="29" xfId="0" applyFont="1" applyFill="1" applyBorder="1" applyAlignment="1" applyProtection="1">
      <alignment horizontal="center" vertical="center" wrapText="1" readingOrder="2"/>
    </xf>
    <xf numFmtId="0" fontId="9" fillId="6" borderId="30" xfId="0" applyFont="1" applyFill="1" applyBorder="1" applyAlignment="1" applyProtection="1">
      <alignment horizontal="center" vertical="center" wrapText="1" readingOrder="2"/>
    </xf>
    <xf numFmtId="0" fontId="9" fillId="0" borderId="23" xfId="0" applyFont="1" applyBorder="1" applyAlignment="1" applyProtection="1">
      <alignment horizontal="center" vertical="center" wrapText="1" readingOrder="2"/>
    </xf>
    <xf numFmtId="0" fontId="17" fillId="6" borderId="23" xfId="0" applyFont="1" applyFill="1" applyBorder="1" applyAlignment="1" applyProtection="1">
      <alignment horizontal="right" vertical="center" wrapText="1" readingOrder="2"/>
    </xf>
    <xf numFmtId="0" fontId="9" fillId="6" borderId="23" xfId="0" applyFont="1" applyFill="1" applyBorder="1" applyAlignment="1" applyProtection="1">
      <alignment horizontal="center" vertical="center" wrapText="1" readingOrder="2"/>
    </xf>
    <xf numFmtId="0" fontId="14" fillId="0" borderId="0" xfId="0" applyFont="1" applyAlignment="1" applyProtection="1">
      <alignment horizontal="right" vertical="center" wrapText="1" readingOrder="2"/>
    </xf>
    <xf numFmtId="0" fontId="14" fillId="0" borderId="0" xfId="0" applyFont="1" applyAlignment="1" applyProtection="1">
      <alignment horizontal="right" vertical="center" readingOrder="2"/>
    </xf>
    <xf numFmtId="2" fontId="3" fillId="0" borderId="23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30480</xdr:colOff>
      <xdr:row>11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4950170" y="2095500"/>
          <a:ext cx="304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45720</xdr:colOff>
      <xdr:row>10</xdr:row>
      <xdr:rowOff>464820</xdr:rowOff>
    </xdr:from>
    <xdr:to>
      <xdr:col>4</xdr:col>
      <xdr:colOff>1264920</xdr:colOff>
      <xdr:row>12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2620355" y="2093595"/>
          <a:ext cx="11334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3:O41"/>
  <sheetViews>
    <sheetView rightToLeft="1" topLeftCell="A10" zoomScale="85" zoomScaleNormal="85" workbookViewId="0">
      <selection activeCell="D28" sqref="D28"/>
    </sheetView>
  </sheetViews>
  <sheetFormatPr defaultRowHeight="15"/>
  <cols>
    <col min="1" max="1" width="19.6640625" customWidth="1"/>
    <col min="4" max="4" width="13.77734375" customWidth="1"/>
    <col min="10" max="10" width="13.77734375" customWidth="1"/>
    <col min="11" max="11" width="17.44140625" customWidth="1"/>
    <col min="12" max="12" width="27.33203125" customWidth="1"/>
    <col min="14" max="14" width="13.44140625" customWidth="1"/>
    <col min="15" max="15" width="38.109375" customWidth="1"/>
  </cols>
  <sheetData>
    <row r="3" spans="2:15" ht="21">
      <c r="B3" s="10"/>
      <c r="C3" s="10"/>
      <c r="D3" s="10"/>
      <c r="E3" s="10"/>
      <c r="F3" s="10"/>
      <c r="G3" s="11"/>
    </row>
    <row r="4" spans="2:15" ht="21">
      <c r="B4" s="10"/>
      <c r="C4" s="10"/>
      <c r="D4" s="12"/>
      <c r="E4" s="10"/>
      <c r="F4" s="10"/>
      <c r="G4" s="11"/>
      <c r="I4" s="16" t="s">
        <v>18</v>
      </c>
      <c r="J4" s="16" t="s">
        <v>45</v>
      </c>
      <c r="K4" s="16"/>
    </row>
    <row r="5" spans="2:15" ht="21">
      <c r="B5" s="10"/>
      <c r="C5" s="10"/>
      <c r="D5" s="12"/>
      <c r="E5" s="10"/>
      <c r="F5" s="12" t="s">
        <v>40</v>
      </c>
      <c r="G5" s="11" t="s">
        <v>42</v>
      </c>
      <c r="I5" s="16">
        <v>1390</v>
      </c>
      <c r="J5" s="16"/>
      <c r="K5" s="16">
        <v>40.299999999999997</v>
      </c>
      <c r="L5" s="17" t="s">
        <v>46</v>
      </c>
    </row>
    <row r="6" spans="2:15" ht="21">
      <c r="B6" s="10"/>
      <c r="C6" s="10"/>
      <c r="D6" s="12"/>
      <c r="E6" s="10"/>
      <c r="F6" s="12" t="s">
        <v>41</v>
      </c>
      <c r="G6" s="11" t="s">
        <v>43</v>
      </c>
      <c r="I6" s="16">
        <v>1391</v>
      </c>
      <c r="J6" s="16">
        <v>1</v>
      </c>
      <c r="K6" s="16">
        <v>52.6</v>
      </c>
      <c r="L6" s="18">
        <v>10000000000</v>
      </c>
    </row>
    <row r="7" spans="2:15" ht="21">
      <c r="B7" s="10"/>
      <c r="C7" s="10"/>
      <c r="D7" s="12"/>
      <c r="E7" s="10"/>
      <c r="F7" s="10"/>
      <c r="G7" s="11"/>
      <c r="I7" s="16">
        <v>1392</v>
      </c>
      <c r="J7" s="16">
        <v>2</v>
      </c>
      <c r="K7" s="16">
        <v>70.900000000000006</v>
      </c>
      <c r="O7" s="40"/>
    </row>
    <row r="8" spans="2:15" ht="21">
      <c r="B8" s="10"/>
      <c r="C8" s="10"/>
      <c r="D8" s="10"/>
      <c r="E8" s="10"/>
      <c r="F8" s="10"/>
      <c r="G8" s="11"/>
      <c r="I8" s="16">
        <v>1393</v>
      </c>
      <c r="J8" s="16">
        <v>3</v>
      </c>
      <c r="K8" s="16">
        <v>81.900000000000006</v>
      </c>
      <c r="O8" s="40"/>
    </row>
    <row r="9" spans="2:15" ht="21">
      <c r="D9" s="14"/>
      <c r="I9" s="16">
        <v>1394</v>
      </c>
      <c r="J9" s="16">
        <v>4</v>
      </c>
      <c r="K9" s="16">
        <v>91.7</v>
      </c>
      <c r="N9" s="41" t="s">
        <v>141</v>
      </c>
      <c r="O9" s="40"/>
    </row>
    <row r="10" spans="2:15" ht="21">
      <c r="D10" s="14"/>
      <c r="I10" s="16">
        <v>1395</v>
      </c>
      <c r="J10" s="16">
        <v>5</v>
      </c>
      <c r="K10" s="16">
        <v>100</v>
      </c>
      <c r="N10" s="42" t="s">
        <v>140</v>
      </c>
      <c r="O10" s="40"/>
    </row>
    <row r="11" spans="2:15" ht="21">
      <c r="I11" s="16">
        <v>1396</v>
      </c>
      <c r="J11" s="16">
        <v>6</v>
      </c>
      <c r="K11" s="16">
        <v>109.6</v>
      </c>
      <c r="N11" s="42" t="s">
        <v>142</v>
      </c>
    </row>
    <row r="12" spans="2:15" ht="22.5">
      <c r="D12" s="5"/>
      <c r="I12" s="16">
        <v>1397</v>
      </c>
      <c r="J12" s="16">
        <v>7</v>
      </c>
      <c r="K12" s="16">
        <v>143.80000000000001</v>
      </c>
    </row>
    <row r="13" spans="2:15" ht="22.5">
      <c r="D13" s="5"/>
      <c r="I13" s="16">
        <v>1398</v>
      </c>
      <c r="J13" s="16">
        <v>8</v>
      </c>
      <c r="K13" s="16">
        <v>203.2</v>
      </c>
      <c r="O13" s="46" t="s">
        <v>146</v>
      </c>
    </row>
    <row r="14" spans="2:15" ht="22.5">
      <c r="D14" s="5"/>
      <c r="I14" s="16">
        <v>1399</v>
      </c>
      <c r="J14" s="16">
        <v>9</v>
      </c>
      <c r="K14" s="16">
        <v>298.89999999999998</v>
      </c>
      <c r="O14" s="46"/>
    </row>
    <row r="15" spans="2:15" ht="22.5">
      <c r="D15" s="5"/>
      <c r="I15" s="16">
        <v>1400</v>
      </c>
      <c r="J15" s="16">
        <v>10</v>
      </c>
      <c r="K15" s="16">
        <v>437</v>
      </c>
    </row>
    <row r="16" spans="2:15" ht="22.5">
      <c r="D16" s="5"/>
      <c r="N16" t="s">
        <v>40</v>
      </c>
    </row>
    <row r="17" spans="8:15">
      <c r="N17" t="s">
        <v>41</v>
      </c>
    </row>
    <row r="20" spans="8:15" ht="18.75">
      <c r="O20" s="73" t="s">
        <v>231</v>
      </c>
    </row>
    <row r="21" spans="8:15" ht="18.75">
      <c r="O21" s="74" t="s">
        <v>230</v>
      </c>
    </row>
    <row r="31" spans="8:15" ht="39">
      <c r="H31" s="77" t="s">
        <v>233</v>
      </c>
      <c r="I31" s="13">
        <v>6</v>
      </c>
      <c r="K31" s="19" t="s">
        <v>47</v>
      </c>
      <c r="L31" s="19" t="s">
        <v>4</v>
      </c>
    </row>
    <row r="32" spans="8:15" ht="22.5">
      <c r="H32" s="77" t="s">
        <v>234</v>
      </c>
      <c r="I32" s="13">
        <v>3</v>
      </c>
      <c r="K32" s="66">
        <v>0.25</v>
      </c>
      <c r="L32" s="19">
        <v>0.5</v>
      </c>
    </row>
    <row r="33" spans="8:12" ht="19.5">
      <c r="K33" s="66">
        <v>0.5</v>
      </c>
      <c r="L33" s="19">
        <v>1</v>
      </c>
    </row>
    <row r="34" spans="8:12" ht="19.5">
      <c r="K34" s="66">
        <v>1</v>
      </c>
      <c r="L34" s="19">
        <v>3</v>
      </c>
    </row>
    <row r="35" spans="8:12" ht="22.5">
      <c r="H35" s="1"/>
      <c r="I35" s="1"/>
      <c r="K35" s="66">
        <v>1.5</v>
      </c>
      <c r="L35" s="19">
        <v>5</v>
      </c>
    </row>
    <row r="36" spans="8:12" ht="22.5">
      <c r="H36" s="15" t="s">
        <v>34</v>
      </c>
      <c r="I36" s="6">
        <v>1</v>
      </c>
      <c r="K36" s="66">
        <v>2</v>
      </c>
      <c r="L36" s="19">
        <v>7</v>
      </c>
    </row>
    <row r="37" spans="8:12" ht="22.5">
      <c r="H37" s="15" t="s">
        <v>35</v>
      </c>
      <c r="I37" s="6">
        <v>0.8</v>
      </c>
      <c r="K37" s="66">
        <v>2.5</v>
      </c>
      <c r="L37" s="19">
        <v>9</v>
      </c>
    </row>
    <row r="38" spans="8:12" ht="22.5">
      <c r="H38" s="15" t="s">
        <v>36</v>
      </c>
      <c r="I38" s="6">
        <v>0.7</v>
      </c>
      <c r="K38" s="66">
        <v>3</v>
      </c>
      <c r="L38" s="19">
        <v>11</v>
      </c>
    </row>
    <row r="39" spans="8:12" ht="19.5">
      <c r="K39" s="66">
        <v>3.5</v>
      </c>
      <c r="L39" s="19">
        <v>13</v>
      </c>
    </row>
    <row r="40" spans="8:12" ht="19.5">
      <c r="K40" s="66">
        <v>4</v>
      </c>
      <c r="L40" s="19">
        <v>15</v>
      </c>
    </row>
    <row r="41" spans="8:12" ht="19.5">
      <c r="K41" s="67">
        <v>0</v>
      </c>
      <c r="L41" s="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M28"/>
  <sheetViews>
    <sheetView rightToLeft="1" topLeftCell="A5" zoomScaleNormal="100" workbookViewId="0">
      <selection activeCell="B23" sqref="B23"/>
    </sheetView>
  </sheetViews>
  <sheetFormatPr defaultColWidth="10.88671875" defaultRowHeight="22.5"/>
  <cols>
    <col min="1" max="1" width="4" style="90" customWidth="1"/>
    <col min="2" max="2" width="33.21875" style="90" customWidth="1"/>
    <col min="3" max="3" width="23.109375" style="90" customWidth="1"/>
    <col min="4" max="4" width="23.44140625" style="90" customWidth="1"/>
    <col min="5" max="6" width="16.6640625" style="90" customWidth="1"/>
    <col min="7" max="8" width="7.88671875" style="90" customWidth="1"/>
    <col min="9" max="9" width="9.44140625" style="90" customWidth="1"/>
    <col min="10" max="12" width="10.88671875" style="90"/>
    <col min="13" max="13" width="11.88671875" style="90" customWidth="1"/>
    <col min="14" max="16384" width="10.88671875" style="90"/>
  </cols>
  <sheetData>
    <row r="1" spans="2:13" ht="30" customHeight="1">
      <c r="B1" s="179"/>
      <c r="C1" s="179"/>
      <c r="D1" s="179"/>
      <c r="E1" s="88"/>
      <c r="F1" s="88"/>
      <c r="G1" s="165"/>
      <c r="H1" s="165"/>
      <c r="I1" s="165"/>
    </row>
    <row r="2" spans="2:13">
      <c r="B2" s="266" t="s">
        <v>236</v>
      </c>
      <c r="C2" s="266"/>
      <c r="D2" s="266"/>
      <c r="E2" s="266"/>
    </row>
    <row r="3" spans="2:13" ht="47.25">
      <c r="B3" s="152" t="s">
        <v>30</v>
      </c>
      <c r="C3" s="152" t="s">
        <v>31</v>
      </c>
      <c r="D3" s="152" t="s">
        <v>39</v>
      </c>
      <c r="E3" s="152" t="s">
        <v>235</v>
      </c>
      <c r="F3" s="152" t="s">
        <v>32</v>
      </c>
      <c r="G3" s="152" t="s">
        <v>33</v>
      </c>
      <c r="H3" s="152" t="s">
        <v>232</v>
      </c>
      <c r="I3" s="152" t="s">
        <v>4</v>
      </c>
    </row>
    <row r="4" spans="2:13">
      <c r="B4" s="75"/>
      <c r="C4" s="76" t="s">
        <v>34</v>
      </c>
      <c r="D4" s="75"/>
      <c r="E4" s="76" t="s">
        <v>233</v>
      </c>
      <c r="F4" s="75"/>
      <c r="G4" s="75"/>
      <c r="H4" s="153">
        <f>IF(C4="",'اطلاعات پایه'!$I$40,VLOOKUP(C4,'اطلاعات پایه'!$H$36:$I$40,2,FALSE))</f>
        <v>1</v>
      </c>
      <c r="I4" s="153">
        <f>IF(E4="",'اطلاعات پایه'!$I$34,VLOOKUP(E4,'اطلاعات پایه'!$H$31:$I$34,2,FALSE))*H4</f>
        <v>6</v>
      </c>
    </row>
    <row r="5" spans="2:13">
      <c r="B5" s="75"/>
      <c r="C5" s="76" t="s">
        <v>35</v>
      </c>
      <c r="D5" s="75"/>
      <c r="E5" s="76" t="s">
        <v>233</v>
      </c>
      <c r="F5" s="75"/>
      <c r="G5" s="75"/>
      <c r="H5" s="153">
        <f>IF(C5="",'اطلاعات پایه'!$I$40,VLOOKUP(C5,'اطلاعات پایه'!$H$36:$I$40,2,FALSE))</f>
        <v>0.8</v>
      </c>
      <c r="I5" s="153">
        <f>IF(E5="",'اطلاعات پایه'!$I$34,VLOOKUP(E5,'اطلاعات پایه'!$H$31:$I$34,2,FALSE))*H5</f>
        <v>4.8000000000000007</v>
      </c>
      <c r="K5" s="239" t="s">
        <v>237</v>
      </c>
      <c r="L5" s="239"/>
    </row>
    <row r="6" spans="2:13">
      <c r="B6" s="75"/>
      <c r="C6" s="76" t="s">
        <v>35</v>
      </c>
      <c r="D6" s="75"/>
      <c r="E6" s="76" t="s">
        <v>233</v>
      </c>
      <c r="F6" s="75"/>
      <c r="G6" s="75"/>
      <c r="H6" s="153">
        <f>IF(C6="",'اطلاعات پایه'!$I$40,VLOOKUP(C6,'اطلاعات پایه'!$H$36:$I$40,2,FALSE))</f>
        <v>0.8</v>
      </c>
      <c r="I6" s="153">
        <f>IF(E6="",'اطلاعات پایه'!$I$34,VLOOKUP(E6,'اطلاعات پایه'!$H$31:$I$34,2,FALSE))*H6</f>
        <v>4.8000000000000007</v>
      </c>
      <c r="K6" s="154">
        <f>IF(I13&gt;17.5,17.5,I13)</f>
        <v>17.5</v>
      </c>
    </row>
    <row r="7" spans="2:13">
      <c r="B7" s="75"/>
      <c r="C7" s="76" t="s">
        <v>35</v>
      </c>
      <c r="D7" s="75"/>
      <c r="E7" s="76" t="s">
        <v>233</v>
      </c>
      <c r="F7" s="75"/>
      <c r="G7" s="75"/>
      <c r="H7" s="153">
        <f>IF(C7="",'اطلاعات پایه'!$I$40,VLOOKUP(C7,'اطلاعات پایه'!$H$36:$I$40,2,FALSE))</f>
        <v>0.8</v>
      </c>
      <c r="I7" s="153">
        <f>IF(E7="",'اطلاعات پایه'!$I$34,VLOOKUP(E7,'اطلاعات پایه'!$H$31:$I$34,2,FALSE))*H7</f>
        <v>4.8000000000000007</v>
      </c>
    </row>
    <row r="8" spans="2:13" ht="21.75" hidden="1" customHeight="1">
      <c r="B8" s="273" t="s">
        <v>37</v>
      </c>
      <c r="C8" s="267" t="s">
        <v>38</v>
      </c>
      <c r="D8" s="274"/>
      <c r="E8" s="270"/>
      <c r="F8" s="155"/>
      <c r="G8" s="275"/>
      <c r="H8" s="270"/>
      <c r="I8" s="275"/>
      <c r="J8" s="275"/>
      <c r="K8" s="275"/>
      <c r="L8" s="275"/>
      <c r="M8" s="156"/>
    </row>
    <row r="9" spans="2:13" ht="21.75" hidden="1" customHeight="1">
      <c r="B9" s="273"/>
      <c r="C9" s="268"/>
      <c r="D9" s="274"/>
      <c r="E9" s="271"/>
      <c r="F9" s="155"/>
      <c r="G9" s="275"/>
      <c r="H9" s="271"/>
      <c r="I9" s="275"/>
      <c r="J9" s="275"/>
      <c r="K9" s="275"/>
      <c r="L9" s="275"/>
      <c r="M9" s="156"/>
    </row>
    <row r="10" spans="2:13" ht="21.75" hidden="1" customHeight="1">
      <c r="B10" s="273"/>
      <c r="C10" s="268"/>
      <c r="D10" s="274"/>
      <c r="E10" s="271"/>
      <c r="F10" s="155"/>
      <c r="G10" s="275"/>
      <c r="H10" s="271"/>
      <c r="I10" s="275"/>
      <c r="J10" s="275"/>
      <c r="K10" s="275"/>
      <c r="L10" s="275"/>
      <c r="M10" s="156"/>
    </row>
    <row r="11" spans="2:13" ht="21.75" hidden="1" customHeight="1">
      <c r="B11" s="273"/>
      <c r="C11" s="268"/>
      <c r="D11" s="274"/>
      <c r="E11" s="271"/>
      <c r="F11" s="155"/>
      <c r="G11" s="275"/>
      <c r="H11" s="271"/>
      <c r="I11" s="275"/>
      <c r="J11" s="275"/>
      <c r="K11" s="275"/>
      <c r="L11" s="275"/>
      <c r="M11" s="156"/>
    </row>
    <row r="12" spans="2:13" ht="22.5" hidden="1" customHeight="1">
      <c r="B12" s="273"/>
      <c r="C12" s="269"/>
      <c r="D12" s="274"/>
      <c r="E12" s="272"/>
      <c r="F12" s="155"/>
      <c r="G12" s="275"/>
      <c r="H12" s="272"/>
      <c r="I12" s="275"/>
      <c r="J12" s="275"/>
      <c r="K12" s="275"/>
      <c r="L12" s="275"/>
      <c r="M12" s="156"/>
    </row>
    <row r="13" spans="2:13">
      <c r="B13" s="157" t="s">
        <v>49</v>
      </c>
      <c r="C13" s="157"/>
      <c r="D13" s="157"/>
      <c r="E13" s="157"/>
      <c r="F13" s="157"/>
      <c r="G13" s="157"/>
      <c r="H13" s="157"/>
      <c r="I13" s="158">
        <f>IF(OR(C4="برق",C5="برق",C6="برق",C7="برق"),SUM(I4:I7),0)</f>
        <v>20.400000000000002</v>
      </c>
    </row>
    <row r="14" spans="2:13">
      <c r="B14" s="159"/>
      <c r="C14" s="131"/>
      <c r="K14" s="90" t="s">
        <v>238</v>
      </c>
    </row>
    <row r="15" spans="2:13">
      <c r="B15" s="276" t="s">
        <v>248</v>
      </c>
      <c r="C15" s="277"/>
      <c r="D15" s="277"/>
      <c r="E15" s="277"/>
      <c r="F15" s="277"/>
      <c r="G15" s="277"/>
      <c r="K15" s="154">
        <f>D28</f>
        <v>7.5</v>
      </c>
    </row>
    <row r="16" spans="2:13" ht="21" customHeight="1">
      <c r="B16" s="277"/>
      <c r="C16" s="277"/>
      <c r="D16" s="277"/>
      <c r="E16" s="277"/>
      <c r="F16" s="277"/>
      <c r="G16" s="277"/>
      <c r="H16" s="159"/>
      <c r="I16" s="159"/>
      <c r="J16" s="159"/>
      <c r="K16" s="159"/>
      <c r="L16" s="159"/>
      <c r="M16" s="159"/>
    </row>
    <row r="17" spans="2:11" ht="22.5" customHeight="1">
      <c r="B17" s="277"/>
      <c r="C17" s="277"/>
      <c r="D17" s="277"/>
      <c r="E17" s="277"/>
      <c r="F17" s="277"/>
      <c r="G17" s="277"/>
      <c r="K17" s="90" t="s">
        <v>239</v>
      </c>
    </row>
    <row r="18" spans="2:11">
      <c r="B18" s="277"/>
      <c r="C18" s="277"/>
      <c r="D18" s="277"/>
      <c r="E18" s="277"/>
      <c r="F18" s="277"/>
      <c r="G18" s="277"/>
      <c r="K18" s="90">
        <f>K6+K15</f>
        <v>25</v>
      </c>
    </row>
    <row r="19" spans="2:11">
      <c r="B19" s="277"/>
      <c r="C19" s="277"/>
      <c r="D19" s="277"/>
      <c r="E19" s="277"/>
      <c r="F19" s="277"/>
      <c r="G19" s="277"/>
    </row>
    <row r="20" spans="2:11">
      <c r="B20" s="277"/>
      <c r="C20" s="277"/>
      <c r="D20" s="277"/>
      <c r="E20" s="277"/>
      <c r="F20" s="277"/>
      <c r="G20" s="277"/>
    </row>
    <row r="22" spans="2:11" ht="58.5">
      <c r="B22" s="160" t="s">
        <v>228</v>
      </c>
      <c r="C22" s="160" t="s">
        <v>65</v>
      </c>
      <c r="D22" s="143" t="s">
        <v>229</v>
      </c>
      <c r="E22" s="143" t="s">
        <v>4</v>
      </c>
    </row>
    <row r="23" spans="2:11" ht="47.25" customHeight="1">
      <c r="B23" s="161"/>
      <c r="C23" s="161"/>
      <c r="D23" s="162" t="s">
        <v>231</v>
      </c>
      <c r="E23" s="143">
        <f>IF(D23="نصب و راه اندازی، تعمیر و نگهداری، بهره برداری",1.5,0.5)</f>
        <v>1.5</v>
      </c>
    </row>
    <row r="24" spans="2:11">
      <c r="B24" s="161"/>
      <c r="C24" s="161"/>
      <c r="D24" s="162" t="s">
        <v>231</v>
      </c>
      <c r="E24" s="143">
        <f t="shared" ref="E24:E27" si="0">IF(D24="نصب و راه اندازی، تعمیر و نگهداری، بهره برداری",1.5,0.5)</f>
        <v>1.5</v>
      </c>
    </row>
    <row r="25" spans="2:11">
      <c r="B25" s="161"/>
      <c r="C25" s="161"/>
      <c r="D25" s="162" t="s">
        <v>231</v>
      </c>
      <c r="E25" s="143">
        <f t="shared" si="0"/>
        <v>1.5</v>
      </c>
    </row>
    <row r="26" spans="2:11">
      <c r="B26" s="161"/>
      <c r="C26" s="163"/>
      <c r="D26" s="162" t="s">
        <v>231</v>
      </c>
      <c r="E26" s="143">
        <f t="shared" si="0"/>
        <v>1.5</v>
      </c>
    </row>
    <row r="27" spans="2:11">
      <c r="B27" s="161"/>
      <c r="C27" s="163"/>
      <c r="D27" s="162" t="s">
        <v>231</v>
      </c>
      <c r="E27" s="143">
        <f t="shared" si="0"/>
        <v>1.5</v>
      </c>
    </row>
    <row r="28" spans="2:11" ht="105.75" customHeight="1">
      <c r="B28" s="264" t="s">
        <v>241</v>
      </c>
      <c r="C28" s="265"/>
      <c r="D28" s="264">
        <f>SUM(E23:E27)</f>
        <v>7.5</v>
      </c>
      <c r="E28" s="265"/>
    </row>
  </sheetData>
  <sheetProtection algorithmName="SHA-512" hashValue="M4OKZ0OOHSaGQnl9BMVQW8hsUwNjtX2tyNDSnX6rYjPv5CHvFTYd6zO/FC3TyW3dByxi6AKOpI2eKQ92Gg9QJg==" saltValue="OfoVeaZbDkCxAciSrHkbHw==" spinCount="100000" sheet="1" objects="1" scenarios="1" formatCells="0" selectLockedCells="1"/>
  <mergeCells count="17">
    <mergeCell ref="K8:K12"/>
    <mergeCell ref="K5:L5"/>
    <mergeCell ref="B15:G20"/>
    <mergeCell ref="D28:E28"/>
    <mergeCell ref="L8:L12"/>
    <mergeCell ref="J8:J12"/>
    <mergeCell ref="B1:D1"/>
    <mergeCell ref="G1:I1"/>
    <mergeCell ref="B28:C28"/>
    <mergeCell ref="B2:E2"/>
    <mergeCell ref="C8:C12"/>
    <mergeCell ref="H8:H12"/>
    <mergeCell ref="B8:B12"/>
    <mergeCell ref="D8:D12"/>
    <mergeCell ref="E8:E12"/>
    <mergeCell ref="G8:G12"/>
    <mergeCell ref="I8:I12"/>
  </mergeCells>
  <pageMargins left="0.7" right="0.7" top="0.75" bottom="0.75" header="0.3" footer="0.3"/>
  <pageSetup scale="50" fitToHeight="0" orientation="portrait" r:id="rId1"/>
  <cellWatches>
    <cellWatch r="D2"/>
    <cellWatch r="B6"/>
    <cellWatch r="B3"/>
    <cellWatch r="C3"/>
    <cellWatch r="B7"/>
    <cellWatch r="B4"/>
    <cellWatch r="B5"/>
    <cellWatch r="C5"/>
    <cellWatch r="C6"/>
    <cellWatch r="C7"/>
    <cellWatch r="G3"/>
    <cellWatch r="C4"/>
    <cellWatch r="G2"/>
    <cellWatch r="M2"/>
    <cellWatch r="H4"/>
  </cellWatch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'اطلاعات پایه'!$A$5:$A$8</xm:f>
          </x14:formula1>
          <xm:sqref>E8:F12</xm:sqref>
        </x14:dataValidation>
        <x14:dataValidation type="list" allowBlank="1" showInputMessage="1" showErrorMessage="1">
          <x14:formula1>
            <xm:f>'اطلاعات پایه'!$D$5:$D$7</xm:f>
          </x14:formula1>
          <xm:sqref>H8:H12</xm:sqref>
        </x14:dataValidation>
        <x14:dataValidation type="list" allowBlank="1" showInputMessage="1" showErrorMessage="1">
          <x14:formula1>
            <xm:f>'اطلاعات پایه'!$O$20:$O$21</xm:f>
          </x14:formula1>
          <xm:sqref>D23:D27</xm:sqref>
        </x14:dataValidation>
        <x14:dataValidation type="list" allowBlank="1" showInputMessage="1" showErrorMessage="1">
          <x14:formula1>
            <xm:f>'اطلاعات پایه'!$H$36:$H$38</xm:f>
          </x14:formula1>
          <xm:sqref>C4:C7</xm:sqref>
        </x14:dataValidation>
        <x14:dataValidation type="list" allowBlank="1" showInputMessage="1" showErrorMessage="1">
          <x14:formula1>
            <xm:f>'اطلاعات پایه'!$H$31:$H$32</xm:f>
          </x14:formula1>
          <xm:sqref>E4:E7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2:Q19"/>
  <sheetViews>
    <sheetView rightToLeft="1" topLeftCell="A8" zoomScaleNormal="100" workbookViewId="0">
      <selection activeCell="D2" sqref="D2"/>
    </sheetView>
  </sheetViews>
  <sheetFormatPr defaultColWidth="10.88671875" defaultRowHeight="22.5"/>
  <cols>
    <col min="1" max="1" width="4" style="90" customWidth="1"/>
    <col min="2" max="2" width="8.88671875" style="90" customWidth="1"/>
    <col min="3" max="3" width="38" style="90" customWidth="1"/>
    <col min="4" max="4" width="11.6640625" style="90" customWidth="1"/>
    <col min="5" max="5" width="11.88671875" style="90" customWidth="1"/>
    <col min="6" max="6" width="19.88671875" style="93" customWidth="1"/>
    <col min="7" max="8" width="6.88671875" style="90" customWidth="1"/>
    <col min="9" max="16384" width="10.88671875" style="90"/>
  </cols>
  <sheetData>
    <row r="2" spans="2:17" ht="29.1" customHeight="1">
      <c r="B2" s="87" t="s">
        <v>84</v>
      </c>
      <c r="C2" s="87"/>
      <c r="D2" s="22"/>
      <c r="E2" s="88"/>
      <c r="F2" s="89"/>
      <c r="G2" s="88"/>
      <c r="H2" s="88"/>
    </row>
    <row r="3" spans="2:17" ht="29.1" customHeight="1">
      <c r="B3" s="176" t="s">
        <v>57</v>
      </c>
      <c r="C3" s="176"/>
      <c r="D3" s="23"/>
      <c r="E3" s="88"/>
      <c r="F3" s="89"/>
      <c r="G3" s="88"/>
      <c r="H3" s="88"/>
      <c r="L3" s="166"/>
      <c r="M3" s="166"/>
    </row>
    <row r="4" spans="2:17" ht="33" customHeight="1">
      <c r="B4" s="179" t="s">
        <v>0</v>
      </c>
      <c r="C4" s="179"/>
      <c r="D4" s="179"/>
      <c r="E4" s="179"/>
      <c r="F4" s="89" t="s">
        <v>85</v>
      </c>
      <c r="G4" s="180"/>
      <c r="H4" s="180"/>
      <c r="J4" s="165" t="s">
        <v>86</v>
      </c>
      <c r="K4" s="165"/>
      <c r="L4" s="166"/>
      <c r="M4" s="166"/>
    </row>
    <row r="5" spans="2:17" ht="23.25" thickBot="1">
      <c r="L5" s="166"/>
      <c r="M5" s="166"/>
    </row>
    <row r="6" spans="2:17" ht="39.950000000000003" customHeight="1" thickBot="1">
      <c r="B6" s="94" t="s">
        <v>2</v>
      </c>
      <c r="C6" s="95" t="s">
        <v>19</v>
      </c>
      <c r="D6" s="96" t="s">
        <v>4</v>
      </c>
      <c r="E6" s="181" t="s">
        <v>5</v>
      </c>
      <c r="F6" s="182"/>
      <c r="G6" s="97"/>
      <c r="K6" s="98"/>
      <c r="L6" s="166"/>
      <c r="M6" s="166"/>
      <c r="N6" s="98"/>
      <c r="O6" s="98"/>
    </row>
    <row r="7" spans="2:17" ht="35.1" customHeight="1">
      <c r="B7" s="99">
        <v>1</v>
      </c>
      <c r="C7" s="100" t="s">
        <v>20</v>
      </c>
      <c r="D7" s="101">
        <f>'سابقه اجرایی'!M50</f>
        <v>0</v>
      </c>
      <c r="E7" s="187"/>
      <c r="F7" s="188"/>
      <c r="I7" s="102"/>
      <c r="J7" s="102"/>
      <c r="K7" s="103"/>
      <c r="L7" s="103"/>
      <c r="M7" s="103"/>
      <c r="N7" s="103"/>
      <c r="O7" s="103"/>
    </row>
    <row r="8" spans="2:17" ht="35.1" customHeight="1">
      <c r="B8" s="99">
        <v>2</v>
      </c>
      <c r="C8" s="100" t="s">
        <v>66</v>
      </c>
      <c r="D8" s="101">
        <f>'حسن سابقه'!G26</f>
        <v>0</v>
      </c>
      <c r="E8" s="189"/>
      <c r="F8" s="190"/>
      <c r="I8" s="102"/>
      <c r="J8" s="102"/>
      <c r="K8" s="103"/>
      <c r="L8" s="103"/>
      <c r="M8" s="103"/>
      <c r="N8" s="103"/>
      <c r="O8" s="103"/>
    </row>
    <row r="9" spans="2:17" ht="35.1" customHeight="1">
      <c r="B9" s="99">
        <v>3</v>
      </c>
      <c r="C9" s="104" t="s">
        <v>6</v>
      </c>
      <c r="D9" s="105">
        <f>'توان مالی'!F9</f>
        <v>0</v>
      </c>
      <c r="E9" s="191"/>
      <c r="F9" s="190"/>
      <c r="I9" s="102"/>
      <c r="J9" s="102"/>
      <c r="K9" s="103"/>
      <c r="L9" s="103"/>
      <c r="M9" s="103"/>
      <c r="N9" s="103"/>
      <c r="O9" s="103"/>
    </row>
    <row r="10" spans="2:17" ht="35.1" customHeight="1">
      <c r="B10" s="99">
        <v>4</v>
      </c>
      <c r="C10" s="100" t="s">
        <v>67</v>
      </c>
      <c r="D10" s="101">
        <f>گارانتی!O17</f>
        <v>0</v>
      </c>
      <c r="E10" s="189"/>
      <c r="F10" s="190"/>
      <c r="I10" s="102"/>
      <c r="J10" s="102"/>
      <c r="K10" s="103"/>
      <c r="L10" s="103"/>
      <c r="M10" s="103"/>
      <c r="N10" s="103"/>
      <c r="O10" s="103"/>
    </row>
    <row r="11" spans="2:17" ht="35.1" customHeight="1">
      <c r="B11" s="99">
        <v>5</v>
      </c>
      <c r="C11" s="104" t="s">
        <v>68</v>
      </c>
      <c r="D11" s="101">
        <f>'صلاحیت ایمنی'!F11</f>
        <v>0</v>
      </c>
      <c r="E11" s="189"/>
      <c r="F11" s="190"/>
      <c r="I11" s="102"/>
      <c r="J11" s="102"/>
      <c r="K11" s="103"/>
      <c r="L11" s="103"/>
      <c r="M11" s="103"/>
      <c r="N11" s="103"/>
      <c r="O11" s="103"/>
    </row>
    <row r="12" spans="2:17" ht="35.1" customHeight="1">
      <c r="B12" s="99">
        <v>6</v>
      </c>
      <c r="C12" s="100" t="s">
        <v>69</v>
      </c>
      <c r="D12" s="101">
        <f>'توان تجهیزاتی'!G43</f>
        <v>0</v>
      </c>
      <c r="E12" s="183"/>
      <c r="F12" s="184"/>
      <c r="I12" s="102"/>
      <c r="J12" s="102"/>
      <c r="K12" s="103"/>
      <c r="L12" s="103"/>
      <c r="M12" s="103"/>
      <c r="N12" s="103"/>
      <c r="O12" s="103"/>
    </row>
    <row r="13" spans="2:17" ht="35.1" customHeight="1" thickBot="1">
      <c r="B13" s="99">
        <v>7</v>
      </c>
      <c r="C13" s="100" t="s">
        <v>89</v>
      </c>
      <c r="D13" s="101">
        <f>'کیفیت کادر فنی'!K18</f>
        <v>25</v>
      </c>
      <c r="E13" s="189"/>
      <c r="F13" s="190"/>
      <c r="I13" s="102"/>
      <c r="J13" s="102"/>
      <c r="K13" s="103"/>
      <c r="L13" s="103"/>
      <c r="M13" s="103"/>
      <c r="N13" s="103"/>
      <c r="O13" s="103"/>
    </row>
    <row r="14" spans="2:17" ht="35.1" customHeight="1" thickBot="1">
      <c r="B14" s="185" t="s">
        <v>7</v>
      </c>
      <c r="C14" s="186"/>
      <c r="D14" s="106">
        <f>SUM(D7:D13)</f>
        <v>25</v>
      </c>
      <c r="E14" s="177"/>
      <c r="F14" s="178"/>
      <c r="I14" s="102"/>
      <c r="J14" s="102"/>
      <c r="K14" s="102"/>
      <c r="L14" s="102"/>
      <c r="M14" s="102"/>
      <c r="N14" s="102"/>
      <c r="O14" s="102"/>
    </row>
    <row r="15" spans="2:17" ht="35.1" customHeight="1" thickBot="1">
      <c r="B15" s="89"/>
      <c r="C15" s="107" t="s">
        <v>9</v>
      </c>
      <c r="D15" s="89"/>
      <c r="E15" s="89"/>
      <c r="F15" s="89"/>
      <c r="G15" s="89"/>
      <c r="H15" s="108"/>
      <c r="K15" s="102"/>
      <c r="L15" s="102"/>
      <c r="M15" s="102"/>
      <c r="N15" s="102"/>
      <c r="O15" s="102"/>
      <c r="P15" s="102"/>
      <c r="Q15" s="102"/>
    </row>
    <row r="16" spans="2:17" ht="35.1" customHeight="1">
      <c r="B16" s="89"/>
      <c r="C16" s="167" t="s">
        <v>251</v>
      </c>
      <c r="D16" s="168"/>
      <c r="E16" s="168"/>
      <c r="F16" s="169"/>
      <c r="G16" s="89"/>
      <c r="H16" s="108"/>
    </row>
    <row r="17" spans="2:8">
      <c r="B17" s="89"/>
      <c r="C17" s="170"/>
      <c r="D17" s="171"/>
      <c r="E17" s="171"/>
      <c r="F17" s="172"/>
      <c r="G17" s="89"/>
      <c r="H17" s="108"/>
    </row>
    <row r="18" spans="2:8">
      <c r="B18" s="89"/>
      <c r="C18" s="170"/>
      <c r="D18" s="171"/>
      <c r="E18" s="171"/>
      <c r="F18" s="172"/>
      <c r="G18" s="89"/>
      <c r="H18" s="108"/>
    </row>
    <row r="19" spans="2:8" ht="23.25" thickBot="1">
      <c r="C19" s="173"/>
      <c r="D19" s="174"/>
      <c r="E19" s="174"/>
      <c r="F19" s="175"/>
      <c r="G19" s="93"/>
      <c r="H19" s="109"/>
    </row>
  </sheetData>
  <sheetProtection algorithmName="SHA-512" hashValue="PNMNHoDJOHNZtGlO98GMkbxvUeJSE2CYxxXClcCI9wuCIIv/4wCfAN0Y8C1oSlNXe1btCh2uKLztYT41sdEHww==" saltValue="jmxAollDl78Vfu7W8CHf9w==" spinCount="100000" sheet="1" objects="1" scenarios="1" formatCells="0" selectLockedCells="1"/>
  <mergeCells count="16">
    <mergeCell ref="J4:K4"/>
    <mergeCell ref="L3:M6"/>
    <mergeCell ref="C16:F19"/>
    <mergeCell ref="B3:C3"/>
    <mergeCell ref="E14:F14"/>
    <mergeCell ref="B4:E4"/>
    <mergeCell ref="G4:H4"/>
    <mergeCell ref="E6:F6"/>
    <mergeCell ref="E12:F12"/>
    <mergeCell ref="B14:C14"/>
    <mergeCell ref="E7:F7"/>
    <mergeCell ref="E8:F8"/>
    <mergeCell ref="E10:F10"/>
    <mergeCell ref="E11:F11"/>
    <mergeCell ref="E13:F13"/>
    <mergeCell ref="E9:F9"/>
  </mergeCells>
  <pageMargins left="0.7" right="0.7" top="0.75" bottom="0.75" header="0.3" footer="0.3"/>
  <pageSetup scale="74" orientation="portrait" r:id="rId1"/>
  <cellWatches>
    <cellWatch r="D9"/>
    <cellWatch r="D11"/>
    <cellWatch r="D14"/>
    <cellWatch r="D7"/>
    <cellWatch r="D12"/>
    <cellWatch r="D15"/>
    <cellWatch r="D10"/>
    <cellWatch r="D13"/>
    <cellWatch r="D16"/>
    <cellWatch r="D8"/>
    <cellWatch r="D17"/>
    <cellWatch r="D6"/>
    <cellWatch r="E15"/>
    <cellWatch r="I10"/>
    <cellWatch r="I9"/>
    <cellWatch r="I12"/>
    <cellWatch r="F15"/>
  </cellWatch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پایه'!$F$5:$F$6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F22"/>
  <sheetViews>
    <sheetView rightToLeft="1" topLeftCell="B6" workbookViewId="0">
      <selection activeCell="D13" sqref="D13"/>
    </sheetView>
  </sheetViews>
  <sheetFormatPr defaultColWidth="9" defaultRowHeight="22.5"/>
  <cols>
    <col min="1" max="1" width="9" style="110"/>
    <col min="2" max="2" width="61.33203125" style="90" customWidth="1"/>
    <col min="3" max="3" width="18.44140625" style="90" customWidth="1"/>
    <col min="4" max="4" width="75.6640625" style="90" customWidth="1"/>
    <col min="5" max="5" width="17" style="90" customWidth="1"/>
    <col min="6" max="6" width="11.6640625" style="90" customWidth="1"/>
    <col min="7" max="16384" width="9" style="110"/>
  </cols>
  <sheetData>
    <row r="1" spans="2:6" ht="15.75" thickBot="1">
      <c r="B1" s="110"/>
      <c r="C1" s="110"/>
      <c r="D1" s="110"/>
      <c r="E1" s="110"/>
      <c r="F1" s="110"/>
    </row>
    <row r="2" spans="2:6" ht="19.5" thickBot="1">
      <c r="B2" s="194" t="s">
        <v>58</v>
      </c>
      <c r="C2" s="195"/>
      <c r="D2" s="113"/>
      <c r="E2" s="110"/>
      <c r="F2" s="110"/>
    </row>
    <row r="3" spans="2:6" ht="19.5" thickBot="1">
      <c r="B3" s="194" t="s">
        <v>59</v>
      </c>
      <c r="C3" s="195"/>
      <c r="D3" s="113"/>
      <c r="E3" s="110"/>
      <c r="F3" s="110"/>
    </row>
    <row r="4" spans="2:6" ht="19.5" thickBot="1">
      <c r="B4" s="194" t="s">
        <v>60</v>
      </c>
      <c r="C4" s="195"/>
      <c r="D4" s="113"/>
      <c r="E4" s="110"/>
      <c r="F4" s="110"/>
    </row>
    <row r="5" spans="2:6" ht="19.5" thickBot="1">
      <c r="B5" s="194" t="s">
        <v>61</v>
      </c>
      <c r="C5" s="195"/>
      <c r="D5" s="113"/>
      <c r="E5" s="110"/>
      <c r="F5" s="110"/>
    </row>
    <row r="6" spans="2:6" ht="19.5" thickBot="1">
      <c r="B6" s="194" t="s">
        <v>80</v>
      </c>
      <c r="C6" s="195"/>
      <c r="D6" s="113"/>
      <c r="E6" s="110"/>
      <c r="F6" s="110"/>
    </row>
    <row r="7" spans="2:6" ht="19.5" thickBot="1">
      <c r="B7" s="194" t="s">
        <v>62</v>
      </c>
      <c r="C7" s="195"/>
      <c r="D7" s="113"/>
      <c r="E7" s="110"/>
      <c r="F7" s="110"/>
    </row>
    <row r="8" spans="2:6" ht="19.5" thickBot="1">
      <c r="B8" s="194" t="s">
        <v>70</v>
      </c>
      <c r="C8" s="195"/>
      <c r="D8" s="113"/>
      <c r="E8" s="110"/>
      <c r="F8" s="110"/>
    </row>
    <row r="9" spans="2:6" ht="15">
      <c r="B9" s="198" t="s">
        <v>63</v>
      </c>
      <c r="C9" s="199"/>
      <c r="D9" s="202"/>
      <c r="E9" s="110"/>
      <c r="F9" s="110"/>
    </row>
    <row r="10" spans="2:6" ht="15.75" thickBot="1">
      <c r="B10" s="200"/>
      <c r="C10" s="201"/>
      <c r="D10" s="203"/>
      <c r="E10" s="110"/>
      <c r="F10" s="110"/>
    </row>
    <row r="11" spans="2:6" ht="34.5" customHeight="1" thickBot="1">
      <c r="B11" s="194" t="s">
        <v>64</v>
      </c>
      <c r="C11" s="195"/>
      <c r="D11" s="113"/>
      <c r="E11" s="110"/>
      <c r="F11" s="110"/>
    </row>
    <row r="12" spans="2:6" ht="39.75" customHeight="1" thickBot="1">
      <c r="B12" s="194" t="s">
        <v>87</v>
      </c>
      <c r="C12" s="195"/>
      <c r="D12" s="113"/>
      <c r="E12" s="192" t="s">
        <v>83</v>
      </c>
      <c r="F12" s="193"/>
    </row>
    <row r="13" spans="2:6" ht="39.75" customHeight="1" thickBot="1">
      <c r="B13" s="194" t="s">
        <v>81</v>
      </c>
      <c r="C13" s="195"/>
      <c r="D13" s="113"/>
      <c r="E13" s="192" t="s">
        <v>83</v>
      </c>
      <c r="F13" s="193"/>
    </row>
    <row r="14" spans="2:6" ht="72" customHeight="1" thickBot="1">
      <c r="B14" s="194" t="s">
        <v>82</v>
      </c>
      <c r="C14" s="195"/>
      <c r="D14" s="114" t="s">
        <v>88</v>
      </c>
      <c r="E14" s="192" t="s">
        <v>83</v>
      </c>
      <c r="F14" s="193"/>
    </row>
    <row r="15" spans="2:6" ht="19.5" thickBot="1">
      <c r="B15" s="204" t="s">
        <v>71</v>
      </c>
      <c r="C15" s="111" t="s">
        <v>72</v>
      </c>
      <c r="D15" s="115"/>
      <c r="E15" s="110"/>
      <c r="F15" s="110"/>
    </row>
    <row r="16" spans="2:6" ht="19.5" thickBot="1">
      <c r="B16" s="205"/>
      <c r="C16" s="111" t="s">
        <v>73</v>
      </c>
      <c r="D16" s="115"/>
      <c r="E16" s="110"/>
      <c r="F16" s="110"/>
    </row>
    <row r="17" spans="2:6" ht="19.5" thickBot="1">
      <c r="B17" s="205"/>
      <c r="C17" s="111" t="s">
        <v>74</v>
      </c>
      <c r="D17" s="115"/>
      <c r="E17" s="110"/>
      <c r="F17" s="110"/>
    </row>
    <row r="18" spans="2:6" ht="19.5" thickBot="1">
      <c r="B18" s="205"/>
      <c r="C18" s="111" t="s">
        <v>74</v>
      </c>
      <c r="D18" s="115"/>
      <c r="E18" s="110"/>
      <c r="F18" s="110"/>
    </row>
    <row r="19" spans="2:6" ht="68.25" customHeight="1">
      <c r="B19" s="205"/>
      <c r="C19" s="112" t="s">
        <v>74</v>
      </c>
      <c r="D19" s="116"/>
      <c r="E19" s="110"/>
      <c r="F19" s="110"/>
    </row>
    <row r="20" spans="2:6" ht="84.75" customHeight="1">
      <c r="B20" s="206" t="s">
        <v>78</v>
      </c>
      <c r="C20" s="206"/>
      <c r="D20" s="117"/>
      <c r="E20" s="110"/>
      <c r="F20" s="110"/>
    </row>
    <row r="21" spans="2:6" ht="84.75" customHeight="1" thickBot="1">
      <c r="B21" s="196" t="s">
        <v>75</v>
      </c>
      <c r="C21" s="197"/>
      <c r="D21" s="118" t="s">
        <v>76</v>
      </c>
      <c r="E21" s="110"/>
      <c r="F21" s="110"/>
    </row>
    <row r="22" spans="2:6" ht="112.5" customHeight="1" thickBot="1">
      <c r="B22" s="194" t="s">
        <v>77</v>
      </c>
      <c r="C22" s="195"/>
      <c r="D22" s="114" t="s">
        <v>79</v>
      </c>
    </row>
  </sheetData>
  <sheetProtection algorithmName="SHA-512" hashValue="FLhN/33UdTKYpXUFFLUB14HSkjNxr/ZkT+EeocCUYrccekTL3aHW+uljueWDplHuuRSTw/fl3mMKQgh2VXz5kQ==" saltValue="NlUD3XL/8cRrg5vKarAn0Q==" spinCount="100000" sheet="1" objects="1" scenarios="1" formatCells="0" selectLockedCells="1"/>
  <mergeCells count="20">
    <mergeCell ref="B21:C21"/>
    <mergeCell ref="B22:C22"/>
    <mergeCell ref="B8:C8"/>
    <mergeCell ref="B9:C10"/>
    <mergeCell ref="D9:D10"/>
    <mergeCell ref="B11:C11"/>
    <mergeCell ref="B12:C12"/>
    <mergeCell ref="B14:C14"/>
    <mergeCell ref="B15:B19"/>
    <mergeCell ref="B20:C20"/>
    <mergeCell ref="B2:C2"/>
    <mergeCell ref="B3:C3"/>
    <mergeCell ref="B4:C4"/>
    <mergeCell ref="B5:C5"/>
    <mergeCell ref="B6:C6"/>
    <mergeCell ref="E14:F14"/>
    <mergeCell ref="B7:C7"/>
    <mergeCell ref="B13:C13"/>
    <mergeCell ref="E12:F12"/>
    <mergeCell ref="E13:F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U56"/>
  <sheetViews>
    <sheetView rightToLeft="1" topLeftCell="B1" zoomScale="80" zoomScaleNormal="80" workbookViewId="0">
      <selection activeCell="C12" sqref="C12"/>
    </sheetView>
  </sheetViews>
  <sheetFormatPr defaultColWidth="10.88671875" defaultRowHeight="24"/>
  <cols>
    <col min="1" max="1" width="4" style="1" customWidth="1"/>
    <col min="2" max="2" width="15.21875" style="1" customWidth="1"/>
    <col min="3" max="3" width="17.33203125" style="1" customWidth="1"/>
    <col min="4" max="4" width="24.109375" style="1" customWidth="1"/>
    <col min="5" max="5" width="14.88671875" style="1" customWidth="1"/>
    <col min="6" max="6" width="28.88671875" style="1" customWidth="1"/>
    <col min="7" max="7" width="13.88671875" style="1" customWidth="1"/>
    <col min="8" max="8" width="10.33203125" style="1" customWidth="1"/>
    <col min="9" max="9" width="9.33203125" style="1" customWidth="1"/>
    <col min="10" max="10" width="12.88671875" style="1" customWidth="1"/>
    <col min="11" max="11" width="13.21875" style="1" customWidth="1"/>
    <col min="12" max="12" width="17.44140625" style="1" customWidth="1"/>
    <col min="13" max="13" width="20" style="7" customWidth="1"/>
    <col min="14" max="14" width="16.44140625" style="1" customWidth="1"/>
    <col min="15" max="15" width="17.6640625" style="1" customWidth="1"/>
    <col min="16" max="16384" width="10.88671875" style="1"/>
  </cols>
  <sheetData>
    <row r="1" spans="2:21" ht="30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21" ht="29.1" hidden="1" customHeight="1">
      <c r="B2" s="3" t="s">
        <v>1</v>
      </c>
      <c r="C2" s="2"/>
      <c r="D2" s="2" t="s">
        <v>8</v>
      </c>
      <c r="E2" s="2"/>
      <c r="F2" s="2"/>
      <c r="G2" s="2"/>
      <c r="H2" s="2"/>
      <c r="I2" s="2"/>
      <c r="J2" s="2"/>
      <c r="K2" s="2"/>
    </row>
    <row r="3" spans="2:21" ht="24" customHeight="1">
      <c r="B3" s="31" t="s">
        <v>97</v>
      </c>
      <c r="C3" s="31"/>
      <c r="D3" s="31"/>
      <c r="E3" s="31"/>
      <c r="J3" s="207" t="s">
        <v>98</v>
      </c>
      <c r="K3" s="208"/>
      <c r="L3" s="208"/>
      <c r="M3" s="208"/>
      <c r="N3" s="34"/>
      <c r="O3" s="33"/>
    </row>
    <row r="4" spans="2:21" ht="42">
      <c r="B4" s="28" t="s">
        <v>90</v>
      </c>
      <c r="C4" s="28" t="s">
        <v>91</v>
      </c>
      <c r="D4" s="28" t="s">
        <v>92</v>
      </c>
      <c r="E4" s="28" t="s">
        <v>53</v>
      </c>
      <c r="J4" s="32" t="s">
        <v>94</v>
      </c>
      <c r="K4" s="32" t="s">
        <v>91</v>
      </c>
      <c r="L4" s="32" t="s">
        <v>92</v>
      </c>
      <c r="M4" s="32" t="s">
        <v>53</v>
      </c>
    </row>
    <row r="5" spans="2:21" ht="57" customHeight="1">
      <c r="B5" s="82" t="s">
        <v>93</v>
      </c>
      <c r="C5" s="29">
        <v>5</v>
      </c>
      <c r="D5" s="29">
        <v>20</v>
      </c>
      <c r="E5" s="29">
        <v>100</v>
      </c>
      <c r="J5" s="82" t="s">
        <v>95</v>
      </c>
      <c r="K5" s="29">
        <v>5</v>
      </c>
      <c r="L5" s="29">
        <v>6</v>
      </c>
      <c r="M5" s="29">
        <v>30</v>
      </c>
    </row>
    <row r="6" spans="2:21" ht="75.75" customHeight="1">
      <c r="B6" s="82" t="s">
        <v>138</v>
      </c>
      <c r="C6" s="29">
        <v>10</v>
      </c>
      <c r="D6" s="29">
        <v>10</v>
      </c>
      <c r="E6" s="29">
        <v>100</v>
      </c>
      <c r="J6" s="220" t="s">
        <v>96</v>
      </c>
      <c r="K6" s="220"/>
      <c r="L6" s="220"/>
      <c r="M6" s="29">
        <v>30</v>
      </c>
    </row>
    <row r="7" spans="2:21" ht="30.75" customHeight="1">
      <c r="B7" s="82" t="s">
        <v>139</v>
      </c>
      <c r="C7" s="29">
        <v>50</v>
      </c>
      <c r="D7" s="29">
        <v>2</v>
      </c>
      <c r="E7" s="29">
        <v>100</v>
      </c>
      <c r="Q7"/>
      <c r="R7"/>
      <c r="S7"/>
      <c r="T7"/>
      <c r="U7"/>
    </row>
    <row r="8" spans="2:21" ht="30.75" customHeight="1">
      <c r="M8" s="1"/>
      <c r="Q8"/>
      <c r="R8"/>
      <c r="S8"/>
      <c r="T8"/>
      <c r="U8"/>
    </row>
    <row r="9" spans="2:21" ht="23.25" customHeight="1" thickBot="1">
      <c r="M9" s="1"/>
      <c r="Q9"/>
      <c r="R9"/>
      <c r="S9"/>
      <c r="T9"/>
      <c r="U9"/>
    </row>
    <row r="10" spans="2:21" ht="23.25" customHeight="1">
      <c r="B10" s="217" t="s">
        <v>135</v>
      </c>
      <c r="C10" s="218"/>
      <c r="D10" s="219"/>
      <c r="M10" s="1"/>
      <c r="Q10"/>
      <c r="R10"/>
      <c r="S10"/>
      <c r="T10"/>
      <c r="U10"/>
    </row>
    <row r="11" spans="2:21" ht="39">
      <c r="B11" s="21" t="s">
        <v>23</v>
      </c>
      <c r="C11" s="19" t="s">
        <v>128</v>
      </c>
      <c r="D11" s="19" t="s">
        <v>253</v>
      </c>
      <c r="E11" s="19" t="s">
        <v>127</v>
      </c>
      <c r="F11" s="19" t="s">
        <v>129</v>
      </c>
      <c r="G11" s="19" t="s">
        <v>130</v>
      </c>
      <c r="H11" s="19" t="s">
        <v>131</v>
      </c>
      <c r="I11" s="19" t="s">
        <v>132</v>
      </c>
      <c r="J11" s="19" t="s">
        <v>133</v>
      </c>
      <c r="K11" s="19" t="s">
        <v>134</v>
      </c>
      <c r="L11" s="19" t="s">
        <v>4</v>
      </c>
      <c r="M11"/>
      <c r="Q11"/>
      <c r="R11"/>
      <c r="S11"/>
      <c r="T11"/>
      <c r="U11"/>
    </row>
    <row r="12" spans="2:21">
      <c r="B12" s="21" t="s">
        <v>24</v>
      </c>
      <c r="C12" s="119"/>
      <c r="D12" s="120"/>
      <c r="E12" s="119"/>
      <c r="F12" s="119"/>
      <c r="G12" s="119"/>
      <c r="H12" s="119"/>
      <c r="I12" s="119"/>
      <c r="J12" s="119"/>
      <c r="K12" s="119"/>
      <c r="L12" s="25">
        <f>IF(D12="x≤5",5,IF(D12="20≥x&gt;5",10,IF(D12="200≥x&gt;20",50,0)))</f>
        <v>0</v>
      </c>
      <c r="M12"/>
      <c r="Q12"/>
      <c r="R12"/>
      <c r="S12"/>
      <c r="T12"/>
      <c r="U12"/>
    </row>
    <row r="13" spans="2:21" ht="22.5" customHeight="1">
      <c r="B13" s="21" t="s">
        <v>25</v>
      </c>
      <c r="C13" s="119"/>
      <c r="D13" s="120"/>
      <c r="E13" s="119"/>
      <c r="F13" s="119"/>
      <c r="G13" s="119"/>
      <c r="H13" s="119"/>
      <c r="I13" s="119"/>
      <c r="J13" s="119"/>
      <c r="K13" s="119"/>
      <c r="L13" s="25">
        <f t="shared" ref="L13:L43" si="0">IF(D13="x≤5",5,IF(D13="20≥x&gt;5",10,IF(D13="200≥x&gt;20",50,0)))</f>
        <v>0</v>
      </c>
      <c r="M13"/>
      <c r="Q13"/>
      <c r="R13"/>
      <c r="S13"/>
      <c r="T13"/>
      <c r="U13"/>
    </row>
    <row r="14" spans="2:21" ht="24" customHeight="1">
      <c r="B14" s="21" t="s">
        <v>26</v>
      </c>
      <c r="C14" s="119"/>
      <c r="D14" s="120"/>
      <c r="E14" s="119"/>
      <c r="F14" s="119"/>
      <c r="G14" s="119"/>
      <c r="H14" s="119"/>
      <c r="I14" s="119"/>
      <c r="J14" s="119"/>
      <c r="K14" s="119"/>
      <c r="L14" s="25">
        <f t="shared" si="0"/>
        <v>0</v>
      </c>
      <c r="M14"/>
      <c r="Q14"/>
      <c r="R14"/>
      <c r="S14"/>
      <c r="T14"/>
      <c r="U14"/>
    </row>
    <row r="15" spans="2:21" ht="30" customHeight="1">
      <c r="B15" s="21" t="s">
        <v>27</v>
      </c>
      <c r="C15" s="119"/>
      <c r="D15" s="120"/>
      <c r="E15" s="119"/>
      <c r="F15" s="119"/>
      <c r="G15" s="119"/>
      <c r="H15" s="119"/>
      <c r="I15" s="119"/>
      <c r="J15" s="119"/>
      <c r="K15" s="119"/>
      <c r="L15" s="25">
        <f t="shared" si="0"/>
        <v>0</v>
      </c>
      <c r="M15"/>
      <c r="Q15"/>
      <c r="R15"/>
      <c r="S15"/>
      <c r="T15"/>
      <c r="U15"/>
    </row>
    <row r="16" spans="2:21" ht="28.5" customHeight="1">
      <c r="B16" s="21" t="s">
        <v>28</v>
      </c>
      <c r="C16" s="119"/>
      <c r="D16" s="120"/>
      <c r="E16" s="119"/>
      <c r="F16" s="119"/>
      <c r="G16" s="119"/>
      <c r="H16" s="119"/>
      <c r="I16" s="119"/>
      <c r="J16" s="119"/>
      <c r="K16" s="119"/>
      <c r="L16" s="25">
        <f t="shared" si="0"/>
        <v>0</v>
      </c>
      <c r="M16"/>
      <c r="Q16"/>
      <c r="R16"/>
      <c r="S16"/>
      <c r="T16"/>
      <c r="U16"/>
    </row>
    <row r="17" spans="2:21" ht="24" customHeight="1">
      <c r="B17" s="21" t="s">
        <v>99</v>
      </c>
      <c r="C17" s="119"/>
      <c r="D17" s="120"/>
      <c r="E17" s="119"/>
      <c r="F17" s="119"/>
      <c r="G17" s="119"/>
      <c r="H17" s="119"/>
      <c r="I17" s="119"/>
      <c r="J17" s="119"/>
      <c r="K17" s="119"/>
      <c r="L17" s="25">
        <f t="shared" si="0"/>
        <v>0</v>
      </c>
      <c r="M17"/>
      <c r="Q17"/>
      <c r="R17"/>
      <c r="S17"/>
      <c r="T17"/>
      <c r="U17"/>
    </row>
    <row r="18" spans="2:21" ht="27.75" customHeight="1">
      <c r="B18" s="21" t="s">
        <v>100</v>
      </c>
      <c r="C18" s="119"/>
      <c r="D18" s="120"/>
      <c r="E18" s="119"/>
      <c r="F18" s="119"/>
      <c r="G18" s="119"/>
      <c r="H18" s="119"/>
      <c r="I18" s="119"/>
      <c r="J18" s="119"/>
      <c r="K18" s="119"/>
      <c r="L18" s="25">
        <f t="shared" si="0"/>
        <v>0</v>
      </c>
      <c r="M18"/>
      <c r="Q18"/>
      <c r="R18"/>
      <c r="S18"/>
      <c r="T18"/>
      <c r="U18"/>
    </row>
    <row r="19" spans="2:21">
      <c r="B19" s="35" t="s">
        <v>101</v>
      </c>
      <c r="C19" s="121"/>
      <c r="D19" s="120"/>
      <c r="E19" s="23"/>
      <c r="F19" s="23"/>
      <c r="G19" s="23"/>
      <c r="H19" s="23"/>
      <c r="I19" s="23"/>
      <c r="J19" s="23"/>
      <c r="K19" s="122"/>
      <c r="L19" s="25">
        <f t="shared" si="0"/>
        <v>0</v>
      </c>
      <c r="M19"/>
      <c r="Q19"/>
      <c r="R19"/>
      <c r="S19"/>
      <c r="T19"/>
      <c r="U19"/>
    </row>
    <row r="20" spans="2:21">
      <c r="B20" s="35" t="s">
        <v>103</v>
      </c>
      <c r="C20" s="121"/>
      <c r="D20" s="120"/>
      <c r="E20" s="23"/>
      <c r="F20" s="23"/>
      <c r="G20" s="23"/>
      <c r="H20" s="23"/>
      <c r="I20" s="23"/>
      <c r="J20" s="23"/>
      <c r="K20" s="122"/>
      <c r="L20" s="25">
        <f t="shared" si="0"/>
        <v>0</v>
      </c>
      <c r="M20" s="8"/>
      <c r="Q20"/>
      <c r="R20"/>
      <c r="S20"/>
      <c r="T20"/>
      <c r="U20"/>
    </row>
    <row r="21" spans="2:21">
      <c r="B21" s="35" t="s">
        <v>104</v>
      </c>
      <c r="C21" s="121"/>
      <c r="D21" s="120"/>
      <c r="E21" s="23"/>
      <c r="F21" s="23"/>
      <c r="G21" s="23"/>
      <c r="H21" s="23"/>
      <c r="I21" s="23"/>
      <c r="J21" s="23"/>
      <c r="K21" s="122"/>
      <c r="L21" s="25">
        <f t="shared" si="0"/>
        <v>0</v>
      </c>
      <c r="M21" s="8"/>
      <c r="Q21"/>
      <c r="R21"/>
      <c r="S21"/>
      <c r="T21"/>
      <c r="U21"/>
    </row>
    <row r="22" spans="2:21">
      <c r="B22" s="35" t="s">
        <v>105</v>
      </c>
      <c r="C22" s="121"/>
      <c r="D22" s="120"/>
      <c r="E22" s="23"/>
      <c r="F22" s="23"/>
      <c r="G22" s="23"/>
      <c r="H22" s="23"/>
      <c r="I22" s="23"/>
      <c r="J22" s="23"/>
      <c r="K22" s="122"/>
      <c r="L22" s="25">
        <f t="shared" si="0"/>
        <v>0</v>
      </c>
      <c r="M22" s="8"/>
      <c r="Q22"/>
      <c r="R22"/>
      <c r="S22"/>
      <c r="T22"/>
      <c r="U22"/>
    </row>
    <row r="23" spans="2:21">
      <c r="B23" s="35" t="s">
        <v>106</v>
      </c>
      <c r="C23" s="121"/>
      <c r="D23" s="120"/>
      <c r="E23" s="23"/>
      <c r="F23" s="23"/>
      <c r="G23" s="23"/>
      <c r="H23" s="23"/>
      <c r="I23" s="23"/>
      <c r="J23" s="23"/>
      <c r="K23" s="122"/>
      <c r="L23" s="25">
        <f t="shared" si="0"/>
        <v>0</v>
      </c>
      <c r="M23" s="8"/>
      <c r="Q23"/>
      <c r="R23"/>
      <c r="S23"/>
      <c r="T23"/>
      <c r="U23"/>
    </row>
    <row r="24" spans="2:21">
      <c r="B24" s="35" t="s">
        <v>107</v>
      </c>
      <c r="C24" s="121"/>
      <c r="D24" s="120"/>
      <c r="E24" s="23"/>
      <c r="F24" s="23"/>
      <c r="G24" s="23"/>
      <c r="H24" s="23"/>
      <c r="I24" s="23"/>
      <c r="J24" s="23"/>
      <c r="K24" s="122"/>
      <c r="L24" s="25">
        <f t="shared" si="0"/>
        <v>0</v>
      </c>
      <c r="M24" s="8"/>
      <c r="Q24"/>
      <c r="R24"/>
      <c r="S24"/>
      <c r="T24"/>
      <c r="U24"/>
    </row>
    <row r="25" spans="2:21">
      <c r="B25" s="35" t="s">
        <v>108</v>
      </c>
      <c r="C25" s="121"/>
      <c r="D25" s="120"/>
      <c r="E25" s="23"/>
      <c r="F25" s="23"/>
      <c r="G25" s="23"/>
      <c r="H25" s="23"/>
      <c r="I25" s="23"/>
      <c r="J25" s="23"/>
      <c r="K25" s="122"/>
      <c r="L25" s="25">
        <f t="shared" si="0"/>
        <v>0</v>
      </c>
      <c r="M25" s="8"/>
      <c r="Q25"/>
      <c r="R25"/>
      <c r="S25"/>
      <c r="T25"/>
      <c r="U25"/>
    </row>
    <row r="26" spans="2:21">
      <c r="B26" s="35" t="s">
        <v>109</v>
      </c>
      <c r="C26" s="121"/>
      <c r="D26" s="120"/>
      <c r="E26" s="23"/>
      <c r="F26" s="23"/>
      <c r="G26" s="23"/>
      <c r="H26" s="23"/>
      <c r="I26" s="23"/>
      <c r="J26" s="23"/>
      <c r="K26" s="122"/>
      <c r="L26" s="25">
        <f t="shared" si="0"/>
        <v>0</v>
      </c>
      <c r="M26" s="8"/>
      <c r="Q26"/>
      <c r="R26"/>
      <c r="S26"/>
      <c r="T26"/>
      <c r="U26"/>
    </row>
    <row r="27" spans="2:21">
      <c r="B27" s="35" t="s">
        <v>110</v>
      </c>
      <c r="C27" s="121"/>
      <c r="D27" s="120"/>
      <c r="E27" s="23"/>
      <c r="F27" s="23"/>
      <c r="G27" s="23"/>
      <c r="H27" s="23"/>
      <c r="I27" s="23"/>
      <c r="J27" s="23"/>
      <c r="K27" s="122"/>
      <c r="L27" s="25">
        <f t="shared" si="0"/>
        <v>0</v>
      </c>
      <c r="M27" s="8"/>
      <c r="Q27"/>
      <c r="R27"/>
      <c r="S27"/>
      <c r="T27"/>
      <c r="U27"/>
    </row>
    <row r="28" spans="2:21">
      <c r="B28" s="35" t="s">
        <v>111</v>
      </c>
      <c r="C28" s="121"/>
      <c r="D28" s="120"/>
      <c r="E28" s="23"/>
      <c r="F28" s="23"/>
      <c r="G28" s="23"/>
      <c r="H28" s="23"/>
      <c r="I28" s="23"/>
      <c r="J28" s="23"/>
      <c r="K28" s="122"/>
      <c r="L28" s="25">
        <f t="shared" si="0"/>
        <v>0</v>
      </c>
      <c r="M28" s="8"/>
      <c r="Q28"/>
      <c r="R28"/>
      <c r="S28"/>
      <c r="T28"/>
      <c r="U28"/>
    </row>
    <row r="29" spans="2:21">
      <c r="B29" s="35" t="s">
        <v>112</v>
      </c>
      <c r="C29" s="121"/>
      <c r="D29" s="120"/>
      <c r="E29" s="23"/>
      <c r="F29" s="23"/>
      <c r="G29" s="23"/>
      <c r="H29" s="23"/>
      <c r="I29" s="23"/>
      <c r="J29" s="23"/>
      <c r="K29" s="122"/>
      <c r="L29" s="25">
        <f t="shared" si="0"/>
        <v>0</v>
      </c>
      <c r="M29" s="8"/>
      <c r="Q29"/>
      <c r="R29"/>
      <c r="S29"/>
      <c r="T29"/>
      <c r="U29"/>
    </row>
    <row r="30" spans="2:21">
      <c r="B30" s="35" t="s">
        <v>113</v>
      </c>
      <c r="C30" s="121"/>
      <c r="D30" s="120"/>
      <c r="E30" s="23"/>
      <c r="F30" s="23"/>
      <c r="G30" s="23"/>
      <c r="H30" s="23"/>
      <c r="I30" s="23"/>
      <c r="J30" s="23"/>
      <c r="K30" s="122"/>
      <c r="L30" s="25">
        <f t="shared" si="0"/>
        <v>0</v>
      </c>
      <c r="M30" s="8"/>
      <c r="Q30"/>
      <c r="R30"/>
      <c r="S30"/>
      <c r="T30"/>
      <c r="U30"/>
    </row>
    <row r="31" spans="2:21">
      <c r="B31" s="35" t="s">
        <v>114</v>
      </c>
      <c r="C31" s="121"/>
      <c r="D31" s="120"/>
      <c r="E31" s="23"/>
      <c r="F31" s="23"/>
      <c r="G31" s="23"/>
      <c r="H31" s="23"/>
      <c r="I31" s="23"/>
      <c r="J31" s="23"/>
      <c r="K31" s="122"/>
      <c r="L31" s="25">
        <f t="shared" si="0"/>
        <v>0</v>
      </c>
      <c r="M31" s="8"/>
      <c r="Q31"/>
      <c r="R31"/>
      <c r="S31"/>
      <c r="T31"/>
      <c r="U31"/>
    </row>
    <row r="32" spans="2:21">
      <c r="B32" s="35" t="s">
        <v>115</v>
      </c>
      <c r="C32" s="121"/>
      <c r="D32" s="120"/>
      <c r="E32" s="23"/>
      <c r="F32" s="23"/>
      <c r="G32" s="23"/>
      <c r="H32" s="23"/>
      <c r="I32" s="23"/>
      <c r="J32" s="23"/>
      <c r="K32" s="122"/>
      <c r="L32" s="25">
        <f t="shared" si="0"/>
        <v>0</v>
      </c>
      <c r="M32" s="8"/>
      <c r="Q32"/>
      <c r="R32"/>
      <c r="S32"/>
      <c r="T32"/>
      <c r="U32"/>
    </row>
    <row r="33" spans="2:21">
      <c r="B33" s="35" t="s">
        <v>116</v>
      </c>
      <c r="C33" s="121"/>
      <c r="D33" s="120"/>
      <c r="E33" s="23"/>
      <c r="F33" s="23"/>
      <c r="G33" s="23"/>
      <c r="H33" s="23"/>
      <c r="I33" s="23"/>
      <c r="J33" s="23"/>
      <c r="K33" s="122"/>
      <c r="L33" s="25">
        <f t="shared" si="0"/>
        <v>0</v>
      </c>
      <c r="M33" s="8"/>
      <c r="Q33"/>
      <c r="R33"/>
      <c r="S33"/>
      <c r="T33"/>
      <c r="U33"/>
    </row>
    <row r="34" spans="2:21">
      <c r="B34" s="35" t="s">
        <v>117</v>
      </c>
      <c r="C34" s="121"/>
      <c r="D34" s="120"/>
      <c r="E34" s="23"/>
      <c r="F34" s="23"/>
      <c r="G34" s="23"/>
      <c r="H34" s="23"/>
      <c r="I34" s="23"/>
      <c r="J34" s="23"/>
      <c r="K34" s="122"/>
      <c r="L34" s="25">
        <f t="shared" si="0"/>
        <v>0</v>
      </c>
      <c r="M34" s="8"/>
      <c r="Q34"/>
      <c r="R34"/>
      <c r="S34"/>
      <c r="T34"/>
      <c r="U34"/>
    </row>
    <row r="35" spans="2:21">
      <c r="B35" s="35" t="s">
        <v>118</v>
      </c>
      <c r="C35" s="121"/>
      <c r="D35" s="120"/>
      <c r="E35" s="23"/>
      <c r="F35" s="23"/>
      <c r="G35" s="23"/>
      <c r="H35" s="23"/>
      <c r="I35" s="23"/>
      <c r="J35" s="23"/>
      <c r="K35" s="122"/>
      <c r="L35" s="25">
        <f t="shared" si="0"/>
        <v>0</v>
      </c>
      <c r="M35" s="8"/>
      <c r="Q35"/>
      <c r="R35"/>
      <c r="S35"/>
      <c r="T35"/>
      <c r="U35"/>
    </row>
    <row r="36" spans="2:21">
      <c r="B36" s="35" t="s">
        <v>119</v>
      </c>
      <c r="C36" s="121"/>
      <c r="D36" s="120"/>
      <c r="E36" s="23"/>
      <c r="F36" s="23"/>
      <c r="G36" s="23"/>
      <c r="H36" s="23"/>
      <c r="I36" s="23"/>
      <c r="J36" s="23"/>
      <c r="K36" s="122"/>
      <c r="L36" s="25">
        <f t="shared" si="0"/>
        <v>0</v>
      </c>
      <c r="M36" s="8"/>
      <c r="Q36"/>
      <c r="R36"/>
      <c r="S36"/>
      <c r="T36"/>
      <c r="U36"/>
    </row>
    <row r="37" spans="2:21">
      <c r="B37" s="35" t="s">
        <v>120</v>
      </c>
      <c r="C37" s="121"/>
      <c r="D37" s="120"/>
      <c r="E37" s="23"/>
      <c r="F37" s="23"/>
      <c r="G37" s="23"/>
      <c r="H37" s="23"/>
      <c r="I37" s="23"/>
      <c r="J37" s="23"/>
      <c r="K37" s="122"/>
      <c r="L37" s="25">
        <f t="shared" si="0"/>
        <v>0</v>
      </c>
      <c r="M37" s="8"/>
      <c r="Q37"/>
      <c r="R37"/>
      <c r="S37"/>
      <c r="T37"/>
      <c r="U37"/>
    </row>
    <row r="38" spans="2:21">
      <c r="B38" s="35" t="s">
        <v>121</v>
      </c>
      <c r="C38" s="121"/>
      <c r="D38" s="120"/>
      <c r="E38" s="23"/>
      <c r="F38" s="23"/>
      <c r="G38" s="23"/>
      <c r="H38" s="23"/>
      <c r="I38" s="23"/>
      <c r="J38" s="23"/>
      <c r="K38" s="122"/>
      <c r="L38" s="25">
        <f t="shared" si="0"/>
        <v>0</v>
      </c>
      <c r="M38" s="8"/>
      <c r="Q38"/>
      <c r="R38"/>
      <c r="S38"/>
      <c r="T38"/>
      <c r="U38"/>
    </row>
    <row r="39" spans="2:21">
      <c r="B39" s="35" t="s">
        <v>122</v>
      </c>
      <c r="C39" s="121"/>
      <c r="D39" s="120"/>
      <c r="E39" s="23"/>
      <c r="F39" s="23"/>
      <c r="G39" s="23"/>
      <c r="H39" s="23"/>
      <c r="I39" s="23"/>
      <c r="J39" s="23"/>
      <c r="K39" s="122"/>
      <c r="L39" s="25">
        <f t="shared" si="0"/>
        <v>0</v>
      </c>
      <c r="M39" s="8"/>
      <c r="Q39"/>
      <c r="R39"/>
      <c r="S39"/>
      <c r="T39"/>
      <c r="U39"/>
    </row>
    <row r="40" spans="2:21">
      <c r="B40" s="35" t="s">
        <v>123</v>
      </c>
      <c r="C40" s="121"/>
      <c r="D40" s="120"/>
      <c r="E40" s="23"/>
      <c r="F40" s="23"/>
      <c r="G40" s="23"/>
      <c r="H40" s="23"/>
      <c r="I40" s="23"/>
      <c r="J40" s="23"/>
      <c r="K40" s="122"/>
      <c r="L40" s="25">
        <f t="shared" si="0"/>
        <v>0</v>
      </c>
      <c r="M40" s="8"/>
      <c r="Q40"/>
      <c r="R40"/>
      <c r="S40"/>
      <c r="T40"/>
      <c r="U40"/>
    </row>
    <row r="41" spans="2:21">
      <c r="B41" s="35" t="s">
        <v>124</v>
      </c>
      <c r="C41" s="121"/>
      <c r="D41" s="120"/>
      <c r="E41" s="23"/>
      <c r="F41" s="23"/>
      <c r="G41" s="23"/>
      <c r="H41" s="23"/>
      <c r="I41" s="23"/>
      <c r="J41" s="23"/>
      <c r="K41" s="122"/>
      <c r="L41" s="25">
        <f t="shared" si="0"/>
        <v>0</v>
      </c>
      <c r="M41" s="8"/>
      <c r="Q41"/>
      <c r="R41"/>
      <c r="S41"/>
      <c r="T41"/>
      <c r="U41"/>
    </row>
    <row r="42" spans="2:21">
      <c r="B42" s="35" t="s">
        <v>125</v>
      </c>
      <c r="C42" s="121"/>
      <c r="D42" s="120"/>
      <c r="E42" s="23"/>
      <c r="F42" s="23"/>
      <c r="G42" s="23"/>
      <c r="H42" s="23"/>
      <c r="I42" s="23"/>
      <c r="J42" s="23"/>
      <c r="K42" s="122"/>
      <c r="L42" s="25">
        <f t="shared" si="0"/>
        <v>0</v>
      </c>
      <c r="M42" s="8"/>
      <c r="Q42"/>
      <c r="R42"/>
      <c r="S42"/>
      <c r="T42"/>
      <c r="U42"/>
    </row>
    <row r="43" spans="2:21">
      <c r="B43" s="35" t="s">
        <v>126</v>
      </c>
      <c r="C43" s="121"/>
      <c r="D43" s="120"/>
      <c r="E43" s="23"/>
      <c r="F43" s="23"/>
      <c r="G43" s="23"/>
      <c r="H43" s="23"/>
      <c r="I43" s="23"/>
      <c r="J43" s="23"/>
      <c r="K43" s="122"/>
      <c r="L43" s="25">
        <f t="shared" si="0"/>
        <v>0</v>
      </c>
      <c r="M43" s="43" t="s">
        <v>143</v>
      </c>
      <c r="Q43"/>
      <c r="R43"/>
      <c r="S43"/>
      <c r="T43"/>
      <c r="U43"/>
    </row>
    <row r="44" spans="2:21">
      <c r="B44" s="36"/>
      <c r="C44" s="37"/>
      <c r="D44" s="38"/>
      <c r="E44" s="38"/>
      <c r="F44" s="38"/>
      <c r="G44" s="38"/>
      <c r="H44" s="38"/>
      <c r="I44" s="38"/>
      <c r="J44" s="38"/>
      <c r="K44" s="44" t="s">
        <v>102</v>
      </c>
      <c r="L44" s="39">
        <f>SUM(L12:L43)</f>
        <v>0</v>
      </c>
      <c r="M44" s="13">
        <f>IF(L45&gt;20,20,L45)</f>
        <v>0</v>
      </c>
      <c r="Q44"/>
      <c r="R44"/>
      <c r="S44"/>
      <c r="T44"/>
      <c r="U44"/>
    </row>
    <row r="45" spans="2:21" ht="22.5">
      <c r="B45"/>
      <c r="C45"/>
      <c r="D45"/>
      <c r="E45"/>
      <c r="F45"/>
      <c r="G45"/>
      <c r="H45"/>
      <c r="I45"/>
      <c r="J45"/>
      <c r="K45" s="45" t="s">
        <v>144</v>
      </c>
      <c r="L45" s="84">
        <f>L44*0.2</f>
        <v>0</v>
      </c>
      <c r="M45" s="1"/>
    </row>
    <row r="46" spans="2:21" ht="22.5">
      <c r="B46" s="209" t="s">
        <v>136</v>
      </c>
      <c r="C46" s="210"/>
      <c r="D46" s="210"/>
      <c r="E46" s="210"/>
      <c r="M46" s="1"/>
    </row>
    <row r="47" spans="2:21">
      <c r="B47" s="21" t="s">
        <v>23</v>
      </c>
      <c r="C47" s="9" t="s">
        <v>22</v>
      </c>
      <c r="D47" s="19" t="s">
        <v>147</v>
      </c>
      <c r="E47" s="19" t="s">
        <v>129</v>
      </c>
      <c r="F47" s="19" t="s">
        <v>130</v>
      </c>
      <c r="G47" s="19" t="s">
        <v>131</v>
      </c>
      <c r="H47" s="19" t="s">
        <v>132</v>
      </c>
      <c r="I47" s="19" t="s">
        <v>133</v>
      </c>
      <c r="J47" s="19" t="s">
        <v>134</v>
      </c>
      <c r="K47" s="13" t="s">
        <v>4</v>
      </c>
      <c r="L47"/>
      <c r="M47" s="1"/>
    </row>
    <row r="48" spans="2:21">
      <c r="B48" s="21" t="s">
        <v>24</v>
      </c>
      <c r="C48" s="119"/>
      <c r="D48" s="123"/>
      <c r="E48" s="119"/>
      <c r="F48" s="119"/>
      <c r="G48" s="119"/>
      <c r="H48" s="119"/>
      <c r="I48" s="119"/>
      <c r="J48" s="119"/>
      <c r="K48" s="25">
        <f>IF(D48="‎‌‎پیمان‎‌‎ های مرتبط با پیمانکاری برق",5,0)</f>
        <v>0</v>
      </c>
      <c r="M48" s="4" t="s">
        <v>150</v>
      </c>
    </row>
    <row r="49" spans="2:14">
      <c r="B49" s="21" t="s">
        <v>25</v>
      </c>
      <c r="C49" s="119"/>
      <c r="D49" s="123"/>
      <c r="E49" s="119"/>
      <c r="F49" s="119"/>
      <c r="G49" s="119"/>
      <c r="H49" s="119"/>
      <c r="I49" s="119"/>
      <c r="J49" s="119"/>
      <c r="K49" s="25">
        <f t="shared" ref="K49:K53" si="1">IF(D49="‎‌‎پیمان‎‌‎ های مرتبط با پیمانکاری برق",5,0)</f>
        <v>0</v>
      </c>
      <c r="M49" s="81">
        <f>M44+L55</f>
        <v>0</v>
      </c>
    </row>
    <row r="50" spans="2:14">
      <c r="B50" s="21" t="s">
        <v>26</v>
      </c>
      <c r="C50" s="119"/>
      <c r="D50" s="123"/>
      <c r="E50" s="119"/>
      <c r="F50" s="119"/>
      <c r="G50" s="119"/>
      <c r="H50" s="119"/>
      <c r="I50" s="119"/>
      <c r="J50" s="119"/>
      <c r="K50" s="25">
        <f t="shared" si="1"/>
        <v>0</v>
      </c>
      <c r="M50" s="72">
        <f>IF(M49&gt;20,20,M49)</f>
        <v>0</v>
      </c>
      <c r="N50" s="49" t="s">
        <v>187</v>
      </c>
    </row>
    <row r="51" spans="2:14">
      <c r="B51" s="21" t="s">
        <v>27</v>
      </c>
      <c r="C51" s="23"/>
      <c r="D51" s="123"/>
      <c r="E51" s="119"/>
      <c r="F51" s="119"/>
      <c r="G51" s="119"/>
      <c r="H51" s="119"/>
      <c r="I51" s="119"/>
      <c r="J51" s="119"/>
      <c r="K51" s="25">
        <f t="shared" si="1"/>
        <v>0</v>
      </c>
      <c r="M51" s="1"/>
    </row>
    <row r="52" spans="2:14">
      <c r="B52" s="21" t="s">
        <v>28</v>
      </c>
      <c r="C52" s="23"/>
      <c r="D52" s="123"/>
      <c r="E52" s="23"/>
      <c r="F52" s="23"/>
      <c r="G52" s="23"/>
      <c r="H52" s="23"/>
      <c r="I52" s="23"/>
      <c r="J52" s="122"/>
      <c r="K52" s="25">
        <f t="shared" si="1"/>
        <v>0</v>
      </c>
      <c r="M52" s="1"/>
    </row>
    <row r="53" spans="2:14">
      <c r="B53" s="21" t="s">
        <v>137</v>
      </c>
      <c r="C53" s="23"/>
      <c r="D53" s="123"/>
      <c r="E53" s="119"/>
      <c r="F53" s="119"/>
      <c r="G53" s="119"/>
      <c r="H53" s="119"/>
      <c r="I53" s="119"/>
      <c r="J53" s="119"/>
      <c r="K53" s="25">
        <f t="shared" si="1"/>
        <v>0</v>
      </c>
      <c r="M53" s="1"/>
    </row>
    <row r="54" spans="2:14" ht="71.25" customHeight="1">
      <c r="B54" s="47" t="s">
        <v>149</v>
      </c>
      <c r="C54" s="211"/>
      <c r="D54" s="212"/>
      <c r="E54" s="212"/>
      <c r="F54" s="213"/>
      <c r="G54" s="214" t="s">
        <v>148</v>
      </c>
      <c r="H54" s="215"/>
      <c r="I54" s="215"/>
      <c r="J54" s="216"/>
      <c r="K54" s="13">
        <f>IF(C54="دارد",30,0)</f>
        <v>0</v>
      </c>
      <c r="L54" s="48" t="s">
        <v>145</v>
      </c>
      <c r="M54" s="1"/>
    </row>
    <row r="55" spans="2:14">
      <c r="J55" s="44" t="s">
        <v>102</v>
      </c>
      <c r="K55" s="84">
        <f>SUM(K48:K54)</f>
        <v>0</v>
      </c>
      <c r="L55" s="26">
        <f>IF(K56&gt;20,20,K56)</f>
        <v>0</v>
      </c>
    </row>
    <row r="56" spans="2:14">
      <c r="J56" s="45" t="s">
        <v>144</v>
      </c>
      <c r="K56" s="84">
        <f>K55*0.2</f>
        <v>0</v>
      </c>
    </row>
  </sheetData>
  <sheetProtection algorithmName="SHA-512" hashValue="vtDzAh+MUwIrFrLGhqSE8GHJO2Rk+bd251W1m4QLhGJWJjjF2J0ovJ7YeOD/TVNmoGoGf7XhZmSwd1TeJq2BUg==" saltValue="P8LZk3uQbhTKjOVF2QzA7Q==" spinCount="100000" sheet="1" objects="1" scenarios="1" formatCells="0" selectLockedCells="1"/>
  <mergeCells count="6">
    <mergeCell ref="J3:M3"/>
    <mergeCell ref="B46:E46"/>
    <mergeCell ref="C54:F54"/>
    <mergeCell ref="G54:J54"/>
    <mergeCell ref="B10:D10"/>
    <mergeCell ref="J6:L6"/>
  </mergeCells>
  <pageMargins left="0.7" right="0.7" top="0.75" bottom="0.75" header="0.3" footer="0.3"/>
  <pageSetup scale="68" fitToHeight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'اطلاعات پایه'!$N$9:$N$11</xm:f>
          </x14:formula1>
          <xm:sqref>D12:D43</xm:sqref>
        </x14:dataValidation>
        <x14:dataValidation type="list" allowBlank="1" showInputMessage="1" showErrorMessage="1">
          <x14:formula1>
            <xm:f>'اطلاعات پایه'!$N$16:$N$17</xm:f>
          </x14:formula1>
          <xm:sqref>C54:F54</xm:sqref>
        </x14:dataValidation>
        <x14:dataValidation type="list" allowBlank="1" showInputMessage="1" showErrorMessage="1">
          <x14:formula1>
            <xm:f>'اطلاعات پایه'!$O$13</xm:f>
          </x14:formula1>
          <xm:sqref>D48:D53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26"/>
  <sheetViews>
    <sheetView rightToLeft="1" topLeftCell="A12" zoomScale="90" zoomScaleNormal="90" workbookViewId="0">
      <selection activeCell="C17" sqref="C17:G23"/>
    </sheetView>
  </sheetViews>
  <sheetFormatPr defaultColWidth="7.77734375" defaultRowHeight="22.5"/>
  <cols>
    <col min="1" max="1" width="7.77734375" style="51"/>
    <col min="2" max="2" width="33.33203125" style="51" customWidth="1"/>
    <col min="3" max="3" width="31.88671875" style="51" customWidth="1"/>
    <col min="4" max="4" width="32.88671875" style="51" customWidth="1"/>
    <col min="5" max="5" width="26.44140625" style="51" customWidth="1"/>
    <col min="6" max="6" width="25.77734375" style="51" customWidth="1"/>
    <col min="7" max="7" width="28.33203125" style="51" customWidth="1"/>
    <col min="8" max="8" width="9.33203125" style="51" customWidth="1"/>
    <col min="9" max="11" width="7.77734375" style="51"/>
    <col min="12" max="12" width="24" style="51" customWidth="1"/>
    <col min="13" max="15" width="19.44140625" style="51" customWidth="1"/>
    <col min="16" max="16" width="19.33203125" style="51" customWidth="1"/>
    <col min="17" max="17" width="18.6640625" style="51" customWidth="1"/>
    <col min="18" max="16384" width="7.77734375" style="51"/>
  </cols>
  <sheetData>
    <row r="1" spans="2:8">
      <c r="D1" s="221" t="s">
        <v>29</v>
      </c>
      <c r="E1" s="221"/>
      <c r="F1" s="221"/>
    </row>
    <row r="2" spans="2:8" ht="23.25" thickBot="1"/>
    <row r="3" spans="2:8">
      <c r="B3" s="227" t="s">
        <v>21</v>
      </c>
      <c r="C3" s="230" t="s">
        <v>163</v>
      </c>
      <c r="D3" s="233" t="s">
        <v>162</v>
      </c>
      <c r="E3" s="234"/>
      <c r="F3" s="234"/>
      <c r="G3" s="235"/>
      <c r="H3" s="64" t="s">
        <v>161</v>
      </c>
    </row>
    <row r="4" spans="2:8" ht="23.25" thickBot="1">
      <c r="B4" s="228"/>
      <c r="C4" s="231"/>
      <c r="D4" s="236" t="s">
        <v>160</v>
      </c>
      <c r="E4" s="237"/>
      <c r="F4" s="237"/>
      <c r="G4" s="238"/>
      <c r="H4" s="63" t="s">
        <v>159</v>
      </c>
    </row>
    <row r="5" spans="2:8" ht="23.25" thickBot="1">
      <c r="B5" s="229"/>
      <c r="C5" s="232"/>
      <c r="D5" s="83" t="s">
        <v>14</v>
      </c>
      <c r="E5" s="62" t="s">
        <v>15</v>
      </c>
      <c r="F5" s="83" t="s">
        <v>16</v>
      </c>
      <c r="G5" s="62" t="s">
        <v>158</v>
      </c>
      <c r="H5" s="61"/>
    </row>
    <row r="6" spans="2:8" ht="23.25" thickBot="1">
      <c r="B6" s="59">
        <v>1</v>
      </c>
      <c r="C6" s="58" t="s">
        <v>157</v>
      </c>
      <c r="D6" s="57">
        <v>100</v>
      </c>
      <c r="E6" s="57">
        <v>80</v>
      </c>
      <c r="F6" s="57">
        <v>50</v>
      </c>
      <c r="G6" s="57">
        <v>0</v>
      </c>
      <c r="H6" s="56">
        <v>3</v>
      </c>
    </row>
    <row r="7" spans="2:8" ht="23.25" thickBot="1">
      <c r="B7" s="59">
        <v>2</v>
      </c>
      <c r="C7" s="58" t="s">
        <v>156</v>
      </c>
      <c r="D7" s="57">
        <v>100</v>
      </c>
      <c r="E7" s="57">
        <v>80</v>
      </c>
      <c r="F7" s="57">
        <v>50</v>
      </c>
      <c r="G7" s="57">
        <v>0</v>
      </c>
      <c r="H7" s="56">
        <v>2</v>
      </c>
    </row>
    <row r="8" spans="2:8" ht="23.25" thickBot="1">
      <c r="B8" s="59">
        <v>3</v>
      </c>
      <c r="C8" s="58" t="s">
        <v>155</v>
      </c>
      <c r="D8" s="57">
        <v>100</v>
      </c>
      <c r="E8" s="57">
        <v>80</v>
      </c>
      <c r="F8" s="57">
        <v>50</v>
      </c>
      <c r="G8" s="57">
        <v>0</v>
      </c>
      <c r="H8" s="56">
        <v>2</v>
      </c>
    </row>
    <row r="9" spans="2:8" ht="23.25" thickBot="1">
      <c r="B9" s="59">
        <v>4</v>
      </c>
      <c r="C9" s="58" t="s">
        <v>154</v>
      </c>
      <c r="D9" s="57">
        <v>100</v>
      </c>
      <c r="E9" s="57">
        <v>80</v>
      </c>
      <c r="F9" s="57">
        <v>50</v>
      </c>
      <c r="G9" s="57">
        <v>0</v>
      </c>
      <c r="H9" s="56">
        <v>1</v>
      </c>
    </row>
    <row r="10" spans="2:8" ht="59.25" thickBot="1">
      <c r="B10" s="59">
        <v>5</v>
      </c>
      <c r="C10" s="60" t="s">
        <v>153</v>
      </c>
      <c r="D10" s="57">
        <v>100</v>
      </c>
      <c r="E10" s="57">
        <v>80</v>
      </c>
      <c r="F10" s="57">
        <v>50</v>
      </c>
      <c r="G10" s="57">
        <v>0</v>
      </c>
      <c r="H10" s="56">
        <v>1</v>
      </c>
    </row>
    <row r="11" spans="2:8" ht="23.25" thickBot="1">
      <c r="B11" s="59">
        <v>6</v>
      </c>
      <c r="C11" s="58" t="s">
        <v>152</v>
      </c>
      <c r="D11" s="57">
        <v>100</v>
      </c>
      <c r="E11" s="57">
        <v>80</v>
      </c>
      <c r="F11" s="57">
        <v>50</v>
      </c>
      <c r="G11" s="57">
        <v>0</v>
      </c>
      <c r="H11" s="56">
        <v>1</v>
      </c>
    </row>
    <row r="12" spans="2:8" ht="33.6" customHeight="1" thickBot="1">
      <c r="B12" s="222"/>
      <c r="C12" s="223"/>
      <c r="D12" s="223"/>
      <c r="E12" s="223"/>
      <c r="F12" s="223"/>
      <c r="G12" s="223"/>
      <c r="H12" s="224"/>
    </row>
    <row r="15" spans="2:8" ht="26.25">
      <c r="B15" s="226" t="s">
        <v>164</v>
      </c>
      <c r="C15" s="226"/>
      <c r="D15" s="226"/>
      <c r="E15" s="226"/>
      <c r="F15" s="226"/>
    </row>
    <row r="17" spans="2:7" ht="24">
      <c r="B17" s="55" t="s">
        <v>23</v>
      </c>
      <c r="C17" s="124" t="s">
        <v>165</v>
      </c>
      <c r="D17" s="124" t="s">
        <v>166</v>
      </c>
      <c r="E17" s="124" t="s">
        <v>167</v>
      </c>
      <c r="F17" s="124" t="s">
        <v>168</v>
      </c>
      <c r="G17" s="124" t="s">
        <v>169</v>
      </c>
    </row>
    <row r="18" spans="2:7">
      <c r="B18" s="54" t="s">
        <v>157</v>
      </c>
      <c r="C18" s="125"/>
      <c r="D18" s="125"/>
      <c r="E18" s="125"/>
      <c r="F18" s="125"/>
      <c r="G18" s="125"/>
    </row>
    <row r="19" spans="2:7">
      <c r="B19" s="54" t="s">
        <v>156</v>
      </c>
      <c r="C19" s="125"/>
      <c r="D19" s="125"/>
      <c r="E19" s="125"/>
      <c r="F19" s="125"/>
      <c r="G19" s="125"/>
    </row>
    <row r="20" spans="2:7">
      <c r="B20" s="54" t="s">
        <v>155</v>
      </c>
      <c r="C20" s="125"/>
      <c r="D20" s="125"/>
      <c r="E20" s="125"/>
      <c r="F20" s="125"/>
      <c r="G20" s="125"/>
    </row>
    <row r="21" spans="2:7">
      <c r="B21" s="54" t="s">
        <v>154</v>
      </c>
      <c r="C21" s="125"/>
      <c r="D21" s="125"/>
      <c r="E21" s="125"/>
      <c r="F21" s="125"/>
      <c r="G21" s="125"/>
    </row>
    <row r="22" spans="2:7" ht="39">
      <c r="B22" s="54" t="s">
        <v>153</v>
      </c>
      <c r="C22" s="125"/>
      <c r="D22" s="125"/>
      <c r="E22" s="125"/>
      <c r="F22" s="125"/>
      <c r="G22" s="125"/>
    </row>
    <row r="23" spans="2:7">
      <c r="B23" s="54" t="s">
        <v>152</v>
      </c>
      <c r="C23" s="125"/>
      <c r="D23" s="125"/>
      <c r="E23" s="125"/>
      <c r="F23" s="125"/>
      <c r="G23" s="125"/>
    </row>
    <row r="24" spans="2:7" ht="24">
      <c r="B24" s="53" t="s">
        <v>4</v>
      </c>
      <c r="C24" s="52">
        <f>(3*C18+2*C19+2*C20+C21+C22+C23)/10</f>
        <v>0</v>
      </c>
      <c r="D24" s="52">
        <f t="shared" ref="D24:G24" si="0">(3*D18+2*D19+2*D20+D21+D22+D23)/10</f>
        <v>0</v>
      </c>
      <c r="E24" s="52">
        <f t="shared" si="0"/>
        <v>0</v>
      </c>
      <c r="F24" s="52">
        <f t="shared" si="0"/>
        <v>0</v>
      </c>
      <c r="G24" s="65">
        <f t="shared" si="0"/>
        <v>0</v>
      </c>
    </row>
    <row r="25" spans="2:7" ht="24.75" thickBot="1">
      <c r="B25" s="225" t="s">
        <v>151</v>
      </c>
      <c r="C25" s="225"/>
      <c r="D25" s="225"/>
      <c r="E25" s="225"/>
      <c r="F25" s="225"/>
      <c r="G25" s="70">
        <f>SUM(C24:G24)</f>
        <v>0</v>
      </c>
    </row>
    <row r="26" spans="2:7" ht="23.25" thickBot="1">
      <c r="G26" s="71">
        <f>G25*10/500</f>
        <v>0</v>
      </c>
    </row>
  </sheetData>
  <sheetProtection algorithmName="SHA-512" hashValue="P1Gx+6O3Gg70UKfT5s9OGkw+b3riAaVnbYO2s0e+hHHQtuTixgu1y8oXAGtnw4+oeCGrs6aPQIt6zJwFtvE3Gw==" saltValue="G3uGwKXATRhnPcLfIn7E9g==" spinCount="100000" sheet="1" objects="1" scenarios="1" formatCells="0" selectLockedCells="1"/>
  <mergeCells count="8">
    <mergeCell ref="D1:F1"/>
    <mergeCell ref="B12:H12"/>
    <mergeCell ref="B25:F25"/>
    <mergeCell ref="B15:F15"/>
    <mergeCell ref="B3:B5"/>
    <mergeCell ref="C3:C5"/>
    <mergeCell ref="D3:G3"/>
    <mergeCell ref="D4:G4"/>
  </mergeCells>
  <dataValidations count="1">
    <dataValidation type="list" allowBlank="1" showInputMessage="1" showErrorMessage="1" sqref="C18:G23">
      <formula1>$D$6:$G$6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O26"/>
  <sheetViews>
    <sheetView rightToLeft="1" tabSelected="1" zoomScale="70" zoomScaleNormal="70" workbookViewId="0">
      <selection activeCell="D5" sqref="D5"/>
    </sheetView>
  </sheetViews>
  <sheetFormatPr defaultColWidth="10.88671875" defaultRowHeight="22.5"/>
  <cols>
    <col min="1" max="1" width="4" style="90" customWidth="1"/>
    <col min="2" max="2" width="7.6640625" style="90" customWidth="1"/>
    <col min="3" max="3" width="52.88671875" style="90" customWidth="1"/>
    <col min="4" max="5" width="18.109375" style="90" customWidth="1"/>
    <col min="6" max="6" width="31.88671875" style="90" customWidth="1"/>
    <col min="7" max="7" width="17.6640625" style="90" customWidth="1"/>
    <col min="8" max="8" width="20.109375" style="90" customWidth="1"/>
    <col min="9" max="9" width="47.77734375" style="90" customWidth="1"/>
    <col min="10" max="10" width="10.109375" style="90" customWidth="1"/>
    <col min="11" max="11" width="14.109375" style="90" customWidth="1"/>
    <col min="12" max="13" width="13.109375" style="90" customWidth="1"/>
    <col min="14" max="16" width="10.88671875" style="90"/>
    <col min="17" max="17" width="20.44140625" style="90" customWidth="1"/>
    <col min="18" max="16384" width="10.88671875" style="90"/>
  </cols>
  <sheetData>
    <row r="1" spans="2:15" ht="30" customHeight="1">
      <c r="B1" s="179" t="s">
        <v>17</v>
      </c>
      <c r="C1" s="179"/>
      <c r="D1" s="179"/>
      <c r="E1" s="179"/>
      <c r="F1" s="179"/>
      <c r="G1" s="179"/>
      <c r="H1" s="88" t="s">
        <v>8</v>
      </c>
      <c r="I1" s="91"/>
      <c r="J1" s="165"/>
      <c r="K1" s="165"/>
      <c r="L1" s="126"/>
      <c r="M1" s="126"/>
    </row>
    <row r="2" spans="2:15" ht="29.1" customHeight="1" thickBot="1">
      <c r="B2" s="10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127"/>
      <c r="M2" s="127"/>
    </row>
    <row r="3" spans="2:15" ht="39.950000000000003" customHeight="1" thickBot="1">
      <c r="B3" s="94" t="s">
        <v>10</v>
      </c>
      <c r="C3" s="94" t="s">
        <v>3</v>
      </c>
      <c r="D3" s="128" t="s">
        <v>55</v>
      </c>
      <c r="E3" s="128" t="s">
        <v>56</v>
      </c>
      <c r="F3" s="129" t="s">
        <v>4</v>
      </c>
      <c r="G3" s="128" t="s">
        <v>5</v>
      </c>
      <c r="H3" s="130"/>
      <c r="I3" s="130"/>
      <c r="J3" s="130"/>
      <c r="K3" s="130"/>
      <c r="N3" s="131"/>
      <c r="O3" s="131"/>
    </row>
    <row r="4" spans="2:15" ht="54.75" customHeight="1">
      <c r="B4" s="132" t="s">
        <v>11</v>
      </c>
      <c r="C4" s="133" t="s">
        <v>170</v>
      </c>
      <c r="D4" s="134">
        <f>I26</f>
        <v>9.0279344576682288</v>
      </c>
      <c r="E4" s="135">
        <f>D4*100</f>
        <v>902.79344576682286</v>
      </c>
      <c r="F4" s="243">
        <f>IF(E8=0,'اطلاعات پایه'!$L$41,VLOOKUP(E8,'اطلاعات پایه'!$K$32:$L$40,2,TRUE))</f>
        <v>0</v>
      </c>
      <c r="G4" s="136"/>
      <c r="H4" s="126"/>
      <c r="I4" s="126"/>
      <c r="J4" s="126"/>
      <c r="K4" s="126"/>
    </row>
    <row r="5" spans="2:15" ht="41.1" customHeight="1">
      <c r="B5" s="137" t="s">
        <v>12</v>
      </c>
      <c r="C5" s="133" t="s">
        <v>242</v>
      </c>
      <c r="D5" s="79"/>
      <c r="E5" s="135">
        <f>D5*4</f>
        <v>0</v>
      </c>
      <c r="F5" s="244"/>
      <c r="G5" s="138"/>
      <c r="H5" s="126"/>
      <c r="I5" s="126"/>
      <c r="J5" s="126"/>
      <c r="K5" s="126"/>
    </row>
    <row r="6" spans="2:15" ht="43.5" customHeight="1">
      <c r="B6" s="137" t="s">
        <v>13</v>
      </c>
      <c r="C6" s="133" t="s">
        <v>171</v>
      </c>
      <c r="D6" s="79"/>
      <c r="E6" s="135">
        <f>D6*3</f>
        <v>0</v>
      </c>
      <c r="F6" s="244"/>
      <c r="G6" s="138"/>
      <c r="H6" s="126"/>
      <c r="I6" s="126"/>
      <c r="J6" s="126"/>
      <c r="K6" s="126"/>
    </row>
    <row r="7" spans="2:15" ht="43.5" customHeight="1">
      <c r="B7" s="137" t="s">
        <v>44</v>
      </c>
      <c r="C7" s="139" t="s">
        <v>172</v>
      </c>
      <c r="D7" s="80"/>
      <c r="E7" s="135">
        <f>D7</f>
        <v>0</v>
      </c>
      <c r="F7" s="244"/>
      <c r="G7" s="136"/>
      <c r="H7" s="110"/>
      <c r="I7" s="110"/>
      <c r="J7" s="110"/>
      <c r="K7" s="126"/>
    </row>
    <row r="8" spans="2:15" ht="35.1" customHeight="1">
      <c r="B8" s="246" t="s">
        <v>48</v>
      </c>
      <c r="C8" s="246"/>
      <c r="D8" s="246"/>
      <c r="E8" s="140">
        <f>ROUND(MAX(E4:E7)/'اطلاعات پایه'!L6,0)</f>
        <v>0</v>
      </c>
      <c r="F8" s="245"/>
      <c r="G8" s="141"/>
      <c r="H8" s="110"/>
      <c r="I8" s="110"/>
      <c r="J8" s="110"/>
      <c r="K8" s="126"/>
      <c r="L8" s="126"/>
    </row>
    <row r="9" spans="2:15">
      <c r="F9" s="142">
        <f>F4</f>
        <v>0</v>
      </c>
    </row>
    <row r="12" spans="2:15">
      <c r="C12" s="143" t="s">
        <v>50</v>
      </c>
      <c r="D12" s="144" t="s">
        <v>52</v>
      </c>
      <c r="E12" s="143" t="s">
        <v>45</v>
      </c>
      <c r="F12" s="143" t="s">
        <v>51</v>
      </c>
      <c r="J12" s="110"/>
    </row>
    <row r="13" spans="2:15">
      <c r="C13" s="25">
        <v>1392</v>
      </c>
      <c r="D13" s="78">
        <v>1</v>
      </c>
      <c r="E13" s="278">
        <v>9.0279344576682288</v>
      </c>
      <c r="F13" s="145">
        <f t="shared" ref="F13:F22" si="0">E13*D13</f>
        <v>9.0279344576682288</v>
      </c>
      <c r="J13" s="110"/>
    </row>
    <row r="14" spans="2:15">
      <c r="C14" s="25">
        <v>1393</v>
      </c>
      <c r="D14" s="78"/>
      <c r="E14" s="278">
        <v>7.8125762678771915</v>
      </c>
      <c r="F14" s="145">
        <f t="shared" si="0"/>
        <v>0</v>
      </c>
      <c r="J14" s="110"/>
    </row>
    <row r="15" spans="2:15">
      <c r="C15" s="25">
        <v>1394</v>
      </c>
      <c r="D15" s="78"/>
      <c r="E15" s="278">
        <v>6.9806681640752775</v>
      </c>
      <c r="F15" s="145">
        <f t="shared" si="0"/>
        <v>0</v>
      </c>
      <c r="J15" s="110"/>
    </row>
    <row r="16" spans="2:15">
      <c r="C16" s="25">
        <v>1395</v>
      </c>
      <c r="D16" s="78"/>
      <c r="E16" s="278">
        <v>6.4022500000000004</v>
      </c>
      <c r="F16" s="145">
        <f t="shared" si="0"/>
        <v>0</v>
      </c>
      <c r="J16" s="110"/>
    </row>
    <row r="17" spans="3:11">
      <c r="C17" s="25">
        <v>1396</v>
      </c>
      <c r="D17" s="78"/>
      <c r="E17" s="278">
        <v>5.8414689781021902</v>
      </c>
      <c r="F17" s="145">
        <f t="shared" si="0"/>
        <v>0</v>
      </c>
      <c r="J17" s="110"/>
    </row>
    <row r="18" spans="3:11">
      <c r="C18" s="25">
        <v>1397</v>
      </c>
      <c r="D18" s="78"/>
      <c r="E18" s="278">
        <v>4.4508905604760773</v>
      </c>
      <c r="F18" s="145">
        <f t="shared" si="0"/>
        <v>0</v>
      </c>
      <c r="J18" s="110"/>
    </row>
    <row r="19" spans="3:11">
      <c r="C19" s="25">
        <v>1398</v>
      </c>
      <c r="D19" s="78"/>
      <c r="E19" s="278">
        <v>3.1514890475018458</v>
      </c>
      <c r="F19" s="145">
        <f t="shared" si="0"/>
        <v>0</v>
      </c>
      <c r="J19" s="110"/>
    </row>
    <row r="20" spans="3:11">
      <c r="C20" s="25">
        <v>1399</v>
      </c>
      <c r="D20" s="78"/>
      <c r="E20" s="278">
        <v>2.1422381197759472</v>
      </c>
      <c r="F20" s="145">
        <f t="shared" si="0"/>
        <v>0</v>
      </c>
      <c r="J20" s="110"/>
    </row>
    <row r="21" spans="3:11">
      <c r="C21" s="25">
        <v>1400</v>
      </c>
      <c r="D21" s="78"/>
      <c r="E21" s="278">
        <v>1.4649049748079133</v>
      </c>
      <c r="F21" s="145">
        <f t="shared" si="0"/>
        <v>0</v>
      </c>
      <c r="I21" s="92" t="s">
        <v>250</v>
      </c>
      <c r="J21" s="110"/>
    </row>
    <row r="22" spans="3:11">
      <c r="C22" s="25">
        <v>1401</v>
      </c>
      <c r="D22" s="78"/>
      <c r="E22" s="278">
        <v>1</v>
      </c>
      <c r="F22" s="145">
        <f t="shared" si="0"/>
        <v>0</v>
      </c>
      <c r="G22" s="93" t="s">
        <v>243</v>
      </c>
      <c r="I22" s="92">
        <f>COUNTIF(D13:D22,"&gt;0")</f>
        <v>1</v>
      </c>
      <c r="J22" s="110"/>
    </row>
    <row r="23" spans="3:11" ht="24">
      <c r="C23" s="240" t="s">
        <v>245</v>
      </c>
      <c r="D23" s="241"/>
      <c r="E23" s="241"/>
      <c r="F23" s="242"/>
      <c r="G23" s="146">
        <f>SUM(F13:F22)</f>
        <v>9.0279344576682288</v>
      </c>
      <c r="K23" s="110"/>
    </row>
    <row r="25" spans="3:11">
      <c r="I25" s="239" t="s">
        <v>244</v>
      </c>
      <c r="J25" s="239"/>
    </row>
    <row r="26" spans="3:11" ht="24">
      <c r="I26" s="146">
        <f>G23/I22</f>
        <v>9.0279344576682288</v>
      </c>
    </row>
  </sheetData>
  <sheetProtection algorithmName="SHA-512" hashValue="K+WS+CE74i45kwMh9Npoqre2BkYFVUu8AueOZsAxez0v/PhEPKa8ucZ9P9OWsNvikKNfmH0gE7Fn8/nW0k9GLw==" saltValue="UATleSF0jT8G9LZ8H5294w==" spinCount="100000" sheet="1" objects="1" scenarios="1" formatCells="0" selectLockedCells="1"/>
  <mergeCells count="6">
    <mergeCell ref="I25:J25"/>
    <mergeCell ref="C23:F23"/>
    <mergeCell ref="F4:F8"/>
    <mergeCell ref="B1:G1"/>
    <mergeCell ref="J1:K1"/>
    <mergeCell ref="B8:D8"/>
  </mergeCells>
  <pageMargins left="0.7" right="0.7" top="0.75" bottom="0.75" header="0.3" footer="0.3"/>
  <pageSetup scale="52" fitToHeight="0" orientation="portrait" r:id="rId1"/>
  <cellWatches>
    <cellWatch r="D5"/>
    <cellWatch r="D6"/>
    <cellWatch r="D4"/>
    <cellWatch r="D8"/>
    <cellWatch r="G8"/>
    <cellWatch r="D3"/>
  </cellWatch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O17"/>
  <sheetViews>
    <sheetView rightToLeft="1" topLeftCell="A4" zoomScale="70" zoomScaleNormal="70" workbookViewId="0">
      <selection activeCell="C6" sqref="C6"/>
    </sheetView>
  </sheetViews>
  <sheetFormatPr defaultColWidth="10.88671875" defaultRowHeight="22.5"/>
  <cols>
    <col min="1" max="1" width="4" style="1" customWidth="1"/>
    <col min="2" max="2" width="9.6640625" style="1" customWidth="1"/>
    <col min="3" max="3" width="20.33203125" style="1" customWidth="1"/>
    <col min="4" max="4" width="17.77734375" style="1" customWidth="1"/>
    <col min="5" max="5" width="15.33203125" style="1" customWidth="1"/>
    <col min="6" max="6" width="36.33203125" style="1" customWidth="1"/>
    <col min="7" max="7" width="19.88671875" style="1" customWidth="1"/>
    <col min="8" max="9" width="10.88671875" style="1"/>
    <col min="10" max="10" width="19.77734375" style="1" customWidth="1"/>
    <col min="11" max="11" width="16.6640625" style="1" customWidth="1"/>
    <col min="12" max="12" width="10.88671875" style="1"/>
    <col min="13" max="13" width="15.77734375" style="1" customWidth="1"/>
    <col min="14" max="14" width="21.33203125" style="1" customWidth="1"/>
    <col min="15" max="15" width="10.88671875" style="81"/>
    <col min="16" max="16384" width="10.88671875" style="1"/>
  </cols>
  <sheetData>
    <row r="1" spans="1:15" ht="30" customHeight="1">
      <c r="A1" s="4"/>
    </row>
    <row r="3" spans="1:15" ht="21" customHeight="1">
      <c r="A3" s="4"/>
    </row>
    <row r="4" spans="1:15" ht="39.950000000000003" customHeight="1">
      <c r="A4" s="4"/>
      <c r="B4" s="247" t="s">
        <v>2</v>
      </c>
      <c r="C4" s="247" t="s">
        <v>128</v>
      </c>
      <c r="D4" s="247" t="s">
        <v>180</v>
      </c>
      <c r="E4" s="247" t="s">
        <v>181</v>
      </c>
      <c r="F4" s="247" t="s">
        <v>129</v>
      </c>
      <c r="G4" s="247" t="s">
        <v>179</v>
      </c>
      <c r="H4" s="247" t="s">
        <v>127</v>
      </c>
      <c r="I4" s="247" t="s">
        <v>173</v>
      </c>
      <c r="J4" s="247" t="s">
        <v>174</v>
      </c>
      <c r="K4" s="247" t="s">
        <v>175</v>
      </c>
      <c r="L4" s="247" t="s">
        <v>176</v>
      </c>
      <c r="M4" s="247" t="s">
        <v>177</v>
      </c>
      <c r="N4" s="247" t="s">
        <v>178</v>
      </c>
      <c r="O4" s="247" t="s">
        <v>4</v>
      </c>
    </row>
    <row r="5" spans="1:15" ht="39.950000000000003" customHeight="1">
      <c r="A5" s="4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</row>
    <row r="6" spans="1:15" ht="39.950000000000003" customHeight="1">
      <c r="B6" s="68">
        <v>1</v>
      </c>
      <c r="C6" s="147"/>
      <c r="D6" s="147"/>
      <c r="E6" s="151"/>
      <c r="F6" s="147"/>
      <c r="G6" s="147"/>
      <c r="H6" s="147"/>
      <c r="I6" s="147"/>
      <c r="J6" s="147"/>
      <c r="K6" s="147"/>
      <c r="L6" s="147"/>
      <c r="M6" s="147"/>
      <c r="N6" s="148" t="s">
        <v>40</v>
      </c>
      <c r="O6" s="24">
        <f>IF(AND(N6="دارد",E6&gt;0),1,IF(AND(N6="ندارد",E6&gt;0),0.5,0))</f>
        <v>0</v>
      </c>
    </row>
    <row r="7" spans="1:15" ht="39.950000000000003" customHeight="1">
      <c r="B7" s="68">
        <v>2</v>
      </c>
      <c r="C7" s="147"/>
      <c r="D7" s="147"/>
      <c r="E7" s="151"/>
      <c r="F7" s="147"/>
      <c r="G7" s="147"/>
      <c r="H7" s="147"/>
      <c r="I7" s="147"/>
      <c r="J7" s="147"/>
      <c r="K7" s="147"/>
      <c r="L7" s="147"/>
      <c r="M7" s="147"/>
      <c r="N7" s="148" t="s">
        <v>40</v>
      </c>
      <c r="O7" s="24">
        <f t="shared" ref="O7:O15" si="0">IF(AND(N7="دارد",E7&gt;0),1,IF(AND(N7="ندارد",E7&gt;0),0.5,0))</f>
        <v>0</v>
      </c>
    </row>
    <row r="8" spans="1:15" ht="39.950000000000003" customHeight="1">
      <c r="B8" s="68">
        <v>3</v>
      </c>
      <c r="C8" s="147"/>
      <c r="D8" s="147"/>
      <c r="E8" s="151"/>
      <c r="F8" s="147"/>
      <c r="G8" s="147"/>
      <c r="H8" s="147"/>
      <c r="I8" s="147"/>
      <c r="J8" s="147"/>
      <c r="K8" s="147"/>
      <c r="L8" s="147"/>
      <c r="M8" s="147"/>
      <c r="N8" s="148" t="s">
        <v>40</v>
      </c>
      <c r="O8" s="24">
        <f t="shared" si="0"/>
        <v>0</v>
      </c>
    </row>
    <row r="9" spans="1:15" ht="39.950000000000003" customHeight="1">
      <c r="B9" s="68">
        <v>4</v>
      </c>
      <c r="C9" s="147"/>
      <c r="D9" s="147"/>
      <c r="E9" s="151"/>
      <c r="F9" s="147"/>
      <c r="G9" s="147"/>
      <c r="H9" s="147"/>
      <c r="I9" s="147"/>
      <c r="J9" s="147"/>
      <c r="K9" s="147"/>
      <c r="L9" s="147"/>
      <c r="M9" s="147"/>
      <c r="N9" s="148" t="s">
        <v>40</v>
      </c>
      <c r="O9" s="24">
        <f t="shared" si="0"/>
        <v>0</v>
      </c>
    </row>
    <row r="10" spans="1:15" ht="39.950000000000003" customHeight="1">
      <c r="B10" s="68">
        <v>5</v>
      </c>
      <c r="C10" s="119"/>
      <c r="D10" s="119"/>
      <c r="E10" s="164"/>
      <c r="F10" s="119"/>
      <c r="G10" s="119"/>
      <c r="H10" s="119"/>
      <c r="I10" s="119"/>
      <c r="J10" s="119"/>
      <c r="K10" s="119"/>
      <c r="L10" s="119"/>
      <c r="M10" s="119"/>
      <c r="N10" s="148" t="s">
        <v>40</v>
      </c>
      <c r="O10" s="24">
        <f t="shared" si="0"/>
        <v>0</v>
      </c>
    </row>
    <row r="11" spans="1:15" ht="39.950000000000003" customHeight="1">
      <c r="B11" s="68">
        <v>6</v>
      </c>
      <c r="C11" s="119"/>
      <c r="D11" s="119"/>
      <c r="E11" s="164"/>
      <c r="F11" s="119"/>
      <c r="G11" s="119"/>
      <c r="H11" s="119"/>
      <c r="I11" s="119"/>
      <c r="J11" s="119"/>
      <c r="K11" s="119"/>
      <c r="L11" s="119"/>
      <c r="M11" s="119"/>
      <c r="N11" s="148" t="s">
        <v>40</v>
      </c>
      <c r="O11" s="24">
        <f t="shared" si="0"/>
        <v>0</v>
      </c>
    </row>
    <row r="12" spans="1:15" ht="39.950000000000003" customHeight="1">
      <c r="B12" s="68">
        <v>7</v>
      </c>
      <c r="C12" s="119"/>
      <c r="D12" s="119"/>
      <c r="E12" s="164"/>
      <c r="F12" s="119"/>
      <c r="G12" s="119"/>
      <c r="H12" s="119"/>
      <c r="I12" s="119"/>
      <c r="J12" s="119"/>
      <c r="K12" s="119"/>
      <c r="L12" s="119"/>
      <c r="M12" s="119"/>
      <c r="N12" s="148" t="s">
        <v>40</v>
      </c>
      <c r="O12" s="24">
        <f t="shared" si="0"/>
        <v>0</v>
      </c>
    </row>
    <row r="13" spans="1:15" ht="39.950000000000003" customHeight="1">
      <c r="B13" s="68">
        <v>8</v>
      </c>
      <c r="C13" s="119"/>
      <c r="D13" s="119"/>
      <c r="E13" s="164">
        <v>0</v>
      </c>
      <c r="F13" s="119"/>
      <c r="G13" s="119"/>
      <c r="H13" s="119"/>
      <c r="I13" s="119"/>
      <c r="J13" s="119"/>
      <c r="K13" s="119"/>
      <c r="L13" s="119"/>
      <c r="M13" s="119"/>
      <c r="N13" s="148" t="s">
        <v>40</v>
      </c>
      <c r="O13" s="24">
        <f t="shared" si="0"/>
        <v>0</v>
      </c>
    </row>
    <row r="14" spans="1:15" ht="39.950000000000003" customHeight="1">
      <c r="B14" s="68">
        <v>9</v>
      </c>
      <c r="C14" s="119"/>
      <c r="D14" s="119"/>
      <c r="E14" s="164">
        <v>0</v>
      </c>
      <c r="F14" s="119"/>
      <c r="G14" s="119"/>
      <c r="H14" s="119"/>
      <c r="I14" s="119"/>
      <c r="J14" s="119"/>
      <c r="K14" s="119"/>
      <c r="L14" s="119"/>
      <c r="M14" s="119"/>
      <c r="N14" s="148" t="s">
        <v>40</v>
      </c>
      <c r="O14" s="24">
        <f t="shared" si="0"/>
        <v>0</v>
      </c>
    </row>
    <row r="15" spans="1:15" ht="39.950000000000003" customHeight="1">
      <c r="B15" s="68">
        <v>10</v>
      </c>
      <c r="C15" s="119"/>
      <c r="D15" s="119"/>
      <c r="E15" s="164"/>
      <c r="F15" s="119"/>
      <c r="G15" s="119"/>
      <c r="H15" s="119"/>
      <c r="I15" s="119"/>
      <c r="J15" s="119"/>
      <c r="K15" s="119"/>
      <c r="L15" s="119"/>
      <c r="M15" s="119"/>
      <c r="N15" s="148" t="s">
        <v>40</v>
      </c>
      <c r="O15" s="24">
        <f t="shared" si="0"/>
        <v>0</v>
      </c>
    </row>
    <row r="17" spans="14:15" ht="24">
      <c r="N17" s="69" t="s">
        <v>182</v>
      </c>
      <c r="O17" s="81">
        <f>SUM(O6:O15)</f>
        <v>0</v>
      </c>
    </row>
  </sheetData>
  <sheetProtection algorithmName="SHA-512" hashValue="1xApR320FOkAKK1B4mDwG2Bn9QRmw9vygv5/q9QxEiCiCoxE7oCk5aFS1vB+bAnzwuQJAax836yoiCkpJWUb8w==" saltValue="n4VAlTAXn3Mh7NgbECIMLg==" spinCount="100000" sheet="1" objects="1" scenarios="1" formatCells="0" selectLockedCells="1"/>
  <mergeCells count="14">
    <mergeCell ref="N4:N5"/>
    <mergeCell ref="O4:O5"/>
    <mergeCell ref="B4:B5"/>
    <mergeCell ref="F4:F5"/>
    <mergeCell ref="E4:E5"/>
    <mergeCell ref="I4:I5"/>
    <mergeCell ref="J4:J5"/>
    <mergeCell ref="K4:K5"/>
    <mergeCell ref="L4:L5"/>
    <mergeCell ref="M4:M5"/>
    <mergeCell ref="C4:C5"/>
    <mergeCell ref="D4:D5"/>
    <mergeCell ref="G4:G5"/>
    <mergeCell ref="H4:H5"/>
  </mergeCells>
  <pageMargins left="0.7" right="0.7" top="0.75" bottom="0.75" header="0.3" footer="0.3"/>
  <pageSetup scale="91" fitToHeight="0" orientation="landscape" r:id="rId1"/>
  <cellWatches>
    <cellWatch r="C4"/>
    <cellWatch r="F5"/>
    <cellWatch r="F4"/>
    <cellWatch r="C5"/>
    <cellWatch r="C3"/>
    <cellWatch r="C6"/>
    <cellWatch r="F3"/>
    <cellWatch r="G5"/>
    <cellWatch r="G4"/>
    <cellWatch r="L4"/>
  </cellWatch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پایه'!$N$16:$N$17</xm:f>
          </x14:formula1>
          <xm:sqref>N6:N15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C3:F11"/>
  <sheetViews>
    <sheetView rightToLeft="1" zoomScale="85" zoomScaleNormal="85" workbookViewId="0">
      <selection activeCell="E6" sqref="E6:E8"/>
    </sheetView>
  </sheetViews>
  <sheetFormatPr defaultColWidth="10.88671875" defaultRowHeight="22.5"/>
  <cols>
    <col min="1" max="1" width="4" style="1" customWidth="1"/>
    <col min="2" max="2" width="7.6640625" style="1" customWidth="1"/>
    <col min="3" max="3" width="11.21875" style="1" customWidth="1"/>
    <col min="4" max="4" width="61.109375" style="1" customWidth="1"/>
    <col min="5" max="5" width="19.6640625" style="1" customWidth="1"/>
    <col min="6" max="6" width="29.21875" style="1" customWidth="1"/>
    <col min="7" max="7" width="15.6640625" style="1" customWidth="1"/>
    <col min="8" max="8" width="17" style="1" customWidth="1"/>
    <col min="9" max="16384" width="10.88671875" style="1"/>
  </cols>
  <sheetData>
    <row r="3" spans="3:6" ht="24">
      <c r="D3" s="27" t="s">
        <v>68</v>
      </c>
      <c r="E3" s="27"/>
    </row>
    <row r="5" spans="3:6">
      <c r="C5" s="28" t="s">
        <v>2</v>
      </c>
      <c r="D5" s="28" t="s">
        <v>183</v>
      </c>
      <c r="E5" s="28" t="s">
        <v>188</v>
      </c>
      <c r="F5" s="28" t="s">
        <v>4</v>
      </c>
    </row>
    <row r="6" spans="3:6">
      <c r="C6" s="29">
        <v>1</v>
      </c>
      <c r="D6" s="29" t="s">
        <v>184</v>
      </c>
      <c r="E6" s="149"/>
      <c r="F6" s="29">
        <f>IF(E6="دارد",5,0)</f>
        <v>0</v>
      </c>
    </row>
    <row r="7" spans="3:6">
      <c r="C7" s="29">
        <v>2</v>
      </c>
      <c r="D7" s="29" t="s">
        <v>185</v>
      </c>
      <c r="E7" s="149"/>
      <c r="F7" s="29">
        <f>IF(E7="دارد",2.5,0)</f>
        <v>0</v>
      </c>
    </row>
    <row r="8" spans="3:6">
      <c r="C8" s="29">
        <v>3</v>
      </c>
      <c r="D8" s="29" t="s">
        <v>186</v>
      </c>
      <c r="E8" s="149"/>
      <c r="F8" s="29">
        <f>IF(E8="دارد",1,0)</f>
        <v>0</v>
      </c>
    </row>
    <row r="10" spans="3:6">
      <c r="E10" s="1" t="s">
        <v>54</v>
      </c>
      <c r="F10" s="81">
        <f>SUM(F6:F8)</f>
        <v>0</v>
      </c>
    </row>
    <row r="11" spans="3:6">
      <c r="E11" s="1" t="s">
        <v>187</v>
      </c>
      <c r="F11" s="72">
        <f>IF(F10&gt;5,5,F10)</f>
        <v>0</v>
      </c>
    </row>
  </sheetData>
  <sheetProtection algorithmName="SHA-512" hashValue="HlGj5iBnclG7BRDB+nLyqTjVWtXw+9G/a/HI9YcJSnrkM2fqGGJV2vhABPYay8pkDILhAbWg+vzC8gyW2Zr8Ew==" saltValue="X7eilZhO6AYUqWosxOoI7Q==" spinCount="100000" sheet="1" objects="1" scenarios="1" formatCells="0" selectLockedCells="1"/>
  <pageMargins left="0.7" right="0.7" top="0.75" bottom="0.75" header="0.3" footer="0.3"/>
  <pageSetup scale="7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پایه'!$N$16:$N$17</xm:f>
          </x14:formula1>
          <xm:sqref>E6:E8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43"/>
  <sheetViews>
    <sheetView rightToLeft="1" topLeftCell="A4" zoomScale="90" zoomScaleNormal="90" workbookViewId="0">
      <selection activeCell="F7" sqref="F7"/>
    </sheetView>
  </sheetViews>
  <sheetFormatPr defaultColWidth="10.88671875" defaultRowHeight="22.5"/>
  <cols>
    <col min="1" max="1" width="4" style="1" customWidth="1"/>
    <col min="2" max="2" width="7.6640625" style="1" customWidth="1"/>
    <col min="4" max="4" width="21.88671875" customWidth="1"/>
    <col min="5" max="5" width="45.77734375" style="1" customWidth="1"/>
    <col min="6" max="6" width="18.33203125" style="1" customWidth="1"/>
    <col min="7" max="7" width="15.33203125" style="1" customWidth="1"/>
    <col min="8" max="8" width="30.88671875" style="1" customWidth="1"/>
    <col min="9" max="9" width="13.109375" style="1" customWidth="1"/>
    <col min="10" max="11" width="24.88671875" style="1" customWidth="1"/>
    <col min="12" max="16384" width="10.88671875" style="1"/>
  </cols>
  <sheetData>
    <row r="1" spans="1:14" ht="30" customHeight="1"/>
    <row r="2" spans="1:14" ht="29.1" customHeight="1"/>
    <row r="3" spans="1:14" ht="48">
      <c r="E3" s="85" t="s">
        <v>189</v>
      </c>
      <c r="F3" s="85" t="s">
        <v>227</v>
      </c>
      <c r="G3" s="85" t="s">
        <v>247</v>
      </c>
      <c r="H3" s="86" t="s">
        <v>246</v>
      </c>
    </row>
    <row r="4" spans="1:14" ht="41.1" customHeight="1">
      <c r="E4" s="82" t="s">
        <v>190</v>
      </c>
      <c r="F4" s="150"/>
      <c r="G4" s="258"/>
      <c r="H4" s="259">
        <v>50</v>
      </c>
      <c r="I4" s="252" t="s">
        <v>249</v>
      </c>
      <c r="J4" s="253"/>
    </row>
    <row r="5" spans="1:14" ht="39.950000000000003" customHeight="1">
      <c r="E5" s="82" t="s">
        <v>191</v>
      </c>
      <c r="F5" s="150"/>
      <c r="G5" s="258"/>
      <c r="H5" s="259"/>
      <c r="I5" s="254"/>
      <c r="J5" s="255"/>
    </row>
    <row r="6" spans="1:14" ht="35.1" customHeight="1">
      <c r="E6" s="82" t="s">
        <v>192</v>
      </c>
      <c r="F6" s="150"/>
      <c r="G6" s="258"/>
      <c r="H6" s="259"/>
      <c r="I6" s="252" t="s">
        <v>252</v>
      </c>
      <c r="J6" s="253"/>
    </row>
    <row r="7" spans="1:14" s="2" customFormat="1" ht="36" customHeight="1">
      <c r="A7" s="1"/>
      <c r="B7" s="1"/>
      <c r="E7" s="82" t="s">
        <v>193</v>
      </c>
      <c r="F7" s="150"/>
      <c r="G7" s="258"/>
      <c r="H7" s="259"/>
      <c r="I7" s="254"/>
      <c r="J7" s="255"/>
      <c r="K7" s="1"/>
      <c r="L7" s="1"/>
      <c r="M7" s="1"/>
      <c r="N7" s="1"/>
    </row>
    <row r="8" spans="1:14">
      <c r="E8" s="82" t="s">
        <v>194</v>
      </c>
      <c r="F8" s="150"/>
      <c r="G8" s="258"/>
      <c r="H8" s="259"/>
    </row>
    <row r="9" spans="1:14" ht="22.5" customHeight="1">
      <c r="E9" s="82" t="s">
        <v>195</v>
      </c>
      <c r="F9" s="150"/>
      <c r="G9" s="258"/>
      <c r="H9" s="259"/>
    </row>
    <row r="10" spans="1:14">
      <c r="E10" s="82" t="s">
        <v>196</v>
      </c>
      <c r="F10" s="150"/>
      <c r="G10" s="258"/>
      <c r="H10" s="259"/>
    </row>
    <row r="11" spans="1:14">
      <c r="E11" s="82" t="s">
        <v>197</v>
      </c>
      <c r="F11" s="150"/>
      <c r="G11" s="258"/>
      <c r="H11" s="259"/>
    </row>
    <row r="12" spans="1:14">
      <c r="E12" s="82" t="s">
        <v>198</v>
      </c>
      <c r="F12" s="150"/>
      <c r="G12" s="258"/>
      <c r="H12" s="259"/>
    </row>
    <row r="13" spans="1:14">
      <c r="E13" s="82" t="s">
        <v>199</v>
      </c>
      <c r="F13" s="150"/>
      <c r="G13" s="258"/>
      <c r="H13" s="259"/>
    </row>
    <row r="14" spans="1:14">
      <c r="E14" s="82" t="s">
        <v>200</v>
      </c>
      <c r="F14" s="150"/>
      <c r="G14" s="258"/>
      <c r="H14" s="259"/>
    </row>
    <row r="15" spans="1:14">
      <c r="E15" s="82" t="s">
        <v>201</v>
      </c>
      <c r="F15" s="150"/>
      <c r="G15" s="258"/>
      <c r="H15" s="259"/>
    </row>
    <row r="16" spans="1:14">
      <c r="E16" s="82" t="s">
        <v>202</v>
      </c>
      <c r="F16" s="150"/>
      <c r="G16" s="258"/>
      <c r="H16" s="259"/>
    </row>
    <row r="17" spans="5:8">
      <c r="E17" s="82" t="s">
        <v>203</v>
      </c>
      <c r="F17" s="150"/>
      <c r="G17" s="258"/>
      <c r="H17" s="259"/>
    </row>
    <row r="18" spans="5:8">
      <c r="E18" s="82" t="s">
        <v>204</v>
      </c>
      <c r="F18" s="150"/>
      <c r="G18" s="258"/>
      <c r="H18" s="259"/>
    </row>
    <row r="19" spans="5:8">
      <c r="E19" s="82" t="s">
        <v>205</v>
      </c>
      <c r="F19" s="150"/>
      <c r="G19" s="258"/>
      <c r="H19" s="259"/>
    </row>
    <row r="20" spans="5:8" ht="24">
      <c r="E20" s="256" t="s">
        <v>206</v>
      </c>
      <c r="F20" s="257"/>
      <c r="G20" s="249"/>
      <c r="H20" s="260">
        <v>40</v>
      </c>
    </row>
    <row r="21" spans="5:8">
      <c r="E21" s="82" t="s">
        <v>207</v>
      </c>
      <c r="F21" s="150"/>
      <c r="G21" s="250"/>
      <c r="H21" s="261"/>
    </row>
    <row r="22" spans="5:8">
      <c r="E22" s="82" t="s">
        <v>208</v>
      </c>
      <c r="F22" s="150"/>
      <c r="G22" s="250"/>
      <c r="H22" s="261"/>
    </row>
    <row r="23" spans="5:8">
      <c r="E23" s="82" t="s">
        <v>209</v>
      </c>
      <c r="F23" s="150"/>
      <c r="G23" s="250"/>
      <c r="H23" s="261"/>
    </row>
    <row r="24" spans="5:8">
      <c r="E24" s="82" t="s">
        <v>210</v>
      </c>
      <c r="F24" s="150"/>
      <c r="G24" s="250"/>
      <c r="H24" s="261"/>
    </row>
    <row r="25" spans="5:8">
      <c r="E25" s="82" t="s">
        <v>211</v>
      </c>
      <c r="F25" s="150"/>
      <c r="G25" s="250"/>
      <c r="H25" s="261"/>
    </row>
    <row r="26" spans="5:8">
      <c r="E26" s="82" t="s">
        <v>212</v>
      </c>
      <c r="F26" s="150"/>
      <c r="G26" s="250"/>
      <c r="H26" s="261"/>
    </row>
    <row r="27" spans="5:8">
      <c r="E27" s="82" t="s">
        <v>213</v>
      </c>
      <c r="F27" s="150"/>
      <c r="G27" s="250"/>
      <c r="H27" s="261"/>
    </row>
    <row r="28" spans="5:8">
      <c r="E28" s="82" t="s">
        <v>214</v>
      </c>
      <c r="F28" s="150"/>
      <c r="G28" s="250"/>
      <c r="H28" s="261"/>
    </row>
    <row r="29" spans="5:8">
      <c r="E29" s="82" t="s">
        <v>215</v>
      </c>
      <c r="F29" s="150"/>
      <c r="G29" s="250"/>
      <c r="H29" s="261"/>
    </row>
    <row r="30" spans="5:8">
      <c r="E30" s="82" t="s">
        <v>216</v>
      </c>
      <c r="F30" s="150"/>
      <c r="G30" s="250"/>
      <c r="H30" s="261"/>
    </row>
    <row r="31" spans="5:8">
      <c r="E31" s="82" t="s">
        <v>240</v>
      </c>
      <c r="F31" s="150"/>
      <c r="G31" s="250"/>
      <c r="H31" s="261"/>
    </row>
    <row r="32" spans="5:8">
      <c r="E32" s="82" t="s">
        <v>217</v>
      </c>
      <c r="F32" s="150"/>
      <c r="G32" s="250"/>
      <c r="H32" s="261"/>
    </row>
    <row r="33" spans="5:8">
      <c r="E33" s="82" t="s">
        <v>218</v>
      </c>
      <c r="F33" s="150"/>
      <c r="G33" s="250"/>
      <c r="H33" s="261"/>
    </row>
    <row r="34" spans="5:8">
      <c r="E34" s="82" t="s">
        <v>219</v>
      </c>
      <c r="F34" s="150"/>
      <c r="G34" s="251"/>
      <c r="H34" s="262"/>
    </row>
    <row r="35" spans="5:8" ht="24">
      <c r="E35" s="256" t="s">
        <v>220</v>
      </c>
      <c r="F35" s="257"/>
      <c r="G35" s="248"/>
      <c r="H35" s="263">
        <v>10</v>
      </c>
    </row>
    <row r="36" spans="5:8">
      <c r="E36" s="82" t="s">
        <v>221</v>
      </c>
      <c r="F36" s="150"/>
      <c r="G36" s="248"/>
      <c r="H36" s="263"/>
    </row>
    <row r="37" spans="5:8">
      <c r="E37" s="82" t="s">
        <v>222</v>
      </c>
      <c r="F37" s="150"/>
      <c r="G37" s="248"/>
      <c r="H37" s="263"/>
    </row>
    <row r="38" spans="5:8">
      <c r="E38" s="82" t="s">
        <v>223</v>
      </c>
      <c r="F38" s="150"/>
      <c r="G38" s="248"/>
      <c r="H38" s="263"/>
    </row>
    <row r="39" spans="5:8">
      <c r="E39" s="82" t="s">
        <v>224</v>
      </c>
      <c r="F39" s="150"/>
      <c r="G39" s="248"/>
      <c r="H39" s="263"/>
    </row>
    <row r="40" spans="5:8">
      <c r="E40" s="82" t="s">
        <v>225</v>
      </c>
      <c r="F40" s="150"/>
      <c r="G40" s="248"/>
      <c r="H40" s="263"/>
    </row>
    <row r="41" spans="5:8">
      <c r="E41" s="82" t="s">
        <v>226</v>
      </c>
      <c r="F41" s="150"/>
      <c r="G41" s="248"/>
      <c r="H41" s="263"/>
    </row>
    <row r="42" spans="5:8">
      <c r="F42" s="1" t="s">
        <v>182</v>
      </c>
      <c r="G42" s="81">
        <f>SUM(G4:G41)</f>
        <v>0</v>
      </c>
    </row>
    <row r="43" spans="5:8">
      <c r="F43" s="50"/>
      <c r="G43" s="81">
        <f>G42*0.15</f>
        <v>0</v>
      </c>
    </row>
  </sheetData>
  <sheetProtection algorithmName="SHA-512" hashValue="MfRrtcHkoW6mZ83yl+DvJ/6C13M6ZrYcuGVuV//27Eu2g0SqeHsJ+vxchPjUw6i42xNUFYKy+ZV1CVcn4pDJOw==" saltValue="clMH/cS8GwiFgfpe/IBZjQ==" spinCount="100000" sheet="1" objects="1" scenarios="1" formatCells="0" selectLockedCells="1"/>
  <mergeCells count="10">
    <mergeCell ref="G35:G41"/>
    <mergeCell ref="G20:G34"/>
    <mergeCell ref="I4:J5"/>
    <mergeCell ref="E20:F20"/>
    <mergeCell ref="E35:F35"/>
    <mergeCell ref="G4:G19"/>
    <mergeCell ref="H4:H19"/>
    <mergeCell ref="H20:H34"/>
    <mergeCell ref="H35:H41"/>
    <mergeCell ref="I6:J7"/>
  </mergeCells>
  <pageMargins left="0.7" right="0.7" top="0.75" bottom="0.75" header="0.3" footer="0.3"/>
  <pageSetup scale="79" fitToHeight="0" orientation="portrait" r:id="rId1"/>
  <cellWatches>
    <cellWatch r="G7"/>
    <cellWatch r="G11"/>
    <cellWatch r="G8"/>
    <cellWatch r="G12"/>
    <cellWatch r="G6"/>
    <cellWatch r="G9"/>
    <cellWatch r="G13"/>
    <cellWatch r="G10"/>
    <cellWatch r="G15"/>
    <cellWatch r="I6"/>
    <cellWatch r="G5"/>
    <cellWatch r="I8"/>
    <cellWatch r="N6"/>
    <cellWatch r="I7"/>
    <cellWatch r="I11"/>
    <cellWatch r="H5"/>
    <cellWatch r="N8"/>
    <cellWatch r="I12"/>
    <cellWatch r="I10"/>
    <cellWatch r="L6"/>
    <cellWatch r="L8"/>
    <cellWatch r="Q6"/>
    <cellWatch r="L7"/>
    <cellWatch r="L11"/>
    <cellWatch r="K5"/>
    <cellWatch r="Q8"/>
    <cellWatch r="L12"/>
  </cellWatch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پایه'!$N$16:$N$17</xm:f>
          </x14:formula1>
          <xm:sqref>F21:F34 F36:F41 F4:F19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اطلاعات پایه</vt:lpstr>
      <vt:lpstr>امتیاز کل</vt:lpstr>
      <vt:lpstr>اطلاعات ثبتی</vt:lpstr>
      <vt:lpstr>سابقه اجرایی</vt:lpstr>
      <vt:lpstr>حسن سابقه</vt:lpstr>
      <vt:lpstr>توان مالی</vt:lpstr>
      <vt:lpstr>گارانتی</vt:lpstr>
      <vt:lpstr>صلاحیت ایمنی</vt:lpstr>
      <vt:lpstr>توان تجهیزاتی</vt:lpstr>
      <vt:lpstr>کیفیت کادر فنی</vt:lpstr>
      <vt:lpstr>'توان مالی'!Print_Area</vt:lpstr>
      <vt:lpstr>گارانتی!Print_Area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Edalat Tizpar</cp:lastModifiedBy>
  <cp:lastPrinted>2022-06-18T05:01:33Z</cp:lastPrinted>
  <dcterms:created xsi:type="dcterms:W3CDTF">2020-02-21T18:43:35Z</dcterms:created>
  <dcterms:modified xsi:type="dcterms:W3CDTF">2024-05-13T07:22:00Z</dcterms:modified>
</cp:coreProperties>
</file>