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aldi\11_Semester 7\Infotech\HIT-LED_App_WS20(Richtig)\HIT-LED_App_WS20\HIT-Musterweb_SS19\data\"/>
    </mc:Choice>
  </mc:AlternateContent>
  <xr:revisionPtr revIDLastSave="0" documentId="13_ncr:1_{435A51A3-0CBE-40A6-AD8B-85686951A8A2}" xr6:coauthVersionLast="45" xr6:coauthVersionMax="45" xr10:uidLastSave="{00000000-0000-0000-0000-000000000000}"/>
  <bookViews>
    <workbookView xWindow="-120" yWindow="-120" windowWidth="29040" windowHeight="15840" xr2:uid="{FC823168-5A45-42F2-9D2B-F45768A8CB4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38" i="1"/>
  <c r="L37" i="1"/>
  <c r="K39" i="1"/>
  <c r="K38" i="1"/>
  <c r="K37" i="1"/>
  <c r="M3" i="1"/>
  <c r="N12" i="1" s="1"/>
  <c r="P12" i="1" s="1"/>
  <c r="P3" i="1" l="1"/>
  <c r="N18" i="1"/>
  <c r="P18" i="1" s="1"/>
  <c r="N17" i="1"/>
  <c r="P17" i="1" s="1"/>
  <c r="N16" i="1"/>
  <c r="P16" i="1" s="1"/>
  <c r="N8" i="1"/>
  <c r="P8" i="1" s="1"/>
  <c r="N4" i="1"/>
  <c r="P4" i="1" s="1"/>
  <c r="N31" i="1"/>
  <c r="P31" i="1" s="1"/>
  <c r="N7" i="1"/>
  <c r="P7" i="1" s="1"/>
  <c r="N11" i="1"/>
  <c r="P11" i="1" s="1"/>
  <c r="N10" i="1"/>
  <c r="P10" i="1" s="1"/>
  <c r="N32" i="1"/>
  <c r="P32" i="1" s="1"/>
  <c r="N15" i="1"/>
  <c r="P15" i="1" s="1"/>
  <c r="N30" i="1"/>
  <c r="P30" i="1" s="1"/>
  <c r="N22" i="1"/>
  <c r="P22" i="1" s="1"/>
  <c r="N14" i="1"/>
  <c r="P14" i="1" s="1"/>
  <c r="N6" i="1"/>
  <c r="P6" i="1" s="1"/>
  <c r="N19" i="1"/>
  <c r="P19" i="1" s="1"/>
  <c r="N33" i="1"/>
  <c r="P33" i="1" s="1"/>
  <c r="N9" i="1"/>
  <c r="P9" i="1" s="1"/>
  <c r="N23" i="1"/>
  <c r="P23" i="1" s="1"/>
  <c r="N29" i="1"/>
  <c r="P29" i="1" s="1"/>
  <c r="N21" i="1"/>
  <c r="P21" i="1" s="1"/>
  <c r="N13" i="1"/>
  <c r="P13" i="1" s="1"/>
  <c r="N5" i="1"/>
  <c r="P5" i="1" s="1"/>
  <c r="N27" i="1"/>
  <c r="P27" i="1" s="1"/>
  <c r="N26" i="1"/>
  <c r="P26" i="1" s="1"/>
  <c r="N25" i="1"/>
  <c r="P25" i="1" s="1"/>
  <c r="N24" i="1"/>
  <c r="P24" i="1" s="1"/>
  <c r="N28" i="1"/>
  <c r="P28" i="1" s="1"/>
  <c r="N20" i="1"/>
  <c r="P20" i="1" s="1"/>
  <c r="B3" i="1" l="1"/>
  <c r="C3" i="1"/>
  <c r="D5" i="1" s="1"/>
  <c r="F5" i="1" s="1"/>
  <c r="H3" i="1"/>
  <c r="K3" i="1" s="1"/>
  <c r="F3" i="1" l="1"/>
  <c r="I4" i="1"/>
  <c r="D25" i="1"/>
  <c r="F25" i="1" s="1"/>
  <c r="D28" i="1"/>
  <c r="F28" i="1" s="1"/>
  <c r="D20" i="1"/>
  <c r="F20" i="1" s="1"/>
  <c r="D24" i="1"/>
  <c r="F24" i="1" s="1"/>
  <c r="D17" i="1"/>
  <c r="F17" i="1" s="1"/>
  <c r="D16" i="1"/>
  <c r="F16" i="1" s="1"/>
  <c r="D33" i="1"/>
  <c r="F33" i="1" s="1"/>
  <c r="D12" i="1"/>
  <c r="F12" i="1" s="1"/>
  <c r="D32" i="1"/>
  <c r="F32" i="1" s="1"/>
  <c r="D9" i="1"/>
  <c r="F9" i="1" s="1"/>
  <c r="D27" i="1"/>
  <c r="F27" i="1" s="1"/>
  <c r="D19" i="1"/>
  <c r="F19" i="1" s="1"/>
  <c r="D11" i="1"/>
  <c r="F11" i="1" s="1"/>
  <c r="D4" i="1"/>
  <c r="F4" i="1" s="1"/>
  <c r="D26" i="1"/>
  <c r="F26" i="1" s="1"/>
  <c r="D18" i="1"/>
  <c r="F18" i="1" s="1"/>
  <c r="D10" i="1"/>
  <c r="F10" i="1" s="1"/>
  <c r="D8" i="1"/>
  <c r="F8" i="1" s="1"/>
  <c r="D31" i="1"/>
  <c r="F31" i="1" s="1"/>
  <c r="D23" i="1"/>
  <c r="F23" i="1" s="1"/>
  <c r="D15" i="1"/>
  <c r="F15" i="1" s="1"/>
  <c r="D7" i="1"/>
  <c r="F7" i="1" s="1"/>
  <c r="D6" i="1"/>
  <c r="F6" i="1" s="1"/>
  <c r="D30" i="1"/>
  <c r="F30" i="1" s="1"/>
  <c r="D22" i="1"/>
  <c r="F22" i="1" s="1"/>
  <c r="D14" i="1"/>
  <c r="F14" i="1" s="1"/>
  <c r="D29" i="1"/>
  <c r="F29" i="1" s="1"/>
  <c r="D21" i="1"/>
  <c r="F21" i="1" s="1"/>
  <c r="D13" i="1"/>
  <c r="F13" i="1" s="1"/>
  <c r="I6" i="1"/>
  <c r="K6" i="1" s="1"/>
  <c r="I12" i="1"/>
  <c r="K12" i="1" s="1"/>
  <c r="I5" i="1"/>
  <c r="K5" i="1" s="1"/>
  <c r="I29" i="1"/>
  <c r="K29" i="1" s="1"/>
  <c r="I28" i="1"/>
  <c r="K28" i="1" s="1"/>
  <c r="I21" i="1"/>
  <c r="K21" i="1" s="1"/>
  <c r="I20" i="1"/>
  <c r="K20" i="1" s="1"/>
  <c r="I13" i="1"/>
  <c r="K13" i="1" s="1"/>
  <c r="K4" i="1"/>
  <c r="I19" i="1"/>
  <c r="K19" i="1" s="1"/>
  <c r="I18" i="1"/>
  <c r="K18" i="1" s="1"/>
  <c r="I25" i="1"/>
  <c r="K25" i="1" s="1"/>
  <c r="I32" i="1"/>
  <c r="K32" i="1" s="1"/>
  <c r="I24" i="1"/>
  <c r="K24" i="1" s="1"/>
  <c r="I16" i="1"/>
  <c r="K16" i="1" s="1"/>
  <c r="I8" i="1"/>
  <c r="K8" i="1" s="1"/>
  <c r="I10" i="1"/>
  <c r="K10" i="1" s="1"/>
  <c r="I33" i="1"/>
  <c r="K33" i="1" s="1"/>
  <c r="I9" i="1"/>
  <c r="K9" i="1" s="1"/>
  <c r="I31" i="1"/>
  <c r="K31" i="1" s="1"/>
  <c r="I23" i="1"/>
  <c r="K23" i="1" s="1"/>
  <c r="I15" i="1"/>
  <c r="K15" i="1" s="1"/>
  <c r="I7" i="1"/>
  <c r="K7" i="1" s="1"/>
  <c r="I27" i="1"/>
  <c r="K27" i="1" s="1"/>
  <c r="I11" i="1"/>
  <c r="K11" i="1" s="1"/>
  <c r="I26" i="1"/>
  <c r="K26" i="1" s="1"/>
  <c r="I17" i="1"/>
  <c r="K17" i="1" s="1"/>
  <c r="I30" i="1"/>
  <c r="K30" i="1" s="1"/>
  <c r="I22" i="1"/>
  <c r="K22" i="1" s="1"/>
  <c r="I14" i="1"/>
  <c r="K14" i="1" s="1"/>
  <c r="O4" i="1"/>
  <c r="J39" i="1" s="1"/>
  <c r="J4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5" i="1"/>
  <c r="J38" i="1" l="1"/>
  <c r="E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J37" i="1" l="1"/>
</calcChain>
</file>

<file path=xl/sharedStrings.xml><?xml version="1.0" encoding="utf-8"?>
<sst xmlns="http://schemas.openxmlformats.org/spreadsheetml/2006/main" count="29" uniqueCount="27">
  <si>
    <t>Time to Execute(us)</t>
  </si>
  <si>
    <t>Precentage</t>
  </si>
  <si>
    <t>Total Time(us)</t>
  </si>
  <si>
    <t>Messung</t>
  </si>
  <si>
    <t>FASTLED(1 Pixels)</t>
  </si>
  <si>
    <t>NEOPIXELBUS(1 Pixel)</t>
  </si>
  <si>
    <t>percentage</t>
  </si>
  <si>
    <t>FastLED</t>
  </si>
  <si>
    <t>Neopixelbus</t>
  </si>
  <si>
    <t>Neopixel</t>
  </si>
  <si>
    <t>Libraries</t>
  </si>
  <si>
    <t>Mittelwert(Time to Execute)</t>
  </si>
  <si>
    <t>Mittelwert der Prozessorauslast(in Prozent)</t>
  </si>
  <si>
    <t>Time to Execute - Prepare Time</t>
  </si>
  <si>
    <t>-</t>
  </si>
  <si>
    <t>Neopixel (1 Pixel)</t>
  </si>
  <si>
    <t>Total Time(us)2</t>
  </si>
  <si>
    <t>Time to Execute - Prepare Time4</t>
  </si>
  <si>
    <t>Time to Execute(us)5</t>
  </si>
  <si>
    <t>Precentage6</t>
  </si>
  <si>
    <t>Time to Execute(us)8</t>
  </si>
  <si>
    <t>Time to Execute - Prepare Time2</t>
  </si>
  <si>
    <t>Total Time(us)3</t>
  </si>
  <si>
    <t>Prepare Time(in us)</t>
  </si>
  <si>
    <t>Run Time(us)3</t>
  </si>
  <si>
    <t>Run Timeus)7</t>
  </si>
  <si>
    <t>Run Time(us)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</si>
</sst>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Ausführungszeit-Vergleich zw. 3 Libraries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13-43AB-9FF8-F2CBC09144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13-43AB-9FF8-F2CBC0914464}"/>
              </c:ext>
            </c:extLst>
          </c:dPt>
          <c:cat>
            <c:strRef>
              <c:f>Tabelle1!$I$37:$I$39</c:f>
              <c:strCache>
                <c:ptCount val="3"/>
                <c:pt idx="0">
                  <c:v>FastLED</c:v>
                </c:pt>
                <c:pt idx="1">
                  <c:v>Neopixelbus</c:v>
                </c:pt>
                <c:pt idx="2">
                  <c:v>Neopixel</c:v>
                </c:pt>
              </c:strCache>
            </c:strRef>
          </c:cat>
          <c:val>
            <c:numRef>
              <c:f>(Tabelle1!$J$37,Tabelle1!$J$38,Tabelle1!$J$39)</c:f>
              <c:numCache>
                <c:formatCode>General</c:formatCode>
                <c:ptCount val="3"/>
                <c:pt idx="0">
                  <c:v>40.133333333333333</c:v>
                </c:pt>
                <c:pt idx="1">
                  <c:v>29</c:v>
                </c:pt>
                <c:pt idx="2">
                  <c:v>184.93333333333334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3-43AB-9FF8-F2CBC091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698143"/>
        <c:axId val="1029149679"/>
      </c:barChart>
      <c:catAx>
        <c:axId val="893698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Libraries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49679"/>
        <c:crosses val="autoZero"/>
        <c:auto val="1"/>
        <c:lblAlgn val="ctr"/>
        <c:lblOffset val="100"/>
        <c:noMultiLvlLbl val="0"/>
      </c:catAx>
      <c:valAx>
        <c:axId val="10291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81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Tabelle1!$K$36</c:f>
              <c:strCache>
                <c:ptCount val="1"/>
                <c:pt idx="0">
                  <c:v>Mittelwert der Prozessorauslast(in Prozent)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0B-40EE-B440-5E5EE79DCA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0B-40EE-B440-5E5EE79DCAE3}"/>
              </c:ext>
            </c:extLst>
          </c:dPt>
          <c:cat>
            <c:strRef>
              <c:f>Tabelle1!$I$37:$I$39</c:f>
              <c:strCache>
                <c:ptCount val="3"/>
                <c:pt idx="0">
                  <c:v>FastLED</c:v>
                </c:pt>
                <c:pt idx="1">
                  <c:v>Neopixelbus</c:v>
                </c:pt>
                <c:pt idx="2">
                  <c:v>Neopixel</c:v>
                </c:pt>
              </c:strCache>
            </c:strRef>
          </c:cat>
          <c:val>
            <c:numRef>
              <c:f>Tabelle1!$K$37:$K$39</c:f>
              <c:numCache>
                <c:formatCode>General</c:formatCode>
                <c:ptCount val="3"/>
                <c:pt idx="0">
                  <c:v>1.972054908779098E-3</c:v>
                </c:pt>
                <c:pt idx="1">
                  <c:v>1.427740160819653E-3</c:v>
                </c:pt>
                <c:pt idx="2">
                  <c:v>9.0650657194846149E-3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B-40EE-B440-5E5EE79D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9654319"/>
        <c:axId val="548928863"/>
      </c:barChart>
      <c:catAx>
        <c:axId val="689654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Libraries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28863"/>
        <c:crosses val="autoZero"/>
        <c:auto val="1"/>
        <c:lblAlgn val="ctr"/>
        <c:lblOffset val="100"/>
        <c:noMultiLvlLbl val="0"/>
      </c:catAx>
      <c:valAx>
        <c:axId val="5489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5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Prepare Time(in 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4583333333334"/>
          <c:y val="0.11794537037037039"/>
          <c:w val="0.82311666666666672"/>
          <c:h val="0.76368487654320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Tabelle1!$L$36</c:f>
              <c:strCache>
                <c:ptCount val="1"/>
                <c:pt idx="0">
                  <c:v>Prepare Time(in 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EB-494A-AFF0-66B2E5C235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EB-494A-AFF0-66B2E5C23567}"/>
              </c:ext>
            </c:extLst>
          </c:dPt>
          <c:cat>
            <c:strRef>
              <c:f>Tabelle1!$I$37:$I$39</c:f>
              <c:strCache>
                <c:ptCount val="3"/>
                <c:pt idx="0">
                  <c:v>FastLED</c:v>
                </c:pt>
                <c:pt idx="1">
                  <c:v>Neopixelbus</c:v>
                </c:pt>
                <c:pt idx="2">
                  <c:v>Neopixel</c:v>
                </c:pt>
              </c:strCache>
            </c:strRef>
          </c:cat>
          <c:val>
            <c:numRef>
              <c:f>Tabelle1!$L$37:$L$39</c:f>
              <c:numCache>
                <c:formatCode>General</c:formatCode>
                <c:ptCount val="3"/>
                <c:pt idx="0">
                  <c:v>2073</c:v>
                </c:pt>
                <c:pt idx="1">
                  <c:v>3319</c:v>
                </c:pt>
                <c:pt idx="2">
                  <c:v>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B-494A-AFF0-66B2E5C2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9654319"/>
        <c:axId val="548928863"/>
      </c:barChart>
      <c:catAx>
        <c:axId val="689654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Libraries</a:t>
                </a:r>
              </a:p>
            </c:rich>
          </c:tx>
          <c:layout>
            <c:manualLayout>
              <c:xMode val="edge"/>
              <c:yMode val="edge"/>
              <c:x val="1.124288657417412E-2"/>
              <c:y val="0.36323333333333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28863"/>
        <c:crosses val="autoZero"/>
        <c:auto val="1"/>
        <c:lblAlgn val="ctr"/>
        <c:lblOffset val="100"/>
        <c:noMultiLvlLbl val="0"/>
      </c:catAx>
      <c:valAx>
        <c:axId val="5489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</a:t>
                </a:r>
                <a:r>
                  <a:rPr lang="en-GB" baseline="0"/>
                  <a:t> in 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5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371476</xdr:colOff>
      <xdr:row>41</xdr:row>
      <xdr:rowOff>85723</xdr:rowOff>
    </xdr:from>
    <xdr:to>
      <xdr:col>8</xdr:col>
      <xdr:colOff>1359451</xdr:colOff>
      <xdr:row>58</xdr:row>
      <xdr:rowOff>87223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A4BEE2-3A87-4E73-B7C7-4726A5C34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1423987</xdr:colOff>
      <xdr:row>41</xdr:row>
      <xdr:rowOff>109537</xdr:rowOff>
    </xdr:from>
    <xdr:to>
      <xdr:col>11</xdr:col>
      <xdr:colOff>935587</xdr:colOff>
      <xdr:row>58</xdr:row>
      <xdr:rowOff>111037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2D7FA7-D459-4BD9-B24F-79D94415A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1381126</xdr:colOff>
      <xdr:row>41</xdr:row>
      <xdr:rowOff>38100</xdr:rowOff>
    </xdr:from>
    <xdr:to>
      <xdr:col>15</xdr:col>
      <xdr:colOff>549826</xdr:colOff>
      <xdr:row>58</xdr:row>
      <xdr:rowOff>39600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F119357-D36E-413F-BB4D-876A54820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4DA20A-1084-429A-903A-EF1AE08F5B17}" name="Tabelle4" displayName="Tabelle4" ref="B2:P33" totalsRowShown="0" headerRowDxfId="5" dataDxfId="4" headerRowBorderDxfId="2" tableBorderDxfId="3" totalsRowBorderDxfId="1">
  <autoFilter ref="B2:P33" xr:uid="{E136D805-BF57-4E09-A49B-A57F52AEDC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7C44F22-F0C8-4313-96A0-D2CC82175954}" name="Total Time(us)" dataDxfId="19"/>
    <tableColumn id="2" xr3:uid="{7719FFC0-D13C-4AD0-B078-022D474A4910}" name="Run Time(us)" dataDxfId="18"/>
    <tableColumn id="3" xr3:uid="{ED38D067-815E-4A43-8AA5-05D69EB12E25}" name="Time to Execute - Prepare Time" dataDxfId="17">
      <calculatedColumnFormula>C3-$C$3</calculatedColumnFormula>
    </tableColumn>
    <tableColumn id="4" xr3:uid="{9AE7E365-C702-436B-9A2A-84525636E4ED}" name="Time to Execute(us)" dataDxfId="16">
      <calculatedColumnFormula>C3-C2</calculatedColumnFormula>
    </tableColumn>
    <tableColumn id="5" xr3:uid="{3B7E2DF9-F92C-4DF8-B468-F81F4C27E933}" name="Precentage" dataDxfId="15">
      <calculatedColumnFormula>D3/B3*50</calculatedColumnFormula>
    </tableColumn>
    <tableColumn id="6" xr3:uid="{584205BD-236D-490C-ABA3-2BAA08FF9B9C}" name="Total Time(us)2" dataDxfId="14"/>
    <tableColumn id="7" xr3:uid="{6D179DFB-DCF1-4CE3-82F1-A76017FA304D}" name="Run Time(us)3" dataDxfId="13"/>
    <tableColumn id="8" xr3:uid="{735B5800-BFDF-46CB-8CB1-ED56C8A7EBA0}" name="Time to Execute - Prepare Time4" dataDxfId="12">
      <calculatedColumnFormula>H3-$H$3</calculatedColumnFormula>
    </tableColumn>
    <tableColumn id="9" xr3:uid="{6781774D-5051-4470-BC35-811C475B58F2}" name="Time to Execute(us)5" dataDxfId="11">
      <calculatedColumnFormula>H3-H2</calculatedColumnFormula>
    </tableColumn>
    <tableColumn id="10" xr3:uid="{E94C6381-C46A-4901-9C49-5D768B984019}" name="Precentage6" dataDxfId="10">
      <calculatedColumnFormula>I3/G3*50</calculatedColumnFormula>
    </tableColumn>
    <tableColumn id="15" xr3:uid="{5EF74975-5829-4C09-87D3-E9C1CCD5F749}" name="Total Time(us)3" dataDxfId="9"/>
    <tableColumn id="11" xr3:uid="{FACE87C5-0A4D-4841-BFAA-21805AA100A6}" name="Run Timeus)7" dataDxfId="8"/>
    <tableColumn id="14" xr3:uid="{E033B5E1-8E57-493A-B1A5-FF6E6DF0F59D}" name="Time to Execute - Prepare Time2" dataDxfId="7"/>
    <tableColumn id="12" xr3:uid="{97493383-63AE-4820-8381-ECDB4B018DA8}" name="Time to Execute(us)8" dataDxfId="6"/>
    <tableColumn id="13" xr3:uid="{F5AC7DEA-F67E-4BBD-B3E7-E7323FF740FA}" name="percent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DDEA-E083-434F-ADFF-B24CFB9CDFAD}">
  <dimension ref="A1:P39"/>
  <sheetViews>
    <sheetView tabSelected="1" zoomScaleNormal="100" workbookViewId="0">
      <pane xSplit="1" topLeftCell="B1" activePane="topRight" state="frozen"/>
      <selection pane="topRight" activeCell="C2" sqref="C2"/>
    </sheetView>
  </sheetViews>
  <sheetFormatPr baseColWidth="10" defaultRowHeight="15" x14ac:dyDescent="0.25"/>
  <cols>
    <col min="2" max="2" width="15.85546875" customWidth="1"/>
    <col min="3" max="3" width="30.28515625" customWidth="1"/>
    <col min="4" max="4" width="30.7109375" customWidth="1"/>
    <col min="5" max="5" width="20.7109375" customWidth="1"/>
    <col min="6" max="6" width="13.140625" customWidth="1"/>
    <col min="7" max="7" width="40.28515625" bestFit="1" customWidth="1"/>
    <col min="8" max="8" width="31.28515625" customWidth="1"/>
    <col min="9" max="9" width="31.7109375" customWidth="1"/>
    <col min="10" max="10" width="21.7109375" customWidth="1"/>
    <col min="11" max="11" width="40.28515625" bestFit="1" customWidth="1"/>
    <col min="12" max="13" width="31.28515625" customWidth="1"/>
    <col min="14" max="14" width="32.28515625" bestFit="1" customWidth="1"/>
    <col min="15" max="15" width="21.7109375" customWidth="1"/>
  </cols>
  <sheetData>
    <row r="1" spans="1:16" x14ac:dyDescent="0.25">
      <c r="A1" s="18" t="s">
        <v>3</v>
      </c>
      <c r="B1" s="3" t="s">
        <v>4</v>
      </c>
      <c r="C1" s="4"/>
      <c r="D1" s="4"/>
      <c r="E1" s="4"/>
      <c r="F1" s="5"/>
      <c r="G1" s="3" t="s">
        <v>5</v>
      </c>
      <c r="H1" s="4"/>
      <c r="I1" s="4"/>
      <c r="J1" s="4"/>
      <c r="K1" s="5"/>
      <c r="L1" s="15" t="s">
        <v>15</v>
      </c>
      <c r="M1" s="16"/>
      <c r="N1" s="16"/>
      <c r="O1" s="16"/>
      <c r="P1" s="16"/>
    </row>
    <row r="2" spans="1:16" x14ac:dyDescent="0.25">
      <c r="A2" s="19"/>
      <c r="B2" s="6" t="s">
        <v>2</v>
      </c>
      <c r="C2" s="7" t="s">
        <v>26</v>
      </c>
      <c r="D2" s="7" t="s">
        <v>13</v>
      </c>
      <c r="E2" s="7" t="s">
        <v>0</v>
      </c>
      <c r="F2" s="7" t="s">
        <v>1</v>
      </c>
      <c r="G2" s="7" t="s">
        <v>16</v>
      </c>
      <c r="H2" s="7" t="s">
        <v>24</v>
      </c>
      <c r="I2" s="7" t="s">
        <v>17</v>
      </c>
      <c r="J2" s="7" t="s">
        <v>18</v>
      </c>
      <c r="K2" s="7" t="s">
        <v>19</v>
      </c>
      <c r="L2" s="7" t="s">
        <v>22</v>
      </c>
      <c r="M2" s="7" t="s">
        <v>25</v>
      </c>
      <c r="N2" s="7" t="s">
        <v>21</v>
      </c>
      <c r="O2" s="8" t="s">
        <v>20</v>
      </c>
      <c r="P2" s="20" t="s">
        <v>6</v>
      </c>
    </row>
    <row r="3" spans="1:16" x14ac:dyDescent="0.25">
      <c r="A3" s="21"/>
      <c r="B3" s="9">
        <f>B4-1006883</f>
        <v>45563</v>
      </c>
      <c r="C3" s="10">
        <f>C4-40</f>
        <v>2073</v>
      </c>
      <c r="D3" s="10" t="s">
        <v>14</v>
      </c>
      <c r="E3" s="10" t="s">
        <v>14</v>
      </c>
      <c r="F3" s="10">
        <f>C3/B3*50</f>
        <v>2.274872155038079</v>
      </c>
      <c r="G3" s="10">
        <v>45569</v>
      </c>
      <c r="H3" s="10">
        <f>H4-29</f>
        <v>3319</v>
      </c>
      <c r="I3" s="10"/>
      <c r="J3" s="10"/>
      <c r="K3" s="10">
        <f>H3/G3*50</f>
        <v>3.6417301235489039</v>
      </c>
      <c r="L3" s="10">
        <v>61980</v>
      </c>
      <c r="M3" s="10">
        <f>3403-183</f>
        <v>3220</v>
      </c>
      <c r="N3" s="10" t="s">
        <v>14</v>
      </c>
      <c r="O3" s="11"/>
      <c r="P3" s="2">
        <f>M3/L3*50</f>
        <v>2.5976121329461117</v>
      </c>
    </row>
    <row r="4" spans="1:16" x14ac:dyDescent="0.25">
      <c r="A4" s="17">
        <v>1</v>
      </c>
      <c r="B4" s="9">
        <v>1052446</v>
      </c>
      <c r="C4" s="10">
        <v>2113</v>
      </c>
      <c r="D4" s="10">
        <f>C4-$C$3</f>
        <v>40</v>
      </c>
      <c r="E4" s="10">
        <f>2113-2073</f>
        <v>40</v>
      </c>
      <c r="F4" s="10">
        <f>D4/B4*50</f>
        <v>1.9003350290656244E-3</v>
      </c>
      <c r="G4" s="10">
        <v>1052452</v>
      </c>
      <c r="H4" s="10">
        <v>3348</v>
      </c>
      <c r="I4" s="10">
        <f>H4-$H$3</f>
        <v>29</v>
      </c>
      <c r="J4" s="10">
        <f>H4-3319</f>
        <v>29</v>
      </c>
      <c r="K4" s="10">
        <f>I4/G4*50</f>
        <v>1.3777350415980967E-3</v>
      </c>
      <c r="L4" s="10">
        <v>1072450</v>
      </c>
      <c r="M4" s="10">
        <v>3403</v>
      </c>
      <c r="N4" s="10">
        <f>Tabelle4[[#This Row],[Run Timeus)7]]-$M$3</f>
        <v>183</v>
      </c>
      <c r="O4" s="11">
        <f>M4-3220</f>
        <v>183</v>
      </c>
      <c r="P4" s="2">
        <f>N4/L4*50</f>
        <v>8.531866287472609E-3</v>
      </c>
    </row>
    <row r="5" spans="1:16" x14ac:dyDescent="0.25">
      <c r="A5" s="21">
        <v>2</v>
      </c>
      <c r="B5" s="9">
        <v>2062446</v>
      </c>
      <c r="C5" s="10">
        <v>2153</v>
      </c>
      <c r="D5" s="10">
        <f>C5-$C$3</f>
        <v>80</v>
      </c>
      <c r="E5" s="10">
        <f>C5-C4</f>
        <v>40</v>
      </c>
      <c r="F5" s="10">
        <f t="shared" ref="F5:F33" si="0">D5/B5*50</f>
        <v>1.9394447175829089E-3</v>
      </c>
      <c r="G5" s="10">
        <v>2062452</v>
      </c>
      <c r="H5" s="10">
        <v>3377</v>
      </c>
      <c r="I5" s="10">
        <f>H5-$H$3</f>
        <v>58</v>
      </c>
      <c r="J5" s="10">
        <f>H5-H4</f>
        <v>29</v>
      </c>
      <c r="K5" s="10">
        <f>I5/G5*50</f>
        <v>1.4060933296871879E-3</v>
      </c>
      <c r="L5" s="10">
        <v>2082468</v>
      </c>
      <c r="M5" s="10">
        <v>3584</v>
      </c>
      <c r="N5" s="10">
        <f>Tabelle4[[#This Row],[Run Timeus)7]]-$M$3</f>
        <v>364</v>
      </c>
      <c r="O5" s="11">
        <v>181</v>
      </c>
      <c r="P5" s="2">
        <f t="shared" ref="P5:P33" si="1">N5/L5*50</f>
        <v>8.739630092755326E-3</v>
      </c>
    </row>
    <row r="6" spans="1:16" x14ac:dyDescent="0.25">
      <c r="A6" s="17">
        <v>3</v>
      </c>
      <c r="B6" s="9">
        <v>3072446</v>
      </c>
      <c r="C6" s="10">
        <v>2193</v>
      </c>
      <c r="D6" s="10">
        <f>C6-$C$3</f>
        <v>120</v>
      </c>
      <c r="E6" s="10">
        <f t="shared" ref="E6:E33" si="2">C6-C5</f>
        <v>40</v>
      </c>
      <c r="F6" s="10">
        <f t="shared" si="0"/>
        <v>1.9528414819983816E-3</v>
      </c>
      <c r="G6" s="10">
        <v>3072452</v>
      </c>
      <c r="H6" s="10">
        <v>3406</v>
      </c>
      <c r="I6" s="10">
        <f>H6-$H$3</f>
        <v>87</v>
      </c>
      <c r="J6" s="10">
        <f t="shared" ref="J6:J33" si="3">H6-H5</f>
        <v>29</v>
      </c>
      <c r="K6" s="10">
        <f>I6/G6*50</f>
        <v>1.415807309601582E-3</v>
      </c>
      <c r="L6" s="10">
        <v>3092605</v>
      </c>
      <c r="M6" s="10">
        <v>3773</v>
      </c>
      <c r="N6" s="10">
        <f>Tabelle4[[#This Row],[Run Timeus)7]]-$M$3</f>
        <v>553</v>
      </c>
      <c r="O6" s="11">
        <v>189</v>
      </c>
      <c r="P6" s="2">
        <f t="shared" si="1"/>
        <v>8.9406826930694353E-3</v>
      </c>
    </row>
    <row r="7" spans="1:16" x14ac:dyDescent="0.25">
      <c r="A7" s="21">
        <v>4</v>
      </c>
      <c r="B7" s="9">
        <v>4082446</v>
      </c>
      <c r="C7" s="10">
        <v>2233</v>
      </c>
      <c r="D7" s="10">
        <f>C7-$C$3</f>
        <v>160</v>
      </c>
      <c r="E7" s="10">
        <f t="shared" si="2"/>
        <v>40</v>
      </c>
      <c r="F7" s="10">
        <f t="shared" si="0"/>
        <v>1.9596095086132186E-3</v>
      </c>
      <c r="G7" s="10">
        <v>4082452</v>
      </c>
      <c r="H7" s="10">
        <v>3435</v>
      </c>
      <c r="I7" s="10">
        <f>H7-$H$3</f>
        <v>116</v>
      </c>
      <c r="J7" s="10">
        <f t="shared" si="3"/>
        <v>29</v>
      </c>
      <c r="K7" s="10">
        <f>I7/G7*50</f>
        <v>1.4207148057099018E-3</v>
      </c>
      <c r="L7" s="10">
        <v>4102665</v>
      </c>
      <c r="M7" s="10">
        <v>3954</v>
      </c>
      <c r="N7" s="10">
        <f>Tabelle4[[#This Row],[Run Timeus)7]]-$M$3</f>
        <v>734</v>
      </c>
      <c r="O7" s="11">
        <v>181</v>
      </c>
      <c r="P7" s="2">
        <f t="shared" si="1"/>
        <v>8.9454049989458068E-3</v>
      </c>
    </row>
    <row r="8" spans="1:16" x14ac:dyDescent="0.25">
      <c r="A8" s="17">
        <v>5</v>
      </c>
      <c r="B8" s="9">
        <v>5092446</v>
      </c>
      <c r="C8" s="10">
        <v>2273</v>
      </c>
      <c r="D8" s="10">
        <f>C8-$C$3</f>
        <v>200</v>
      </c>
      <c r="E8" s="10">
        <f t="shared" si="2"/>
        <v>40</v>
      </c>
      <c r="F8" s="10">
        <f t="shared" si="0"/>
        <v>1.9636928894287736E-3</v>
      </c>
      <c r="G8" s="10">
        <v>5092452</v>
      </c>
      <c r="H8" s="10">
        <v>3464</v>
      </c>
      <c r="I8" s="10">
        <f>H8-$H$3</f>
        <v>145</v>
      </c>
      <c r="J8" s="10">
        <f t="shared" si="3"/>
        <v>29</v>
      </c>
      <c r="K8" s="10">
        <f>I8/G8*50</f>
        <v>1.4236756674387899E-3</v>
      </c>
      <c r="L8" s="10">
        <v>5112621</v>
      </c>
      <c r="M8" s="10">
        <v>4143</v>
      </c>
      <c r="N8" s="10">
        <f>Tabelle4[[#This Row],[Run Timeus)7]]-$M$3</f>
        <v>923</v>
      </c>
      <c r="O8" s="11">
        <v>189</v>
      </c>
      <c r="P8" s="2">
        <f t="shared" si="1"/>
        <v>9.0266812267132662E-3</v>
      </c>
    </row>
    <row r="9" spans="1:16" x14ac:dyDescent="0.25">
      <c r="A9" s="21">
        <v>6</v>
      </c>
      <c r="B9" s="9">
        <v>6102446</v>
      </c>
      <c r="C9" s="10">
        <v>2313</v>
      </c>
      <c r="D9" s="10">
        <f>C9-$C$3</f>
        <v>240</v>
      </c>
      <c r="E9" s="10">
        <f t="shared" si="2"/>
        <v>40</v>
      </c>
      <c r="F9" s="10">
        <f t="shared" si="0"/>
        <v>1.9664246107216682E-3</v>
      </c>
      <c r="G9" s="10">
        <v>6102452</v>
      </c>
      <c r="H9" s="10">
        <v>3493</v>
      </c>
      <c r="I9" s="10">
        <f>H9-$H$3</f>
        <v>174</v>
      </c>
      <c r="J9" s="10">
        <f t="shared" si="3"/>
        <v>29</v>
      </c>
      <c r="K9" s="10">
        <f>I9/G9*50</f>
        <v>1.4256564410502531E-3</v>
      </c>
      <c r="L9" s="10">
        <v>6122631</v>
      </c>
      <c r="M9" s="10">
        <v>4324</v>
      </c>
      <c r="N9" s="10">
        <f>Tabelle4[[#This Row],[Run Timeus)7]]-$M$3</f>
        <v>1104</v>
      </c>
      <c r="O9" s="11">
        <v>181</v>
      </c>
      <c r="P9" s="2">
        <f t="shared" si="1"/>
        <v>9.0157319622887616E-3</v>
      </c>
    </row>
    <row r="10" spans="1:16" x14ac:dyDescent="0.25">
      <c r="A10" s="17">
        <v>7</v>
      </c>
      <c r="B10" s="9">
        <v>7112446</v>
      </c>
      <c r="C10" s="10">
        <v>2353</v>
      </c>
      <c r="D10" s="10">
        <f>C10-$C$3</f>
        <v>280</v>
      </c>
      <c r="E10" s="10">
        <f t="shared" si="2"/>
        <v>40</v>
      </c>
      <c r="F10" s="10">
        <f t="shared" si="0"/>
        <v>1.9683804980733773E-3</v>
      </c>
      <c r="G10" s="10">
        <v>7112452</v>
      </c>
      <c r="H10" s="10">
        <v>3522</v>
      </c>
      <c r="I10" s="10">
        <f>H10-$H$3</f>
        <v>203</v>
      </c>
      <c r="J10" s="10">
        <f t="shared" si="3"/>
        <v>29</v>
      </c>
      <c r="K10" s="10">
        <f>I10/G10*50</f>
        <v>1.427074657234945E-3</v>
      </c>
      <c r="L10" s="10">
        <v>7132650</v>
      </c>
      <c r="M10" s="10">
        <v>4513</v>
      </c>
      <c r="N10" s="10">
        <f>Tabelle4[[#This Row],[Run Timeus)7]]-$M$3</f>
        <v>1293</v>
      </c>
      <c r="O10" s="11">
        <v>189</v>
      </c>
      <c r="P10" s="2">
        <f t="shared" si="1"/>
        <v>9.0639523879623984E-3</v>
      </c>
    </row>
    <row r="11" spans="1:16" x14ac:dyDescent="0.25">
      <c r="A11" s="21">
        <v>8</v>
      </c>
      <c r="B11" s="9">
        <v>8122446</v>
      </c>
      <c r="C11" s="10">
        <v>2393</v>
      </c>
      <c r="D11" s="10">
        <f>C11-$C$3</f>
        <v>320</v>
      </c>
      <c r="E11" s="10">
        <f t="shared" si="2"/>
        <v>40</v>
      </c>
      <c r="F11" s="10">
        <f t="shared" si="0"/>
        <v>1.9698499688394358E-3</v>
      </c>
      <c r="G11" s="10">
        <v>8122452</v>
      </c>
      <c r="H11" s="10">
        <v>3551</v>
      </c>
      <c r="I11" s="10">
        <f>H11-$H$3</f>
        <v>232</v>
      </c>
      <c r="J11" s="10">
        <f t="shared" si="3"/>
        <v>29</v>
      </c>
      <c r="K11" s="10">
        <f>I11/G11*50</f>
        <v>1.4281401724503882E-3</v>
      </c>
      <c r="L11" s="10">
        <v>8142618</v>
      </c>
      <c r="M11" s="10">
        <v>4694</v>
      </c>
      <c r="N11" s="10">
        <f>Tabelle4[[#This Row],[Run Timeus)7]]-$M$3</f>
        <v>1474</v>
      </c>
      <c r="O11" s="11">
        <v>181</v>
      </c>
      <c r="P11" s="2">
        <f t="shared" si="1"/>
        <v>9.0511430107614033E-3</v>
      </c>
    </row>
    <row r="12" spans="1:16" x14ac:dyDescent="0.25">
      <c r="A12" s="17">
        <v>9</v>
      </c>
      <c r="B12" s="9">
        <v>9132446</v>
      </c>
      <c r="C12" s="10">
        <v>2433</v>
      </c>
      <c r="D12" s="10">
        <f>C12-$C$3</f>
        <v>360</v>
      </c>
      <c r="E12" s="10">
        <f t="shared" si="2"/>
        <v>40</v>
      </c>
      <c r="F12" s="10">
        <f t="shared" si="0"/>
        <v>1.9709944082888639E-3</v>
      </c>
      <c r="G12" s="10">
        <v>9132452</v>
      </c>
      <c r="H12" s="10">
        <v>3580</v>
      </c>
      <c r="I12" s="10">
        <f>H12-$H$3</f>
        <v>261</v>
      </c>
      <c r="J12" s="10">
        <f t="shared" si="3"/>
        <v>29</v>
      </c>
      <c r="K12" s="10">
        <f>I12/G12*50</f>
        <v>1.428970007178795E-3</v>
      </c>
      <c r="L12" s="10">
        <v>9152650</v>
      </c>
      <c r="M12" s="10">
        <v>4883</v>
      </c>
      <c r="N12" s="10">
        <f>Tabelle4[[#This Row],[Run Timeus)7]]-$M$3</f>
        <v>1663</v>
      </c>
      <c r="O12" s="11">
        <v>189</v>
      </c>
      <c r="P12" s="2">
        <f t="shared" si="1"/>
        <v>9.0848005768821051E-3</v>
      </c>
    </row>
    <row r="13" spans="1:16" x14ac:dyDescent="0.25">
      <c r="A13" s="21">
        <v>10</v>
      </c>
      <c r="B13" s="9">
        <v>10142446</v>
      </c>
      <c r="C13" s="10">
        <v>2473</v>
      </c>
      <c r="D13" s="10">
        <f>C13-$C$3</f>
        <v>400</v>
      </c>
      <c r="E13" s="10">
        <f t="shared" si="2"/>
        <v>40</v>
      </c>
      <c r="F13" s="10">
        <f t="shared" si="0"/>
        <v>1.9719109177411443E-3</v>
      </c>
      <c r="G13" s="10">
        <v>10142452</v>
      </c>
      <c r="H13" s="10">
        <v>3609</v>
      </c>
      <c r="I13" s="10">
        <f>H13-$H$3</f>
        <v>290</v>
      </c>
      <c r="J13" s="10">
        <f t="shared" si="3"/>
        <v>29</v>
      </c>
      <c r="K13" s="10">
        <f>I13/G13*50</f>
        <v>1.429634569628725E-3</v>
      </c>
      <c r="L13" s="10">
        <v>10162659</v>
      </c>
      <c r="M13" s="10">
        <v>5064</v>
      </c>
      <c r="N13" s="10">
        <f>Tabelle4[[#This Row],[Run Timeus)7]]-$M$3</f>
        <v>1844</v>
      </c>
      <c r="O13" s="11">
        <v>181</v>
      </c>
      <c r="P13" s="2">
        <f t="shared" si="1"/>
        <v>9.0724287806960759E-3</v>
      </c>
    </row>
    <row r="14" spans="1:16" x14ac:dyDescent="0.25">
      <c r="A14" s="17">
        <v>11</v>
      </c>
      <c r="B14" s="9">
        <v>11152446</v>
      </c>
      <c r="C14" s="10">
        <v>2513</v>
      </c>
      <c r="D14" s="10">
        <f>C14-$C$3</f>
        <v>440</v>
      </c>
      <c r="E14" s="10">
        <f t="shared" si="2"/>
        <v>40</v>
      </c>
      <c r="F14" s="10">
        <f t="shared" si="0"/>
        <v>1.9726614233326035E-3</v>
      </c>
      <c r="G14" s="10">
        <v>11152452</v>
      </c>
      <c r="H14" s="10">
        <v>3638</v>
      </c>
      <c r="I14" s="10">
        <f>H14-$H$3</f>
        <v>319</v>
      </c>
      <c r="J14" s="10">
        <f t="shared" si="3"/>
        <v>29</v>
      </c>
      <c r="K14" s="10">
        <f>I14/G14*50</f>
        <v>1.4301787624820084E-3</v>
      </c>
      <c r="L14" s="10">
        <v>11172615</v>
      </c>
      <c r="M14" s="10">
        <v>5253</v>
      </c>
      <c r="N14" s="10">
        <f>Tabelle4[[#This Row],[Run Timeus)7]]-$M$3</f>
        <v>2033</v>
      </c>
      <c r="O14" s="11">
        <v>189</v>
      </c>
      <c r="P14" s="2">
        <f t="shared" si="1"/>
        <v>9.0981386183986469E-3</v>
      </c>
    </row>
    <row r="15" spans="1:16" x14ac:dyDescent="0.25">
      <c r="A15" s="21">
        <v>12</v>
      </c>
      <c r="B15" s="9">
        <v>12162446</v>
      </c>
      <c r="C15" s="10">
        <v>2554</v>
      </c>
      <c r="D15" s="10">
        <f>C15-$C$3</f>
        <v>481</v>
      </c>
      <c r="E15" s="10">
        <f t="shared" si="2"/>
        <v>41</v>
      </c>
      <c r="F15" s="10">
        <f t="shared" si="0"/>
        <v>1.9773982963624259E-3</v>
      </c>
      <c r="G15" s="10">
        <v>12162452</v>
      </c>
      <c r="H15" s="10">
        <v>3667</v>
      </c>
      <c r="I15" s="10">
        <f>H15-$H$3</f>
        <v>348</v>
      </c>
      <c r="J15" s="10">
        <f t="shared" si="3"/>
        <v>29</v>
      </c>
      <c r="K15" s="10">
        <f>I15/G15*50</f>
        <v>1.430632573102858E-3</v>
      </c>
      <c r="L15" s="10">
        <v>12182635</v>
      </c>
      <c r="M15" s="10">
        <v>5436</v>
      </c>
      <c r="N15" s="10">
        <f>Tabelle4[[#This Row],[Run Timeus)7]]-$M$3</f>
        <v>2216</v>
      </c>
      <c r="O15" s="11">
        <v>183</v>
      </c>
      <c r="P15" s="2">
        <f t="shared" si="1"/>
        <v>9.0949125538112244E-3</v>
      </c>
    </row>
    <row r="16" spans="1:16" x14ac:dyDescent="0.25">
      <c r="A16" s="17">
        <v>13</v>
      </c>
      <c r="B16" s="9">
        <v>13172446</v>
      </c>
      <c r="C16" s="10">
        <v>2594</v>
      </c>
      <c r="D16" s="10">
        <f>C16-$C$3</f>
        <v>521</v>
      </c>
      <c r="E16" s="10">
        <f t="shared" si="2"/>
        <v>40</v>
      </c>
      <c r="F16" s="10">
        <f t="shared" si="0"/>
        <v>1.9776129657316493E-3</v>
      </c>
      <c r="G16" s="10">
        <v>13172452</v>
      </c>
      <c r="H16" s="10">
        <v>3696</v>
      </c>
      <c r="I16" s="10">
        <f>H16-$H$3</f>
        <v>377</v>
      </c>
      <c r="J16" s="10">
        <f t="shared" si="3"/>
        <v>29</v>
      </c>
      <c r="K16" s="10">
        <f>I16/G16*50</f>
        <v>1.4310167917104574E-3</v>
      </c>
      <c r="L16" s="10">
        <v>13192681</v>
      </c>
      <c r="M16" s="10">
        <v>5625</v>
      </c>
      <c r="N16" s="10">
        <f>Tabelle4[[#This Row],[Run Timeus)7]]-$M$3</f>
        <v>2405</v>
      </c>
      <c r="O16" s="11">
        <v>189</v>
      </c>
      <c r="P16" s="2">
        <f t="shared" si="1"/>
        <v>9.1149024220323373E-3</v>
      </c>
    </row>
    <row r="17" spans="1:16" x14ac:dyDescent="0.25">
      <c r="A17" s="21">
        <v>14</v>
      </c>
      <c r="B17" s="9">
        <v>14182446</v>
      </c>
      <c r="C17" s="10">
        <v>2634</v>
      </c>
      <c r="D17" s="10">
        <f>C17-$C$3</f>
        <v>561</v>
      </c>
      <c r="E17" s="10">
        <f t="shared" si="2"/>
        <v>40</v>
      </c>
      <c r="F17" s="10">
        <f t="shared" si="0"/>
        <v>1.9777970598301589E-3</v>
      </c>
      <c r="G17" s="10">
        <v>14182452</v>
      </c>
      <c r="H17" s="10">
        <v>3725</v>
      </c>
      <c r="I17" s="10">
        <f>H17-$H$3</f>
        <v>406</v>
      </c>
      <c r="J17" s="10">
        <f t="shared" si="3"/>
        <v>29</v>
      </c>
      <c r="K17" s="10">
        <f>I17/G17*50</f>
        <v>1.4313462862416174E-3</v>
      </c>
      <c r="L17" s="10">
        <v>14202591</v>
      </c>
      <c r="M17" s="10">
        <v>5806</v>
      </c>
      <c r="N17" s="10">
        <f>Tabelle4[[#This Row],[Run Timeus)7]]-$M$3</f>
        <v>2586</v>
      </c>
      <c r="O17" s="11">
        <v>181</v>
      </c>
      <c r="P17" s="2">
        <f t="shared" si="1"/>
        <v>9.1039726483709907E-3</v>
      </c>
    </row>
    <row r="18" spans="1:16" x14ac:dyDescent="0.25">
      <c r="A18" s="17">
        <v>15</v>
      </c>
      <c r="B18" s="9">
        <v>15192446</v>
      </c>
      <c r="C18" s="10">
        <v>2674</v>
      </c>
      <c r="D18" s="10">
        <f>C18-$C$3</f>
        <v>601</v>
      </c>
      <c r="E18" s="10">
        <f t="shared" si="2"/>
        <v>40</v>
      </c>
      <c r="F18" s="10">
        <f t="shared" si="0"/>
        <v>1.9779566766273187E-3</v>
      </c>
      <c r="G18" s="10">
        <v>15192452</v>
      </c>
      <c r="H18" s="10">
        <v>3754</v>
      </c>
      <c r="I18" s="10">
        <f>H18-$H$3</f>
        <v>435</v>
      </c>
      <c r="J18" s="10">
        <f t="shared" si="3"/>
        <v>29</v>
      </c>
      <c r="K18" s="10">
        <f>I18/G18*50</f>
        <v>1.4316319709287216E-3</v>
      </c>
      <c r="L18" s="10">
        <v>15212725</v>
      </c>
      <c r="M18" s="10">
        <v>5995</v>
      </c>
      <c r="N18" s="10">
        <f>Tabelle4[[#This Row],[Run Timeus)7]]-$M$3</f>
        <v>2775</v>
      </c>
      <c r="O18" s="11">
        <v>189</v>
      </c>
      <c r="P18" s="2">
        <f t="shared" si="1"/>
        <v>9.1206539262360959E-3</v>
      </c>
    </row>
    <row r="19" spans="1:16" x14ac:dyDescent="0.25">
      <c r="A19" s="21">
        <v>16</v>
      </c>
      <c r="B19" s="9">
        <v>16202446</v>
      </c>
      <c r="C19" s="10">
        <v>2714</v>
      </c>
      <c r="D19" s="10">
        <f>C19-$C$3</f>
        <v>641</v>
      </c>
      <c r="E19" s="10">
        <f t="shared" si="2"/>
        <v>40</v>
      </c>
      <c r="F19" s="10">
        <f t="shared" si="0"/>
        <v>1.9780963935939057E-3</v>
      </c>
      <c r="G19" s="10">
        <v>16202452</v>
      </c>
      <c r="H19" s="10">
        <v>3783</v>
      </c>
      <c r="I19" s="10">
        <f>H19-$H$3</f>
        <v>464</v>
      </c>
      <c r="J19" s="10">
        <f t="shared" si="3"/>
        <v>29</v>
      </c>
      <c r="K19" s="10">
        <f>I19/G19*50</f>
        <v>1.4318820385951459E-3</v>
      </c>
      <c r="L19" s="10">
        <v>16222590</v>
      </c>
      <c r="M19" s="10">
        <v>6176</v>
      </c>
      <c r="N19" s="10">
        <f>Tabelle4[[#This Row],[Run Timeus)7]]-$M$3</f>
        <v>2956</v>
      </c>
      <c r="O19" s="11">
        <v>181</v>
      </c>
      <c r="P19" s="2">
        <f t="shared" si="1"/>
        <v>9.1107523521213318E-3</v>
      </c>
    </row>
    <row r="20" spans="1:16" x14ac:dyDescent="0.25">
      <c r="A20" s="17">
        <v>17</v>
      </c>
      <c r="B20" s="9">
        <v>17212446</v>
      </c>
      <c r="C20" s="10">
        <v>2754</v>
      </c>
      <c r="D20" s="10">
        <f>C20-$C$3</f>
        <v>681</v>
      </c>
      <c r="E20" s="10">
        <f t="shared" si="2"/>
        <v>40</v>
      </c>
      <c r="F20" s="10">
        <f t="shared" si="0"/>
        <v>1.9782197138047664E-3</v>
      </c>
      <c r="G20" s="10">
        <v>17212452</v>
      </c>
      <c r="H20" s="10">
        <v>3812</v>
      </c>
      <c r="I20" s="10">
        <f>H20-$H$3</f>
        <v>493</v>
      </c>
      <c r="J20" s="10">
        <f t="shared" si="3"/>
        <v>29</v>
      </c>
      <c r="K20" s="10">
        <f>I20/G20*50</f>
        <v>1.4321027590955663E-3</v>
      </c>
      <c r="L20" s="10">
        <v>17232702</v>
      </c>
      <c r="M20" s="10">
        <v>6365</v>
      </c>
      <c r="N20" s="10">
        <f>Tabelle4[[#This Row],[Run Timeus)7]]-$M$3</f>
        <v>3145</v>
      </c>
      <c r="O20" s="11">
        <v>189</v>
      </c>
      <c r="P20" s="2">
        <f t="shared" si="1"/>
        <v>9.1250925130603421E-3</v>
      </c>
    </row>
    <row r="21" spans="1:16" x14ac:dyDescent="0.25">
      <c r="A21" s="21">
        <v>18</v>
      </c>
      <c r="B21" s="9">
        <v>18222446</v>
      </c>
      <c r="C21" s="10">
        <v>2794</v>
      </c>
      <c r="D21" s="10">
        <f>C21-$C$3</f>
        <v>721</v>
      </c>
      <c r="E21" s="10">
        <f t="shared" si="2"/>
        <v>40</v>
      </c>
      <c r="F21" s="10">
        <f t="shared" si="0"/>
        <v>1.9783293636869608E-3</v>
      </c>
      <c r="G21" s="10">
        <v>18222452</v>
      </c>
      <c r="H21" s="10">
        <v>3841</v>
      </c>
      <c r="I21" s="10">
        <f>H21-$H$3</f>
        <v>522</v>
      </c>
      <c r="J21" s="10">
        <f t="shared" si="3"/>
        <v>29</v>
      </c>
      <c r="K21" s="10">
        <f>I21/G21*50</f>
        <v>1.4322990122295287E-3</v>
      </c>
      <c r="L21" s="10">
        <v>18242586</v>
      </c>
      <c r="M21" s="10">
        <v>6546</v>
      </c>
      <c r="N21" s="10">
        <f>Tabelle4[[#This Row],[Run Timeus)7]]-$M$3</f>
        <v>3326</v>
      </c>
      <c r="O21" s="11">
        <v>181</v>
      </c>
      <c r="P21" s="2">
        <f t="shared" si="1"/>
        <v>9.1160321239543568E-3</v>
      </c>
    </row>
    <row r="22" spans="1:16" x14ac:dyDescent="0.25">
      <c r="A22" s="17">
        <v>19</v>
      </c>
      <c r="B22" s="9">
        <v>19232446</v>
      </c>
      <c r="C22" s="10">
        <v>2834</v>
      </c>
      <c r="D22" s="10">
        <f>C22-$C$3</f>
        <v>761</v>
      </c>
      <c r="E22" s="10">
        <f t="shared" si="2"/>
        <v>40</v>
      </c>
      <c r="F22" s="10">
        <f t="shared" si="0"/>
        <v>1.9784274969496859E-3</v>
      </c>
      <c r="G22" s="10">
        <v>19232452</v>
      </c>
      <c r="H22" s="10">
        <v>3870</v>
      </c>
      <c r="I22" s="10">
        <f>H22-$H$3</f>
        <v>551</v>
      </c>
      <c r="J22" s="10">
        <f t="shared" si="3"/>
        <v>29</v>
      </c>
      <c r="K22" s="10">
        <f>I22/G22*50</f>
        <v>1.4324746527379869E-3</v>
      </c>
      <c r="L22" s="10">
        <v>19252736</v>
      </c>
      <c r="M22" s="10">
        <v>6735</v>
      </c>
      <c r="N22" s="10">
        <f>Tabelle4[[#This Row],[Run Timeus)7]]-$M$3</f>
        <v>3515</v>
      </c>
      <c r="O22" s="11">
        <v>189</v>
      </c>
      <c r="P22" s="2">
        <f t="shared" si="1"/>
        <v>9.1285726870196527E-3</v>
      </c>
    </row>
    <row r="23" spans="1:16" x14ac:dyDescent="0.25">
      <c r="A23" s="21">
        <v>20</v>
      </c>
      <c r="B23" s="9">
        <v>20242446</v>
      </c>
      <c r="C23" s="10">
        <v>2874</v>
      </c>
      <c r="D23" s="10">
        <f>C23-$C$3</f>
        <v>801</v>
      </c>
      <c r="E23" s="10">
        <f t="shared" si="2"/>
        <v>40</v>
      </c>
      <c r="F23" s="10">
        <f t="shared" si="0"/>
        <v>1.9785158374635162E-3</v>
      </c>
      <c r="G23" s="10">
        <v>20242452</v>
      </c>
      <c r="H23" s="10">
        <v>3899</v>
      </c>
      <c r="I23" s="10">
        <f>H23-$H$3</f>
        <v>580</v>
      </c>
      <c r="J23" s="10">
        <f t="shared" si="3"/>
        <v>29</v>
      </c>
      <c r="K23" s="10">
        <f>I23/G23*50</f>
        <v>1.4326327660305184E-3</v>
      </c>
      <c r="L23" s="10">
        <v>20262608</v>
      </c>
      <c r="M23" s="10">
        <v>6916</v>
      </c>
      <c r="N23" s="10">
        <f>Tabelle4[[#This Row],[Run Timeus)7]]-$M$3</f>
        <v>3696</v>
      </c>
      <c r="O23" s="11">
        <v>181</v>
      </c>
      <c r="P23" s="2">
        <f t="shared" si="1"/>
        <v>9.1202475021971499E-3</v>
      </c>
    </row>
    <row r="24" spans="1:16" x14ac:dyDescent="0.25">
      <c r="A24" s="17">
        <v>21</v>
      </c>
      <c r="B24" s="9">
        <v>21252446</v>
      </c>
      <c r="C24" s="10">
        <v>2914</v>
      </c>
      <c r="D24" s="10">
        <f>C24-$C$3</f>
        <v>841</v>
      </c>
      <c r="E24" s="10">
        <f t="shared" si="2"/>
        <v>40</v>
      </c>
      <c r="F24" s="10">
        <f t="shared" si="0"/>
        <v>1.9785957813985271E-3</v>
      </c>
      <c r="G24" s="10">
        <v>21252452</v>
      </c>
      <c r="H24" s="10">
        <v>3928</v>
      </c>
      <c r="I24" s="10">
        <f>H24-$H$3</f>
        <v>609</v>
      </c>
      <c r="J24" s="10">
        <f t="shared" si="3"/>
        <v>29</v>
      </c>
      <c r="K24" s="10">
        <f>I24/G24*50</f>
        <v>1.4327758509935699E-3</v>
      </c>
      <c r="L24" s="10">
        <v>21272630</v>
      </c>
      <c r="M24" s="10">
        <v>7105</v>
      </c>
      <c r="N24" s="10">
        <f>Tabelle4[[#This Row],[Run Timeus)7]]-$M$3</f>
        <v>3885</v>
      </c>
      <c r="O24" s="11">
        <v>189</v>
      </c>
      <c r="P24" s="2">
        <f t="shared" si="1"/>
        <v>9.1314520113403939E-3</v>
      </c>
    </row>
    <row r="25" spans="1:16" x14ac:dyDescent="0.25">
      <c r="A25" s="21">
        <v>22</v>
      </c>
      <c r="B25" s="9">
        <v>22262446</v>
      </c>
      <c r="C25" s="10">
        <v>2954</v>
      </c>
      <c r="D25" s="10">
        <f>C25-$C$3</f>
        <v>881</v>
      </c>
      <c r="E25" s="10">
        <f t="shared" si="2"/>
        <v>40</v>
      </c>
      <c r="F25" s="10">
        <f t="shared" si="0"/>
        <v>1.9786684715596839E-3</v>
      </c>
      <c r="G25" s="10">
        <v>22262452</v>
      </c>
      <c r="H25" s="10">
        <v>3957</v>
      </c>
      <c r="I25" s="10">
        <f>H25-$H$3</f>
        <v>638</v>
      </c>
      <c r="J25" s="10">
        <f t="shared" si="3"/>
        <v>29</v>
      </c>
      <c r="K25" s="10">
        <f>I25/G25*50</f>
        <v>1.4329059530369791E-3</v>
      </c>
      <c r="L25" s="10">
        <v>22282631</v>
      </c>
      <c r="M25" s="10">
        <v>7286</v>
      </c>
      <c r="N25" s="10">
        <f>Tabelle4[[#This Row],[Run Timeus)7]]-$M$3</f>
        <v>4066</v>
      </c>
      <c r="O25" s="11">
        <v>181</v>
      </c>
      <c r="P25" s="2">
        <f t="shared" si="1"/>
        <v>9.123698184473816E-3</v>
      </c>
    </row>
    <row r="26" spans="1:16" x14ac:dyDescent="0.25">
      <c r="A26" s="17">
        <v>23</v>
      </c>
      <c r="B26" s="9">
        <v>23272446</v>
      </c>
      <c r="C26" s="10">
        <v>2994</v>
      </c>
      <c r="D26" s="10">
        <f>C26-$C$3</f>
        <v>921</v>
      </c>
      <c r="E26" s="10">
        <f t="shared" si="2"/>
        <v>40</v>
      </c>
      <c r="F26" s="10">
        <f t="shared" si="0"/>
        <v>1.9787348523657546E-3</v>
      </c>
      <c r="G26" s="10">
        <v>23272452</v>
      </c>
      <c r="H26" s="10">
        <v>3986</v>
      </c>
      <c r="I26" s="10">
        <f>H26-$H$3</f>
        <v>667</v>
      </c>
      <c r="J26" s="10">
        <f t="shared" si="3"/>
        <v>29</v>
      </c>
      <c r="K26" s="10">
        <f>I26/G26*50</f>
        <v>1.433024762496019E-3</v>
      </c>
      <c r="L26" s="10">
        <v>23292651</v>
      </c>
      <c r="M26" s="10">
        <v>7475</v>
      </c>
      <c r="N26" s="10">
        <f>Tabelle4[[#This Row],[Run Timeus)7]]-$M$3</f>
        <v>4255</v>
      </c>
      <c r="O26" s="11">
        <v>189</v>
      </c>
      <c r="P26" s="2">
        <f t="shared" si="1"/>
        <v>9.1337821530061147E-3</v>
      </c>
    </row>
    <row r="27" spans="1:16" x14ac:dyDescent="0.25">
      <c r="A27" s="21">
        <v>24</v>
      </c>
      <c r="B27" s="9">
        <v>24282446</v>
      </c>
      <c r="C27" s="10">
        <v>3035</v>
      </c>
      <c r="D27" s="10">
        <f>C27-$C$3</f>
        <v>962</v>
      </c>
      <c r="E27" s="10">
        <f t="shared" si="2"/>
        <v>41</v>
      </c>
      <c r="F27" s="10">
        <f t="shared" si="0"/>
        <v>1.9808548117434296E-3</v>
      </c>
      <c r="G27" s="10">
        <v>24282452</v>
      </c>
      <c r="H27" s="10">
        <v>4015</v>
      </c>
      <c r="I27" s="10">
        <f>H27-$H$3</f>
        <v>696</v>
      </c>
      <c r="J27" s="10">
        <f t="shared" si="3"/>
        <v>29</v>
      </c>
      <c r="K27" s="10">
        <f>I27/G27*50</f>
        <v>1.4331336884759413E-3</v>
      </c>
      <c r="L27" s="10">
        <v>24302618</v>
      </c>
      <c r="M27" s="10">
        <v>7658</v>
      </c>
      <c r="N27" s="10">
        <f>Tabelle4[[#This Row],[Run Timeus)7]]-$M$3</f>
        <v>4438</v>
      </c>
      <c r="O27" s="11">
        <v>183</v>
      </c>
      <c r="P27" s="2">
        <f t="shared" si="1"/>
        <v>9.1307035316112849E-3</v>
      </c>
    </row>
    <row r="28" spans="1:16" x14ac:dyDescent="0.25">
      <c r="A28" s="17">
        <v>25</v>
      </c>
      <c r="B28" s="9">
        <v>25292446</v>
      </c>
      <c r="C28" s="10">
        <v>3077</v>
      </c>
      <c r="D28" s="10">
        <f>C28-$C$3</f>
        <v>1004</v>
      </c>
      <c r="E28" s="10">
        <f t="shared" si="2"/>
        <v>42</v>
      </c>
      <c r="F28" s="10">
        <f t="shared" si="0"/>
        <v>1.984782333824099E-3</v>
      </c>
      <c r="G28" s="10">
        <v>25292452</v>
      </c>
      <c r="H28" s="10">
        <v>4044</v>
      </c>
      <c r="I28" s="10">
        <f>H28-$H$3</f>
        <v>725</v>
      </c>
      <c r="J28" s="10">
        <f t="shared" si="3"/>
        <v>29</v>
      </c>
      <c r="K28" s="10">
        <f>I28/G28*50</f>
        <v>1.433233915003575E-3</v>
      </c>
      <c r="L28" s="10">
        <v>25312688</v>
      </c>
      <c r="M28" s="10">
        <v>7847</v>
      </c>
      <c r="N28" s="10">
        <f>Tabelle4[[#This Row],[Run Timeus)7]]-$M$3</f>
        <v>4627</v>
      </c>
      <c r="O28" s="11">
        <v>189</v>
      </c>
      <c r="P28" s="2">
        <f t="shared" si="1"/>
        <v>9.1396852045108768E-3</v>
      </c>
    </row>
    <row r="29" spans="1:16" x14ac:dyDescent="0.25">
      <c r="A29" s="21">
        <v>26</v>
      </c>
      <c r="B29" s="9">
        <v>26302446</v>
      </c>
      <c r="C29" s="10">
        <v>3117</v>
      </c>
      <c r="D29" s="10">
        <f>C29-$C$3</f>
        <v>1044</v>
      </c>
      <c r="E29" s="10">
        <f t="shared" si="2"/>
        <v>40</v>
      </c>
      <c r="F29" s="10">
        <f t="shared" si="0"/>
        <v>1.9846062985929142E-3</v>
      </c>
      <c r="G29" s="10">
        <v>26302452</v>
      </c>
      <c r="H29" s="10">
        <v>4073</v>
      </c>
      <c r="I29" s="10">
        <f>H29-$H$3</f>
        <v>754</v>
      </c>
      <c r="J29" s="10">
        <f t="shared" si="3"/>
        <v>29</v>
      </c>
      <c r="K29" s="10">
        <f>I29/G29*50</f>
        <v>1.4333264442417764E-3</v>
      </c>
      <c r="L29" s="10">
        <v>26322637</v>
      </c>
      <c r="M29" s="10">
        <v>8028</v>
      </c>
      <c r="N29" s="10">
        <f>Tabelle4[[#This Row],[Run Timeus)7]]-$M$3</f>
        <v>4808</v>
      </c>
      <c r="O29" s="11">
        <v>181</v>
      </c>
      <c r="P29" s="2">
        <f t="shared" si="1"/>
        <v>9.1328235845063704E-3</v>
      </c>
    </row>
    <row r="30" spans="1:16" x14ac:dyDescent="0.25">
      <c r="A30" s="17">
        <v>27</v>
      </c>
      <c r="B30" s="9">
        <v>27312446</v>
      </c>
      <c r="C30" s="10">
        <v>3157</v>
      </c>
      <c r="D30" s="10">
        <f>C30-$C$3</f>
        <v>1084</v>
      </c>
      <c r="E30" s="10">
        <f t="shared" si="2"/>
        <v>40</v>
      </c>
      <c r="F30" s="10">
        <f t="shared" si="0"/>
        <v>1.9844432827436985E-3</v>
      </c>
      <c r="G30" s="10">
        <v>27312452</v>
      </c>
      <c r="H30" s="10">
        <v>4102</v>
      </c>
      <c r="I30" s="10">
        <f>H30-$H$3</f>
        <v>783</v>
      </c>
      <c r="J30" s="10">
        <f t="shared" si="3"/>
        <v>29</v>
      </c>
      <c r="K30" s="10">
        <f>I30/G30*50</f>
        <v>1.4334121301155971E-3</v>
      </c>
      <c r="L30" s="10">
        <v>27332648</v>
      </c>
      <c r="M30" s="10">
        <v>8217</v>
      </c>
      <c r="N30" s="10">
        <f>Tabelle4[[#This Row],[Run Timeus)7]]-$M$3</f>
        <v>4997</v>
      </c>
      <c r="O30" s="11">
        <v>189</v>
      </c>
      <c r="P30" s="2">
        <f t="shared" si="1"/>
        <v>9.1410828544676685E-3</v>
      </c>
    </row>
    <row r="31" spans="1:16" x14ac:dyDescent="0.25">
      <c r="A31" s="21">
        <v>28</v>
      </c>
      <c r="B31" s="9">
        <v>28322446</v>
      </c>
      <c r="C31" s="10">
        <v>3197</v>
      </c>
      <c r="D31" s="10">
        <f>C31-$C$3</f>
        <v>1124</v>
      </c>
      <c r="E31" s="10">
        <f t="shared" si="2"/>
        <v>40</v>
      </c>
      <c r="F31" s="10">
        <f t="shared" si="0"/>
        <v>1.9842918934332154E-3</v>
      </c>
      <c r="G31" s="10">
        <v>28322452</v>
      </c>
      <c r="H31" s="10">
        <v>4131</v>
      </c>
      <c r="I31" s="10">
        <f>H31-$H$3</f>
        <v>812</v>
      </c>
      <c r="J31" s="10">
        <f t="shared" si="3"/>
        <v>29</v>
      </c>
      <c r="K31" s="10">
        <f>I31/G31*50</f>
        <v>1.4334917047436428E-3</v>
      </c>
      <c r="L31" s="10">
        <v>28342671</v>
      </c>
      <c r="M31" s="10">
        <v>8398</v>
      </c>
      <c r="N31" s="10">
        <f>Tabelle4[[#This Row],[Run Timeus)7]]-$M$3</f>
        <v>5178</v>
      </c>
      <c r="O31" s="11">
        <v>181</v>
      </c>
      <c r="P31" s="2">
        <f t="shared" si="1"/>
        <v>9.1346366049974616E-3</v>
      </c>
    </row>
    <row r="32" spans="1:16" x14ac:dyDescent="0.25">
      <c r="A32" s="17">
        <v>29</v>
      </c>
      <c r="B32" s="9">
        <v>29332446</v>
      </c>
      <c r="C32" s="10">
        <v>3237</v>
      </c>
      <c r="D32" s="10">
        <f>C32-$C$3</f>
        <v>1164</v>
      </c>
      <c r="E32" s="10">
        <f t="shared" si="2"/>
        <v>40</v>
      </c>
      <c r="F32" s="10">
        <f t="shared" si="0"/>
        <v>1.9841509296565311E-3</v>
      </c>
      <c r="G32" s="10">
        <v>29332452</v>
      </c>
      <c r="H32" s="10">
        <v>4160</v>
      </c>
      <c r="I32" s="10">
        <f>H32-$H$3</f>
        <v>841</v>
      </c>
      <c r="J32" s="10">
        <f t="shared" si="3"/>
        <v>29</v>
      </c>
      <c r="K32" s="10">
        <f>I32/G32*50</f>
        <v>1.4335657994087915E-3</v>
      </c>
      <c r="L32" s="10">
        <v>29352681</v>
      </c>
      <c r="M32" s="10">
        <v>8587</v>
      </c>
      <c r="N32" s="10">
        <f>Tabelle4[[#This Row],[Run Timeus)7]]-$M$3</f>
        <v>5367</v>
      </c>
      <c r="O32" s="11">
        <v>189</v>
      </c>
      <c r="P32" s="2">
        <f t="shared" si="1"/>
        <v>9.1422654032863298E-3</v>
      </c>
    </row>
    <row r="33" spans="1:16" x14ac:dyDescent="0.25">
      <c r="A33" s="21">
        <v>30</v>
      </c>
      <c r="B33" s="12">
        <v>30342446</v>
      </c>
      <c r="C33" s="13">
        <v>3277</v>
      </c>
      <c r="D33" s="13">
        <f>C33-$C$3</f>
        <v>1204</v>
      </c>
      <c r="E33" s="13">
        <f t="shared" si="2"/>
        <v>40</v>
      </c>
      <c r="F33" s="13">
        <f t="shared" si="0"/>
        <v>1.9840193503186925E-3</v>
      </c>
      <c r="G33" s="13">
        <v>30342452</v>
      </c>
      <c r="H33" s="13">
        <v>4189</v>
      </c>
      <c r="I33" s="13">
        <f>H33-$H$3</f>
        <v>870</v>
      </c>
      <c r="J33" s="13">
        <f t="shared" si="3"/>
        <v>29</v>
      </c>
      <c r="K33" s="13">
        <f>I33/G33*50</f>
        <v>1.4336349613406326E-3</v>
      </c>
      <c r="L33" s="13">
        <v>30362591</v>
      </c>
      <c r="M33" s="13">
        <v>8768</v>
      </c>
      <c r="N33" s="10">
        <f>Tabelle4[[#This Row],[Run Timeus)7]]-$M$3</f>
        <v>5548</v>
      </c>
      <c r="O33" s="14">
        <v>181</v>
      </c>
      <c r="P33" s="2">
        <f t="shared" si="1"/>
        <v>9.1362426875888168E-3</v>
      </c>
    </row>
    <row r="35" spans="1:16" x14ac:dyDescent="0.25">
      <c r="L35" s="1"/>
      <c r="M35" s="1"/>
      <c r="N35" s="1"/>
    </row>
    <row r="36" spans="1:16" x14ac:dyDescent="0.25">
      <c r="I36" s="22" t="s">
        <v>10</v>
      </c>
      <c r="J36" s="22" t="s">
        <v>11</v>
      </c>
      <c r="K36" s="22" t="s">
        <v>12</v>
      </c>
      <c r="L36" s="22" t="s">
        <v>23</v>
      </c>
    </row>
    <row r="37" spans="1:16" x14ac:dyDescent="0.25">
      <c r="I37" s="21" t="s">
        <v>7</v>
      </c>
      <c r="J37" s="21">
        <f>AVERAGE(E4:E33)</f>
        <v>40.133333333333333</v>
      </c>
      <c r="K37" s="21">
        <f>AVERAGE(F4:F33)</f>
        <v>1.972054908779098E-3</v>
      </c>
      <c r="L37" s="21">
        <f>C3</f>
        <v>2073</v>
      </c>
    </row>
    <row r="38" spans="1:16" x14ac:dyDescent="0.25">
      <c r="I38" s="17" t="s">
        <v>8</v>
      </c>
      <c r="J38" s="17">
        <f>AVERAGE(J4:J33)</f>
        <v>29</v>
      </c>
      <c r="K38" s="17">
        <f>AVERAGE(K4:K33)</f>
        <v>1.427740160819653E-3</v>
      </c>
      <c r="L38" s="17">
        <f>H3</f>
        <v>3319</v>
      </c>
    </row>
    <row r="39" spans="1:16" x14ac:dyDescent="0.25">
      <c r="I39" s="21" t="s">
        <v>9</v>
      </c>
      <c r="J39" s="21">
        <f>AVERAGE(O4:O33)</f>
        <v>184.93333333333334</v>
      </c>
      <c r="K39" s="21">
        <f>AVERAGE(P4:P33)</f>
        <v>9.0650657194846149E-3</v>
      </c>
      <c r="L39" s="21">
        <f>M3</f>
        <v>3220</v>
      </c>
    </row>
  </sheetData>
  <mergeCells count="5">
    <mergeCell ref="L35:N35"/>
    <mergeCell ref="G1:K1"/>
    <mergeCell ref="A1:A2"/>
    <mergeCell ref="B1:F1"/>
    <mergeCell ref="L1:P1"/>
  </mergeCells>
  <phoneticPr fontId="1" type="noConversion"/>
  <pageMargins left="0.7" right="0.7" top="0.78740157499999996" bottom="0.78740157499999996" header="0.3" footer="0.3"/>
  <ignoredErrors>
    <ignoredError sqref="D3:E3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Renaldi Lokananta</dc:creator>
  <cp:lastModifiedBy>Renaldi Lokananta</cp:lastModifiedBy>
  <dcterms:created xsi:type="dcterms:W3CDTF">2020-11-14T14:50:15Z</dcterms:created>
  <dcterms:modified xsi:type="dcterms:W3CDTF">2020-11-17T19:40:30Z</dcterms:modified>
</cp:coreProperties>
</file>