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9c56a3a787c5b12/Coder Academy/DEV1002_/Assignment1_RelationalDatabaseScripts/"/>
    </mc:Choice>
  </mc:AlternateContent>
  <xr:revisionPtr revIDLastSave="1031" documentId="8_{F70986A2-AA64-4A0D-B0C8-E2964C0571DA}" xr6:coauthVersionLast="47" xr6:coauthVersionMax="47" xr10:uidLastSave="{DFDCE54C-9CE1-4466-8455-79B59511F4BF}"/>
  <bookViews>
    <workbookView xWindow="-108" yWindow="-108" windowWidth="23256" windowHeight="12456" xr2:uid="{A58C5697-0AE8-4F8D-9879-27214B14EE02}"/>
  </bookViews>
  <sheets>
    <sheet name="Orders" sheetId="1" r:id="rId1"/>
    <sheet name="Orders (2)" sheetId="8" state="hidden" r:id="rId2"/>
    <sheet name="Products_Order" sheetId="4" r:id="rId3"/>
    <sheet name="Customers" sheetId="3" r:id="rId4"/>
    <sheet name="Products" sheetId="2" r:id="rId5"/>
    <sheet name="Category" sheetId="5" r:id="rId6"/>
    <sheet name="database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1" l="1"/>
  <c r="D7" i="1"/>
  <c r="F5" i="7" s="1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5" i="4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I55" i="8"/>
  <c r="I56" i="8"/>
  <c r="I57" i="8"/>
  <c r="I58" i="8"/>
  <c r="I59" i="8"/>
  <c r="I60" i="8"/>
  <c r="I61" i="8"/>
  <c r="I5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E5" i="4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E4" i="7"/>
  <c r="E3" i="7"/>
  <c r="E2" i="7"/>
  <c r="L38" i="7"/>
  <c r="M38" i="7"/>
  <c r="N38" i="7"/>
  <c r="O38" i="7"/>
  <c r="L39" i="7"/>
  <c r="M39" i="7"/>
  <c r="N39" i="7"/>
  <c r="O39" i="7"/>
  <c r="L40" i="7"/>
  <c r="M40" i="7"/>
  <c r="N40" i="7"/>
  <c r="O40" i="7"/>
  <c r="L41" i="7"/>
  <c r="M41" i="7"/>
  <c r="N41" i="7"/>
  <c r="O41" i="7"/>
  <c r="L42" i="7"/>
  <c r="M42" i="7"/>
  <c r="N42" i="7"/>
  <c r="O42" i="7"/>
  <c r="L43" i="7"/>
  <c r="M43" i="7"/>
  <c r="N43" i="7"/>
  <c r="O43" i="7"/>
  <c r="L44" i="7"/>
  <c r="M44" i="7"/>
  <c r="N44" i="7"/>
  <c r="O44" i="7"/>
  <c r="L45" i="7"/>
  <c r="M45" i="7"/>
  <c r="N45" i="7"/>
  <c r="O45" i="7"/>
  <c r="L46" i="7"/>
  <c r="M46" i="7"/>
  <c r="N46" i="7"/>
  <c r="O46" i="7"/>
  <c r="L47" i="7"/>
  <c r="M47" i="7"/>
  <c r="N47" i="7"/>
  <c r="O47" i="7"/>
  <c r="L48" i="7"/>
  <c r="M48" i="7"/>
  <c r="N48" i="7"/>
  <c r="O48" i="7"/>
  <c r="L49" i="7"/>
  <c r="M49" i="7"/>
  <c r="N49" i="7"/>
  <c r="O49" i="7"/>
  <c r="L50" i="7"/>
  <c r="M50" i="7"/>
  <c r="N50" i="7"/>
  <c r="O50" i="7"/>
  <c r="L51" i="7"/>
  <c r="M51" i="7"/>
  <c r="N51" i="7"/>
  <c r="O51" i="7"/>
  <c r="L52" i="7"/>
  <c r="M52" i="7"/>
  <c r="N52" i="7"/>
  <c r="O52" i="7"/>
  <c r="L53" i="7"/>
  <c r="M53" i="7"/>
  <c r="N53" i="7"/>
  <c r="O53" i="7"/>
  <c r="L54" i="7"/>
  <c r="M54" i="7"/>
  <c r="N54" i="7"/>
  <c r="O54" i="7"/>
  <c r="L55" i="7"/>
  <c r="M55" i="7"/>
  <c r="N55" i="7"/>
  <c r="O55" i="7"/>
  <c r="L56" i="7"/>
  <c r="M56" i="7"/>
  <c r="N56" i="7"/>
  <c r="O56" i="7"/>
  <c r="L57" i="7"/>
  <c r="M57" i="7"/>
  <c r="N57" i="7"/>
  <c r="O57" i="7"/>
  <c r="L58" i="7"/>
  <c r="M58" i="7"/>
  <c r="N58" i="7"/>
  <c r="O58" i="7"/>
  <c r="L59" i="7"/>
  <c r="M59" i="7"/>
  <c r="N59" i="7"/>
  <c r="O59" i="7"/>
  <c r="L60" i="7"/>
  <c r="M60" i="7"/>
  <c r="N60" i="7"/>
  <c r="O60" i="7"/>
  <c r="L61" i="7"/>
  <c r="M61" i="7"/>
  <c r="N61" i="7"/>
  <c r="O61" i="7"/>
  <c r="L62" i="7"/>
  <c r="M62" i="7"/>
  <c r="N62" i="7"/>
  <c r="O62" i="7"/>
  <c r="L63" i="7"/>
  <c r="M63" i="7"/>
  <c r="N63" i="7"/>
  <c r="O63" i="7"/>
  <c r="L64" i="7"/>
  <c r="M64" i="7"/>
  <c r="N64" i="7"/>
  <c r="O64" i="7"/>
  <c r="K3" i="7"/>
  <c r="K4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4" i="7"/>
  <c r="K25" i="7"/>
  <c r="K26" i="7"/>
  <c r="K27" i="7"/>
  <c r="K28" i="7"/>
  <c r="K29" i="7"/>
  <c r="K30" i="7"/>
  <c r="K31" i="7"/>
  <c r="K32" i="7"/>
  <c r="K33" i="7"/>
  <c r="K34" i="7"/>
  <c r="K35" i="7"/>
  <c r="K36" i="7"/>
  <c r="K37" i="7"/>
  <c r="K38" i="7"/>
  <c r="K39" i="7"/>
  <c r="K40" i="7"/>
  <c r="K41" i="7"/>
  <c r="K42" i="7"/>
  <c r="K43" i="7"/>
  <c r="K44" i="7"/>
  <c r="K45" i="7"/>
  <c r="K46" i="7"/>
  <c r="K47" i="7"/>
  <c r="K48" i="7"/>
  <c r="K49" i="7"/>
  <c r="K50" i="7"/>
  <c r="K51" i="7"/>
  <c r="K52" i="7"/>
  <c r="K53" i="7"/>
  <c r="K54" i="7"/>
  <c r="K55" i="7"/>
  <c r="K56" i="7"/>
  <c r="K57" i="7"/>
  <c r="K58" i="7"/>
  <c r="K59" i="7"/>
  <c r="K60" i="7"/>
  <c r="K61" i="7"/>
  <c r="K62" i="7"/>
  <c r="K63" i="7"/>
  <c r="K64" i="7"/>
  <c r="K2" i="7"/>
  <c r="G3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J38" i="7" s="1"/>
  <c r="G39" i="7"/>
  <c r="I39" i="7" s="1"/>
  <c r="G40" i="7"/>
  <c r="I40" i="7" s="1"/>
  <c r="G41" i="7"/>
  <c r="J41" i="7" s="1"/>
  <c r="G42" i="7"/>
  <c r="H42" i="7" s="1"/>
  <c r="G43" i="7"/>
  <c r="H43" i="7" s="1"/>
  <c r="G44" i="7"/>
  <c r="H44" i="7" s="1"/>
  <c r="G45" i="7"/>
  <c r="H45" i="7" s="1"/>
  <c r="G46" i="7"/>
  <c r="H46" i="7" s="1"/>
  <c r="G47" i="7"/>
  <c r="H47" i="7" s="1"/>
  <c r="G48" i="7"/>
  <c r="J48" i="7" s="1"/>
  <c r="G49" i="7"/>
  <c r="H49" i="7" s="1"/>
  <c r="G50" i="7"/>
  <c r="J50" i="7" s="1"/>
  <c r="G51" i="7"/>
  <c r="I51" i="7" s="1"/>
  <c r="G52" i="7"/>
  <c r="H52" i="7" s="1"/>
  <c r="G53" i="7"/>
  <c r="J53" i="7" s="1"/>
  <c r="G54" i="7"/>
  <c r="H54" i="7" s="1"/>
  <c r="G55" i="7"/>
  <c r="J55" i="7" s="1"/>
  <c r="G56" i="7"/>
  <c r="H56" i="7" s="1"/>
  <c r="G57" i="7"/>
  <c r="J57" i="7" s="1"/>
  <c r="G58" i="7"/>
  <c r="I58" i="7" s="1"/>
  <c r="G59" i="7"/>
  <c r="I59" i="7" s="1"/>
  <c r="G60" i="7"/>
  <c r="J60" i="7" s="1"/>
  <c r="G61" i="7"/>
  <c r="H61" i="7" s="1"/>
  <c r="G62" i="7"/>
  <c r="J62" i="7" s="1"/>
  <c r="G63" i="7"/>
  <c r="I63" i="7" s="1"/>
  <c r="G64" i="7"/>
  <c r="I64" i="7" s="1"/>
  <c r="G2" i="7"/>
  <c r="H2" i="7" s="1"/>
  <c r="F22" i="7"/>
  <c r="F29" i="7"/>
  <c r="F30" i="7"/>
  <c r="F31" i="7"/>
  <c r="F34" i="7"/>
  <c r="F41" i="7"/>
  <c r="F42" i="7"/>
  <c r="F43" i="7"/>
  <c r="F46" i="7"/>
  <c r="F53" i="7"/>
  <c r="F54" i="7"/>
  <c r="F56" i="7"/>
  <c r="F58" i="7"/>
  <c r="D44" i="1"/>
  <c r="I44" i="1" s="1"/>
  <c r="D48" i="1"/>
  <c r="I48" i="1" s="1"/>
  <c r="D49" i="1"/>
  <c r="I49" i="1" s="1"/>
  <c r="D50" i="1"/>
  <c r="I50" i="1" s="1"/>
  <c r="D51" i="1"/>
  <c r="I51" i="1" s="1"/>
  <c r="D52" i="1"/>
  <c r="I52" i="1" s="1"/>
  <c r="D53" i="1"/>
  <c r="I53" i="1" s="1"/>
  <c r="D54" i="1"/>
  <c r="I54" i="1" s="1"/>
  <c r="D55" i="1"/>
  <c r="I55" i="1" s="1"/>
  <c r="D56" i="1"/>
  <c r="I56" i="1" s="1"/>
  <c r="D57" i="1"/>
  <c r="I57" i="1" s="1"/>
  <c r="D58" i="1"/>
  <c r="I58" i="1" s="1"/>
  <c r="D59" i="1"/>
  <c r="I59" i="1" s="1"/>
  <c r="D60" i="1"/>
  <c r="I60" i="1" s="1"/>
  <c r="D61" i="1"/>
  <c r="I61" i="1" s="1"/>
  <c r="D31" i="1"/>
  <c r="I31" i="1" s="1"/>
  <c r="D32" i="1"/>
  <c r="I32" i="1" s="1"/>
  <c r="D33" i="1"/>
  <c r="I33" i="1" s="1"/>
  <c r="D34" i="1"/>
  <c r="I34" i="1" s="1"/>
  <c r="D35" i="1"/>
  <c r="I35" i="1" s="1"/>
  <c r="D37" i="1"/>
  <c r="I37" i="1" s="1"/>
  <c r="D38" i="1"/>
  <c r="I38" i="1" s="1"/>
  <c r="D39" i="1"/>
  <c r="I39" i="1" s="1"/>
  <c r="D40" i="1"/>
  <c r="I40" i="1" s="1"/>
  <c r="D41" i="1"/>
  <c r="I41" i="1" s="1"/>
  <c r="D42" i="1"/>
  <c r="I42" i="1" s="1"/>
  <c r="D43" i="1"/>
  <c r="I43" i="1" s="1"/>
  <c r="D45" i="1"/>
  <c r="I45" i="1" s="1"/>
  <c r="D46" i="1"/>
  <c r="I46" i="1" s="1"/>
  <c r="D47" i="1"/>
  <c r="I47" i="1" s="1"/>
  <c r="D11" i="1"/>
  <c r="I11" i="1" s="1"/>
  <c r="D12" i="1"/>
  <c r="I12" i="1" s="1"/>
  <c r="D13" i="1"/>
  <c r="F13" i="7" s="1"/>
  <c r="D14" i="1"/>
  <c r="I14" i="1" s="1"/>
  <c r="D15" i="1"/>
  <c r="F15" i="7" s="1"/>
  <c r="D16" i="1"/>
  <c r="I16" i="1" s="1"/>
  <c r="D17" i="1"/>
  <c r="F18" i="7" s="1"/>
  <c r="D18" i="1"/>
  <c r="I18" i="1" s="1"/>
  <c r="D19" i="1"/>
  <c r="F20" i="7" s="1"/>
  <c r="D20" i="1"/>
  <c r="I20" i="1" s="1"/>
  <c r="D21" i="1"/>
  <c r="I21" i="1" s="1"/>
  <c r="D22" i="1"/>
  <c r="I22" i="1" s="1"/>
  <c r="D23" i="1"/>
  <c r="I23" i="1" s="1"/>
  <c r="D24" i="1"/>
  <c r="I24" i="1" s="1"/>
  <c r="D25" i="1"/>
  <c r="I25" i="1" s="1"/>
  <c r="D26" i="1"/>
  <c r="I26" i="1" s="1"/>
  <c r="D27" i="1"/>
  <c r="I27" i="1" s="1"/>
  <c r="D28" i="1"/>
  <c r="I28" i="1" s="1"/>
  <c r="D29" i="1"/>
  <c r="I29" i="1" s="1"/>
  <c r="D30" i="1"/>
  <c r="I30" i="1" s="1"/>
  <c r="D6" i="1"/>
  <c r="F4" i="7" s="1"/>
  <c r="D8" i="1"/>
  <c r="F7" i="7" s="1"/>
  <c r="D9" i="1"/>
  <c r="F8" i="7" s="1"/>
  <c r="D10" i="1"/>
  <c r="I10" i="1" s="1"/>
  <c r="F2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E49" i="4"/>
  <c r="O3" i="7"/>
  <c r="O4" i="7"/>
  <c r="O5" i="7"/>
  <c r="O6" i="7"/>
  <c r="O7" i="7"/>
  <c r="O8" i="7"/>
  <c r="O9" i="7"/>
  <c r="O10" i="7"/>
  <c r="O11" i="7"/>
  <c r="O12" i="7"/>
  <c r="O13" i="7"/>
  <c r="O14" i="7"/>
  <c r="O15" i="7"/>
  <c r="O16" i="7"/>
  <c r="O17" i="7"/>
  <c r="O18" i="7"/>
  <c r="O19" i="7"/>
  <c r="O20" i="7"/>
  <c r="O21" i="7"/>
  <c r="O22" i="7"/>
  <c r="O23" i="7"/>
  <c r="O24" i="7"/>
  <c r="O25" i="7"/>
  <c r="O26" i="7"/>
  <c r="O27" i="7"/>
  <c r="O28" i="7"/>
  <c r="O29" i="7"/>
  <c r="O30" i="7"/>
  <c r="O31" i="7"/>
  <c r="O32" i="7"/>
  <c r="O33" i="7"/>
  <c r="O34" i="7"/>
  <c r="O35" i="7"/>
  <c r="O36" i="7"/>
  <c r="O37" i="7"/>
  <c r="O2" i="7"/>
  <c r="M3" i="7"/>
  <c r="N3" i="7"/>
  <c r="M4" i="7"/>
  <c r="N4" i="7"/>
  <c r="M5" i="7"/>
  <c r="N5" i="7"/>
  <c r="M6" i="7"/>
  <c r="N6" i="7"/>
  <c r="M7" i="7"/>
  <c r="N7" i="7"/>
  <c r="M8" i="7"/>
  <c r="N8" i="7"/>
  <c r="M9" i="7"/>
  <c r="N9" i="7"/>
  <c r="M10" i="7"/>
  <c r="N10" i="7"/>
  <c r="M11" i="7"/>
  <c r="N11" i="7"/>
  <c r="M12" i="7"/>
  <c r="N12" i="7"/>
  <c r="M13" i="7"/>
  <c r="N13" i="7"/>
  <c r="M14" i="7"/>
  <c r="N14" i="7"/>
  <c r="M15" i="7"/>
  <c r="N15" i="7"/>
  <c r="M16" i="7"/>
  <c r="N16" i="7"/>
  <c r="M17" i="7"/>
  <c r="N17" i="7"/>
  <c r="M18" i="7"/>
  <c r="N18" i="7"/>
  <c r="M19" i="7"/>
  <c r="N19" i="7"/>
  <c r="M20" i="7"/>
  <c r="N20" i="7"/>
  <c r="M21" i="7"/>
  <c r="N21" i="7"/>
  <c r="M22" i="7"/>
  <c r="N22" i="7"/>
  <c r="M23" i="7"/>
  <c r="N23" i="7"/>
  <c r="M24" i="7"/>
  <c r="N24" i="7"/>
  <c r="M25" i="7"/>
  <c r="N25" i="7"/>
  <c r="M26" i="7"/>
  <c r="N26" i="7"/>
  <c r="M27" i="7"/>
  <c r="N27" i="7"/>
  <c r="M28" i="7"/>
  <c r="N28" i="7"/>
  <c r="M29" i="7"/>
  <c r="N29" i="7"/>
  <c r="M30" i="7"/>
  <c r="N30" i="7"/>
  <c r="M31" i="7"/>
  <c r="N31" i="7"/>
  <c r="M32" i="7"/>
  <c r="N32" i="7"/>
  <c r="M33" i="7"/>
  <c r="N33" i="7"/>
  <c r="M34" i="7"/>
  <c r="N34" i="7"/>
  <c r="M35" i="7"/>
  <c r="N35" i="7"/>
  <c r="M36" i="7"/>
  <c r="N36" i="7"/>
  <c r="M37" i="7"/>
  <c r="N37" i="7"/>
  <c r="N2" i="7"/>
  <c r="M2" i="7"/>
  <c r="L3" i="7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2" i="7"/>
  <c r="E41" i="4"/>
  <c r="E42" i="4"/>
  <c r="D36" i="1" s="1"/>
  <c r="I36" i="1" s="1"/>
  <c r="E43" i="4"/>
  <c r="E44" i="4"/>
  <c r="E45" i="4"/>
  <c r="E46" i="4"/>
  <c r="E47" i="4"/>
  <c r="E48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X8" i="3"/>
  <c r="X9" i="3"/>
  <c r="X10" i="3"/>
  <c r="X11" i="3"/>
  <c r="X12" i="3"/>
  <c r="X13" i="3"/>
  <c r="X14" i="3"/>
  <c r="X15" i="3"/>
  <c r="X16" i="3"/>
  <c r="X17" i="3"/>
  <c r="X18" i="3"/>
  <c r="X19" i="3"/>
  <c r="X20" i="3"/>
  <c r="X21" i="3"/>
  <c r="X22" i="3"/>
  <c r="X23" i="3"/>
  <c r="X24" i="3"/>
  <c r="X25" i="3"/>
  <c r="F64" i="7" l="1"/>
  <c r="F52" i="7"/>
  <c r="F40" i="7"/>
  <c r="F28" i="7"/>
  <c r="F16" i="7"/>
  <c r="F17" i="7"/>
  <c r="F63" i="7"/>
  <c r="F51" i="7"/>
  <c r="F39" i="7"/>
  <c r="F27" i="7"/>
  <c r="F62" i="7"/>
  <c r="F50" i="7"/>
  <c r="F38" i="7"/>
  <c r="F26" i="7"/>
  <c r="F14" i="7"/>
  <c r="F10" i="7"/>
  <c r="F61" i="7"/>
  <c r="F49" i="7"/>
  <c r="F37" i="7"/>
  <c r="F25" i="7"/>
  <c r="F55" i="7"/>
  <c r="F60" i="7"/>
  <c r="F48" i="7"/>
  <c r="F36" i="7"/>
  <c r="F24" i="7"/>
  <c r="F12" i="7"/>
  <c r="F59" i="7"/>
  <c r="F47" i="7"/>
  <c r="F35" i="7"/>
  <c r="F23" i="7"/>
  <c r="F11" i="7"/>
  <c r="F57" i="7"/>
  <c r="F45" i="7"/>
  <c r="F33" i="7"/>
  <c r="F21" i="7"/>
  <c r="F9" i="7"/>
  <c r="F44" i="7"/>
  <c r="F32" i="7"/>
  <c r="F19" i="7"/>
  <c r="I60" i="7"/>
  <c r="I57" i="7"/>
  <c r="F6" i="7"/>
  <c r="J46" i="7"/>
  <c r="I49" i="7"/>
  <c r="I46" i="7"/>
  <c r="J59" i="7"/>
  <c r="F3" i="7"/>
  <c r="H57" i="7"/>
  <c r="J52" i="7"/>
  <c r="H59" i="7"/>
  <c r="I48" i="7"/>
  <c r="J49" i="7"/>
  <c r="J51" i="7"/>
  <c r="H58" i="7"/>
  <c r="I47" i="7"/>
  <c r="J47" i="7"/>
  <c r="I45" i="7"/>
  <c r="J45" i="7"/>
  <c r="J64" i="7"/>
  <c r="J40" i="7"/>
  <c r="J63" i="7"/>
  <c r="J39" i="7"/>
  <c r="I61" i="7"/>
  <c r="J61" i="7"/>
  <c r="J58" i="7"/>
  <c r="H55" i="7"/>
  <c r="H53" i="7"/>
  <c r="H41" i="7"/>
  <c r="I56" i="7"/>
  <c r="I44" i="7"/>
  <c r="H64" i="7"/>
  <c r="H62" i="7"/>
  <c r="H50" i="7"/>
  <c r="H38" i="7"/>
  <c r="I53" i="7"/>
  <c r="I41" i="7"/>
  <c r="J56" i="7"/>
  <c r="J44" i="7"/>
  <c r="H40" i="7"/>
  <c r="I55" i="7"/>
  <c r="I43" i="7"/>
  <c r="H63" i="7"/>
  <c r="H51" i="7"/>
  <c r="H39" i="7"/>
  <c r="I54" i="7"/>
  <c r="I42" i="7"/>
  <c r="I52" i="7"/>
  <c r="J43" i="7"/>
  <c r="H60" i="7"/>
  <c r="H48" i="7"/>
  <c r="J54" i="7"/>
  <c r="J42" i="7"/>
  <c r="I62" i="7"/>
  <c r="I50" i="7"/>
  <c r="I38" i="7"/>
  <c r="I9" i="1"/>
  <c r="I19" i="1"/>
  <c r="I17" i="1"/>
  <c r="I13" i="1"/>
  <c r="I15" i="1"/>
  <c r="P6" i="2"/>
  <c r="P7" i="2"/>
  <c r="P8" i="2"/>
  <c r="P9" i="2"/>
  <c r="P10" i="2"/>
  <c r="P11" i="2"/>
  <c r="P12" i="2"/>
  <c r="P13" i="2"/>
  <c r="P14" i="2"/>
  <c r="P5" i="2"/>
  <c r="G6" i="5"/>
  <c r="G7" i="5"/>
  <c r="G8" i="5"/>
  <c r="G5" i="5"/>
  <c r="I6" i="1"/>
  <c r="I7" i="1"/>
  <c r="I8" i="1"/>
  <c r="I5" i="1"/>
  <c r="X6" i="3"/>
  <c r="X7" i="3"/>
  <c r="X5" i="3"/>
  <c r="V30" i="3"/>
  <c r="V31" i="3"/>
  <c r="V32" i="3"/>
  <c r="V33" i="3"/>
  <c r="V34" i="3"/>
  <c r="V35" i="3"/>
  <c r="V36" i="3"/>
  <c r="V37" i="3"/>
  <c r="V38" i="3"/>
  <c r="V39" i="3"/>
  <c r="V29" i="3"/>
  <c r="U45" i="3"/>
  <c r="U46" i="3"/>
  <c r="U47" i="3"/>
  <c r="U48" i="3"/>
  <c r="U49" i="3"/>
  <c r="U50" i="3"/>
  <c r="U51" i="3"/>
  <c r="U52" i="3"/>
  <c r="U44" i="3"/>
  <c r="D3" i="7" l="1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2" i="7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5" i="4"/>
  <c r="I3" i="7" l="1"/>
  <c r="I4" i="7"/>
  <c r="I5" i="7"/>
  <c r="H6" i="7"/>
  <c r="I7" i="7"/>
  <c r="I8" i="7"/>
  <c r="H9" i="7"/>
  <c r="H10" i="7"/>
  <c r="I11" i="7"/>
  <c r="I12" i="7"/>
  <c r="I13" i="7"/>
  <c r="H14" i="7"/>
  <c r="I15" i="7"/>
  <c r="I16" i="7"/>
  <c r="H17" i="7"/>
  <c r="H18" i="7"/>
  <c r="I19" i="7"/>
  <c r="I20" i="7"/>
  <c r="I21" i="7"/>
  <c r="H22" i="7"/>
  <c r="I23" i="7"/>
  <c r="I24" i="7"/>
  <c r="H25" i="7"/>
  <c r="H26" i="7"/>
  <c r="I27" i="7"/>
  <c r="I28" i="7"/>
  <c r="I29" i="7"/>
  <c r="H30" i="7"/>
  <c r="I31" i="7"/>
  <c r="I32" i="7"/>
  <c r="I33" i="7"/>
  <c r="H34" i="7"/>
  <c r="I35" i="7"/>
  <c r="I36" i="7"/>
  <c r="H37" i="7"/>
  <c r="J2" i="7"/>
  <c r="H31" i="7" l="1"/>
  <c r="J30" i="7"/>
  <c r="J28" i="7"/>
  <c r="J20" i="7"/>
  <c r="H20" i="7"/>
  <c r="J11" i="7"/>
  <c r="J10" i="7"/>
  <c r="H28" i="7"/>
  <c r="H19" i="7"/>
  <c r="J8" i="7"/>
  <c r="J36" i="7"/>
  <c r="J27" i="7"/>
  <c r="J18" i="7"/>
  <c r="H8" i="7"/>
  <c r="J19" i="7"/>
  <c r="H36" i="7"/>
  <c r="H27" i="7"/>
  <c r="J16" i="7"/>
  <c r="J7" i="7"/>
  <c r="J35" i="7"/>
  <c r="J26" i="7"/>
  <c r="H16" i="7"/>
  <c r="H7" i="7"/>
  <c r="H35" i="7"/>
  <c r="J24" i="7"/>
  <c r="J15" i="7"/>
  <c r="J6" i="7"/>
  <c r="H11" i="7"/>
  <c r="J34" i="7"/>
  <c r="H24" i="7"/>
  <c r="H15" i="7"/>
  <c r="J4" i="7"/>
  <c r="J32" i="7"/>
  <c r="J23" i="7"/>
  <c r="J14" i="7"/>
  <c r="H4" i="7"/>
  <c r="H32" i="7"/>
  <c r="H23" i="7"/>
  <c r="J12" i="7"/>
  <c r="J3" i="7"/>
  <c r="J31" i="7"/>
  <c r="J22" i="7"/>
  <c r="H12" i="7"/>
  <c r="H3" i="7"/>
  <c r="I17" i="7"/>
  <c r="H33" i="7"/>
  <c r="H29" i="7"/>
  <c r="H5" i="7"/>
  <c r="I2" i="7"/>
  <c r="I34" i="7"/>
  <c r="I30" i="7"/>
  <c r="I26" i="7"/>
  <c r="I22" i="7"/>
  <c r="I18" i="7"/>
  <c r="I14" i="7"/>
  <c r="I10" i="7"/>
  <c r="I6" i="7"/>
  <c r="I25" i="7"/>
  <c r="I9" i="7"/>
  <c r="H13" i="7"/>
  <c r="I37" i="7"/>
  <c r="H21" i="7"/>
  <c r="J37" i="7"/>
  <c r="J33" i="7"/>
  <c r="J29" i="7"/>
  <c r="J25" i="7"/>
  <c r="J21" i="7"/>
  <c r="J17" i="7"/>
  <c r="J13" i="7"/>
  <c r="J9" i="7"/>
  <c r="J5" i="7"/>
</calcChain>
</file>

<file path=xl/sharedStrings.xml><?xml version="1.0" encoding="utf-8"?>
<sst xmlns="http://schemas.openxmlformats.org/spreadsheetml/2006/main" count="1882" uniqueCount="472">
  <si>
    <t>customer_id</t>
  </si>
  <si>
    <t>name</t>
  </si>
  <si>
    <t>email</t>
  </si>
  <si>
    <t>address</t>
  </si>
  <si>
    <t>order_id</t>
  </si>
  <si>
    <t>order_date</t>
  </si>
  <si>
    <t>product_id</t>
  </si>
  <si>
    <t>title</t>
  </si>
  <si>
    <t>price</t>
  </si>
  <si>
    <t>stock</t>
  </si>
  <si>
    <t>category</t>
  </si>
  <si>
    <t>order_qty</t>
  </si>
  <si>
    <t>category_id</t>
  </si>
  <si>
    <t>C001</t>
  </si>
  <si>
    <t>C002</t>
  </si>
  <si>
    <t>C003</t>
  </si>
  <si>
    <t>C004</t>
  </si>
  <si>
    <t>C005</t>
  </si>
  <si>
    <t>isabella.n@samplemail.com</t>
  </si>
  <si>
    <t xml:space="preserve"> 77 Garden Ln, Adelaide SA</t>
  </si>
  <si>
    <t>C006</t>
  </si>
  <si>
    <t>C007</t>
  </si>
  <si>
    <t>C008</t>
  </si>
  <si>
    <t>C009</t>
  </si>
  <si>
    <t>C010</t>
  </si>
  <si>
    <t>Ava Thompson</t>
  </si>
  <si>
    <t>Liam Patel</t>
  </si>
  <si>
    <t>liam.p@samplemail.com</t>
  </si>
  <si>
    <t>Mia Chen</t>
  </si>
  <si>
    <t>mia.c@samplemail.com</t>
  </si>
  <si>
    <t>Noah Williams</t>
  </si>
  <si>
    <t>Isabella Nguyen</t>
  </si>
  <si>
    <t>Ethan Smith</t>
  </si>
  <si>
    <t>ethan.s@samplemail.com</t>
  </si>
  <si>
    <t>Zoe Johnson</t>
  </si>
  <si>
    <t>zoe.j@samplemail.com</t>
  </si>
  <si>
    <t>Oliver Davis</t>
  </si>
  <si>
    <t>Emily Brown</t>
  </si>
  <si>
    <t>emily.b@samplemail.com</t>
  </si>
  <si>
    <t>Jack Wilson</t>
  </si>
  <si>
    <t>jack.w@samplemail.com</t>
  </si>
  <si>
    <t>ava.t@samplemail.com</t>
  </si>
  <si>
    <t>12 Oceanview Rd, Sydney NSW</t>
  </si>
  <si>
    <t>88 King St, Melbourne VIC</t>
  </si>
  <si>
    <t>5 Riverbend Ave, Brisbane QLD</t>
  </si>
  <si>
    <t>42 Sunset Blvd, Perth WA</t>
  </si>
  <si>
    <t>101 Harbour Dr, Hobart TAS</t>
  </si>
  <si>
    <t>33 Maple St, Canberra ACT</t>
  </si>
  <si>
    <t>19 Coral Cres, Darwin NT</t>
  </si>
  <si>
    <t>60 Pine Rd, Gold Coast QLD</t>
  </si>
  <si>
    <t>25 Bayview Ter, Newcastle NSW</t>
  </si>
  <si>
    <t>noah.w@samplemail.com</t>
  </si>
  <si>
    <t>oliver.d@samplemail.com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</si>
  <si>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</si>
  <si>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</si>
  <si>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</si>
  <si>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</si>
  <si>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</si>
  <si>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</si>
  <si>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</si>
  <si>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</si>
  <si>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</si>
  <si>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</si>
  <si>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Grace Taylor</t>
  </si>
  <si>
    <t>grace.t@samplemail.com</t>
  </si>
  <si>
    <t>14 Windmill St, Sydney NSW</t>
  </si>
  <si>
    <t>Benjamin Lee</t>
  </si>
  <si>
    <t>ben.lee@samplemail.com</t>
  </si>
  <si>
    <t>200 Queen St, Brisbane QLD</t>
  </si>
  <si>
    <t>Chloe Martin</t>
  </si>
  <si>
    <t>chloe.m@samplemail.com</t>
  </si>
  <si>
    <t>9 Seaview Rd, Adelaide SA</t>
  </si>
  <si>
    <t>Lucas Wright</t>
  </si>
  <si>
    <t>lucas.w@samplemail.com</t>
  </si>
  <si>
    <t>55 Forest Dr, Melbourne VIC</t>
  </si>
  <si>
    <t>Harper Singh</t>
  </si>
  <si>
    <t>harper.s@samplemail.com</t>
  </si>
  <si>
    <t>81 Lighthouse Ln, Hobart TAS</t>
  </si>
  <si>
    <t>Henry Clark</t>
  </si>
  <si>
    <t>henry.c@samplemail.com</t>
  </si>
  <si>
    <t>37 Rainforest Way, Cairns QLD</t>
  </si>
  <si>
    <t>Lily Robinson</t>
  </si>
  <si>
    <t>lily.r@samplemail.com</t>
  </si>
  <si>
    <t>102 Skyline Blvd, Perth WA</t>
  </si>
  <si>
    <t>Samuel Turner</t>
  </si>
  <si>
    <t>samuel.t@samplemail.com</t>
  </si>
  <si>
    <t>66 Valley Rd, Darwin NT</t>
  </si>
  <si>
    <t>Aria Murphy</t>
  </si>
  <si>
    <t>aria.m@samplemail.com</t>
  </si>
  <si>
    <t>28 Crescent Ave, Canberra ACT</t>
  </si>
  <si>
    <t>Isaac Hall</t>
  </si>
  <si>
    <t>isaac.h@samplemail.com</t>
  </si>
  <si>
    <t>73 Horizon Ct, Newcastle NSW</t>
  </si>
  <si>
    <t>Category</t>
  </si>
  <si>
    <t>Shampoo</t>
  </si>
  <si>
    <t>Color-Safe Purple Shampoo (300ml)</t>
  </si>
  <si>
    <t>Tea Tree Clarifying Shampoo (500ml)</t>
  </si>
  <si>
    <t>Keratin Repair Conditioner (300ml)</t>
  </si>
  <si>
    <t>Conditioner</t>
  </si>
  <si>
    <t>Volumizing Dry Shampoo Spray (150ml)</t>
  </si>
  <si>
    <t>Scalp Detox Treatment Mask (200ml)</t>
  </si>
  <si>
    <t>Mask</t>
  </si>
  <si>
    <t>Curl Defining Cream (250ml)</t>
  </si>
  <si>
    <t>Leave-In Hydration Mist (100ml)</t>
  </si>
  <si>
    <t>Serum</t>
  </si>
  <si>
    <t>Heat Protectant Spray (200ml)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</si>
  <si>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</si>
  <si>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</si>
  <si>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</si>
  <si>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</si>
  <si>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</si>
  <si>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</si>
  <si>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</si>
  <si>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</si>
  <si>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</si>
  <si>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</si>
  <si>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Argan Oil Shampoo (500ml)</t>
  </si>
  <si>
    <t>Anti-Frizz Serum with Coconut Oil (100ml)</t>
  </si>
  <si>
    <t>#0830</t>
  </si>
  <si>
    <t>#0831</t>
  </si>
  <si>
    <t>#0832</t>
  </si>
  <si>
    <t>#0833</t>
  </si>
  <si>
    <t>#0834</t>
  </si>
  <si>
    <t>#0835</t>
  </si>
  <si>
    <t>#0836</t>
  </si>
  <si>
    <t>#0837</t>
  </si>
  <si>
    <t>#0838</t>
  </si>
  <si>
    <t>#0839</t>
  </si>
  <si>
    <t>#0840</t>
  </si>
  <si>
    <t>#0841</t>
  </si>
  <si>
    <t>#0842</t>
  </si>
  <si>
    <t>#0843</t>
  </si>
  <si>
    <t>#0844</t>
  </si>
  <si>
    <t>#0845</t>
  </si>
  <si>
    <t>#0846</t>
  </si>
  <si>
    <t>#0847</t>
  </si>
  <si>
    <t>#0848</t>
  </si>
  <si>
    <t>#0849</t>
  </si>
  <si>
    <t>#0850</t>
  </si>
  <si>
    <t>#0851</t>
  </si>
  <si>
    <t>#0852</t>
  </si>
  <si>
    <t>#0853</t>
  </si>
  <si>
    <t>#0854</t>
  </si>
  <si>
    <t>#0855</t>
  </si>
  <si>
    <t>#0856</t>
  </si>
  <si>
    <t>#0857</t>
  </si>
  <si>
    <t>#0858</t>
  </si>
  <si>
    <t>#0859</t>
  </si>
  <si>
    <t>total_paid</t>
  </si>
  <si>
    <t>database_id</t>
  </si>
  <si>
    <t>City</t>
  </si>
  <si>
    <t>State</t>
  </si>
  <si>
    <t>12 Oceanview Rd</t>
  </si>
  <si>
    <t>88 King St</t>
  </si>
  <si>
    <t>5 Riverbend Ave</t>
  </si>
  <si>
    <t>42 Sunset Blvd</t>
  </si>
  <si>
    <t xml:space="preserve"> 77 Garden Ln</t>
  </si>
  <si>
    <t>101 Harbour Dr</t>
  </si>
  <si>
    <t>33 Maple St</t>
  </si>
  <si>
    <t>19 Coral Cres</t>
  </si>
  <si>
    <t>60 Pine Rd</t>
  </si>
  <si>
    <t>25 Bayview Ter</t>
  </si>
  <si>
    <t>14 Windmill St</t>
  </si>
  <si>
    <t>200 Queen St</t>
  </si>
  <si>
    <t>9 Seaview Rd</t>
  </si>
  <si>
    <t>55 Forest Dr</t>
  </si>
  <si>
    <t>81 Lighthouse Ln</t>
  </si>
  <si>
    <t>37 Rainforest Way</t>
  </si>
  <si>
    <t>102 Skyline Blvd</t>
  </si>
  <si>
    <t>66 Valley Rd</t>
  </si>
  <si>
    <t>28 Crescent Ave</t>
  </si>
  <si>
    <t>73 Horizon Ct</t>
  </si>
  <si>
    <t>Sydney</t>
  </si>
  <si>
    <t>NSW</t>
  </si>
  <si>
    <t>Melbourne</t>
  </si>
  <si>
    <t>VIC</t>
  </si>
  <si>
    <t>Brisbane</t>
  </si>
  <si>
    <t>QLD</t>
  </si>
  <si>
    <t>Perth</t>
  </si>
  <si>
    <t>WA</t>
  </si>
  <si>
    <t>Adelaide</t>
  </si>
  <si>
    <t>SA</t>
  </si>
  <si>
    <t>Hobart</t>
  </si>
  <si>
    <t>TAS</t>
  </si>
  <si>
    <t>Canberra</t>
  </si>
  <si>
    <t>ACT</t>
  </si>
  <si>
    <t>Darwin</t>
  </si>
  <si>
    <t>NT</t>
  </si>
  <si>
    <t>Newcastle</t>
  </si>
  <si>
    <t>Cairns</t>
  </si>
  <si>
    <t>Gold Coast</t>
  </si>
  <si>
    <t>Not normalized</t>
  </si>
  <si>
    <t>1NF</t>
  </si>
  <si>
    <t>PK</t>
  </si>
  <si>
    <t>city_id</t>
  </si>
  <si>
    <t>Customer table</t>
  </si>
  <si>
    <t>Cities</t>
  </si>
  <si>
    <t>city</t>
  </si>
  <si>
    <t>state</t>
  </si>
  <si>
    <t>CT01</t>
  </si>
  <si>
    <t>CT02</t>
  </si>
  <si>
    <t>CT03</t>
  </si>
  <si>
    <t>CT04</t>
  </si>
  <si>
    <t>CT05</t>
  </si>
  <si>
    <t>CT06</t>
  </si>
  <si>
    <t>CT07</t>
  </si>
  <si>
    <t>CT08</t>
  </si>
  <si>
    <t>CT09</t>
  </si>
  <si>
    <t>CT10</t>
  </si>
  <si>
    <t>CT11</t>
  </si>
  <si>
    <t>state_id</t>
  </si>
  <si>
    <t>ST01</t>
  </si>
  <si>
    <t>ST02</t>
  </si>
  <si>
    <t>ST03</t>
  </si>
  <si>
    <t>ST04</t>
  </si>
  <si>
    <t>ST05</t>
  </si>
  <si>
    <t>ST06</t>
  </si>
  <si>
    <t>ST07</t>
  </si>
  <si>
    <t>ST08</t>
  </si>
  <si>
    <t>States</t>
  </si>
  <si>
    <t>FK</t>
  </si>
  <si>
    <t>Products</t>
  </si>
  <si>
    <t>2NF and 3NF</t>
  </si>
  <si>
    <t>Products in Order</t>
  </si>
  <si>
    <t>2025-08-24 12:48:16 +1000</t>
  </si>
  <si>
    <t>2025-08-21 15:46:14 +1000</t>
  </si>
  <si>
    <t>2025-08-21 08:36:17 +1000</t>
  </si>
  <si>
    <t>2025-08-20 19:34:10 +1000</t>
  </si>
  <si>
    <t>2025-08-18 11:30:21 +1000</t>
  </si>
  <si>
    <t>2025-08-17 05:56:07 +1000</t>
  </si>
  <si>
    <t>2025-08-16 16:38:06 +1000</t>
  </si>
  <si>
    <t>2025-08-15 13:42:17 +1000</t>
  </si>
  <si>
    <t>2025-08-15 12:26:18 +1000</t>
  </si>
  <si>
    <t>2025-08-14 15:42:19 +1000</t>
  </si>
  <si>
    <t>2025-08-13 16:02:46 +1000</t>
  </si>
  <si>
    <t>2025-08-12 23:40:09 +1000</t>
  </si>
  <si>
    <t>2025-08-12 15:44:20 +1000</t>
  </si>
  <si>
    <t>2025-08-12 14:46:30 +1000</t>
  </si>
  <si>
    <t>2025-08-11 16:48:20 +1000</t>
  </si>
  <si>
    <t>2025-08-11 15:32:19 +1000</t>
  </si>
  <si>
    <t>2025-08-10 19:32:27 +1000</t>
  </si>
  <si>
    <t>2025-08-10 18:42:17 +1000</t>
  </si>
  <si>
    <t>2025-08-09 17:46:19 +1000</t>
  </si>
  <si>
    <t xml:space="preserve">Orders </t>
  </si>
  <si>
    <t>total_price</t>
  </si>
  <si>
    <t>PK, FK</t>
  </si>
  <si>
    <t>1NF, 2NF and 3NF</t>
  </si>
  <si>
    <t>('</t>
  </si>
  <si>
    <t>,'</t>
  </si>
  <si>
    <t>('ST01,'NSW' ),</t>
  </si>
  <si>
    <t>('ST02,'VIC' ),</t>
  </si>
  <si>
    <t>('ST03,'QLD' ),</t>
  </si>
  <si>
    <t>('ST04,'WA' ),</t>
  </si>
  <si>
    <t>('ST05,'SA' ),</t>
  </si>
  <si>
    <t>('ST06,'TAS' ),</t>
  </si>
  <si>
    <t>('ST07,'ACT' ),</t>
  </si>
  <si>
    <t>('ST08,'NT' )</t>
  </si>
  <si>
    <t>','</t>
  </si>
  <si>
    <t>' ),</t>
  </si>
  <si>
    <t>('CT01','Sydney','ST01' ),</t>
  </si>
  <si>
    <t>('CT02','Melbourne','ST02' ),</t>
  </si>
  <si>
    <t>('CT03','Brisbane','ST03' ),</t>
  </si>
  <si>
    <t>('CT04','Perth','ST04' ),</t>
  </si>
  <si>
    <t>('CT05','Adelaide','ST05' ),</t>
  </si>
  <si>
    <t>('CT06','Hobart','ST06' ),</t>
  </si>
  <si>
    <t>('CT07','Canberra','ST07' ),</t>
  </si>
  <si>
    <t>('CT08','Darwin','ST08' ),</t>
  </si>
  <si>
    <t>('CT09','Gold Coast','ST03' ),</t>
  </si>
  <si>
    <t>('CT10','Newcastle','ST01' ),</t>
  </si>
  <si>
    <t>('CT11','Cairns','ST03' ),</t>
  </si>
  <si>
    <t>('C001','Ava Thompson','ava.t@samplemail.com','12 Oceanview Rd','CT01' ),</t>
  </si>
  <si>
    <t>('C002','Liam Patel','liam.p@samplemail.com','88 King St','CT02' ),</t>
  </si>
  <si>
    <t>('C003','Mia Chen','mia.c@samplemail.com','5 Riverbend Ave','CT03' ),</t>
  </si>
  <si>
    <t>('#0830','2025-08-24 12:48:16 +1000','46.75','C003' ),</t>
  </si>
  <si>
    <t>('#0831','2025-08-21 15:46:14 +1000','56.85','C007' ),</t>
  </si>
  <si>
    <t>('#0832','2025-08-21 15:46:14 +1000','58.79','C015' ),</t>
  </si>
  <si>
    <t>('#0833','2025-08-21 08:36:17 +1000','15.95','C001' ),</t>
  </si>
  <si>
    <t>orders_id</t>
  </si>
  <si>
    <t>('C001','Shampoo' ),</t>
  </si>
  <si>
    <t>('C002','Conditioner' ),</t>
  </si>
  <si>
    <t>('C003','Mask' ),</t>
  </si>
  <si>
    <t>('C004','Serum' ),</t>
  </si>
  <si>
    <t>('P001','Argan Oil Shampoo (500ml)','18.95','80','C001' ),</t>
  </si>
  <si>
    <t>('P002','Color-Safe Purple Shampoo (300ml)','15.95','95','C001' ),</t>
  </si>
  <si>
    <t>('P003','Tea Tree Clarifying Shampoo (500ml)','13.5','110','C001' ),</t>
  </si>
  <si>
    <t>('P004','Keratin Repair Conditioner (300ml)','16.5','65','C002' ),</t>
  </si>
  <si>
    <t>('P005','Volumizing Dry Shampoo Spray (150ml)','14.99','120','C001' ),</t>
  </si>
  <si>
    <t>('P006','Scalp Detox Treatment Mask (200ml)','22','40','C003' ),</t>
  </si>
  <si>
    <t>('P007','Curl Defining Cream (250ml)','19.75','55','C002' ),</t>
  </si>
  <si>
    <t>('P008','Leave-In Hydration Mist (100ml)','17.25','70','C002' ),</t>
  </si>
  <si>
    <t>('P009','Anti-Frizz Serum with Coconut Oil (100ml)','21.9','30','C004' ),</t>
  </si>
  <si>
    <t>('P010','Heat Protectant Spray (200ml)','18','60','C004' ),</t>
  </si>
  <si>
    <t>('C004','Noah Williams','noah.w@samplemail.com','42 Sunset Blvd','CT04' ),</t>
  </si>
  <si>
    <t>('C005','Isabella Nguyen','isabella.n@samplemail.com',' 77 Garden Ln','CT05' ),</t>
  </si>
  <si>
    <t>('C006','Ethan Smith','ethan.s@samplemail.com','101 Harbour Dr','CT06' ),</t>
  </si>
  <si>
    <t>('C007','Zoe Johnson','zoe.j@samplemail.com','33 Maple St','CT07' ),</t>
  </si>
  <si>
    <t>('C008','Oliver Davis','oliver.d@samplemail.com','19 Coral Cres','CT08' ),</t>
  </si>
  <si>
    <t>('C009','Emily Brown','emily.b@samplemail.com','60 Pine Rd','CT09' ),</t>
  </si>
  <si>
    <t>('C010','Jack Wilson','jack.w@samplemail.com','25 Bayview Ter','CT10' ),</t>
  </si>
  <si>
    <t>('C011','Grace Taylor','grace.t@samplemail.com','14 Windmill St','CT01' ),</t>
  </si>
  <si>
    <t>('C012','Benjamin Lee','ben.lee@samplemail.com','200 Queen St','CT03' ),</t>
  </si>
  <si>
    <t>('C013','Chloe Martin','chloe.m@samplemail.com','9 Seaview Rd','CT05' ),</t>
  </si>
  <si>
    <t>('C014','Lucas Wright','lucas.w@samplemail.com','55 Forest Dr','CT02' ),</t>
  </si>
  <si>
    <t>('C015','Harper Singh','harper.s@samplemail.com','81 Lighthouse Ln','CT06' ),</t>
  </si>
  <si>
    <t>('C016','Henry Clark','henry.c@samplemail.com','37 Rainforest Way','CT11' ),</t>
  </si>
  <si>
    <t>('C017','Lily Robinson','lily.r@samplemail.com','102 Skyline Blvd','CT04' ),</t>
  </si>
  <si>
    <t>('C018','Samuel Turner','samuel.t@samplemail.com','66 Valley Rd','CT08' ),</t>
  </si>
  <si>
    <t>('C019','Aria Murphy','aria.m@samplemail.com','28 Crescent Ave','CT07' ),</t>
  </si>
  <si>
    <t>('C020','Isaac Hall','isaac.h@samplemail.com','73 Horizon Ct','CT10' ),</t>
  </si>
  <si>
    <t>('#0834','2025-08-20 19:34:10 +1000','33','C010' ),</t>
  </si>
  <si>
    <t>('#0835','2025-08-18 11:30:21 +1000','40','C018' ),</t>
  </si>
  <si>
    <t>('#0836','2025-08-17 05:56:07 +1000','34.5','C005' ),</t>
  </si>
  <si>
    <t>('#0837','2025-08-16 16:38:06 +1000','18','C012' ),</t>
  </si>
  <si>
    <t>('#0838','2025-08-15 13:42:17 +1000','47.85','C020' ),</t>
  </si>
  <si>
    <t>('#0839','2025-08-15 12:26:18 +1000','13.5','C009' ),</t>
  </si>
  <si>
    <t>('#0840','2025-08-14 15:42:19 +1000','36','C002' ),</t>
  </si>
  <si>
    <t>('#0841','2025-08-13 16:02:46 +1000','21.9','C014' ),</t>
  </si>
  <si>
    <t>('#0842','2025-08-12 23:40:09 +1000','52.89','C006' ),</t>
  </si>
  <si>
    <t>('#0843','2025-08-12 15:44:20 +1000','13.5','C017' ),</t>
  </si>
  <si>
    <t>('#0844','2025-08-12 14:46:30 +1000','39.5','C008' ),</t>
  </si>
  <si>
    <t>#0860</t>
  </si>
  <si>
    <t>#0861</t>
  </si>
  <si>
    <t>#0862</t>
  </si>
  <si>
    <t>#0863</t>
  </si>
  <si>
    <t>#0864</t>
  </si>
  <si>
    <t>#0865</t>
  </si>
  <si>
    <t>#0866</t>
  </si>
  <si>
    <t>#0867</t>
  </si>
  <si>
    <t>#0868</t>
  </si>
  <si>
    <t>#0869</t>
  </si>
  <si>
    <t>#0870</t>
  </si>
  <si>
    <t>#0871</t>
  </si>
  <si>
    <t>#0872</t>
  </si>
  <si>
    <t>#0873</t>
  </si>
  <si>
    <t>#0874</t>
  </si>
  <si>
    <t>#0875</t>
  </si>
  <si>
    <t>#0876</t>
  </si>
  <si>
    <t>#0877</t>
  </si>
  <si>
    <t>#0878</t>
  </si>
  <si>
    <t>#0879</t>
  </si>
  <si>
    <t>#0880</t>
  </si>
  <si>
    <t>#0881</t>
  </si>
  <si>
    <t>#0882</t>
  </si>
  <si>
    <t>#0883</t>
  </si>
  <si>
    <t>#0884</t>
  </si>
  <si>
    <t>#0885</t>
  </si>
  <si>
    <t>2025-07-20 22:42:17 +1000</t>
  </si>
  <si>
    <t>2025-07-20 08:32:17 +1000</t>
  </si>
  <si>
    <t>2025-07-18 11:32:18 +1000</t>
  </si>
  <si>
    <t>2025-07-15 23:30:13 +1000</t>
  </si>
  <si>
    <t>2025-07-15 22:38:14 +1000</t>
  </si>
  <si>
    <t>2025-07-15 11:38:14 +1000</t>
  </si>
  <si>
    <t>2025-07-15 00:44:12 +1000</t>
  </si>
  <si>
    <t>2025-07-14 05:24:21 +1000</t>
  </si>
  <si>
    <t>2025-07-13 11:28:21 +1000</t>
  </si>
  <si>
    <t>2025-07-13 05:32:11 +1000</t>
  </si>
  <si>
    <t>2025-07-11 22:38:10 +1000</t>
  </si>
  <si>
    <t>2025-07-11 10:34:10 +1000</t>
  </si>
  <si>
    <t>2025-07-10 11:24:17 +1000</t>
  </si>
  <si>
    <t>2025-07-08 22:24:36 +1000</t>
  </si>
  <si>
    <t>2025-07-08 22:24:18 +1000</t>
  </si>
  <si>
    <t>2025-07-07 12:42:15 +1000</t>
  </si>
  <si>
    <t>2025-07-03 13:38:20 +1000</t>
  </si>
  <si>
    <t>2025-07-02 00:46:17 +1000</t>
  </si>
  <si>
    <t>2025-06-23 14:28:11 +1000</t>
  </si>
  <si>
    <t>2025-06-22 20:38:15 +1000</t>
  </si>
  <si>
    <t>2025-06-22 13:34:13 +1000</t>
  </si>
  <si>
    <t>2025-06-21 11:48:15 +1000</t>
  </si>
  <si>
    <t>2025-06-18 13:28:13 +1000</t>
  </si>
  <si>
    <t>2025-06-15 22:44:14 +1000</t>
  </si>
  <si>
    <t>2025-06-12 12:38:16 +1000</t>
  </si>
  <si>
    <t>2025-06-10 15:32:10 +1000</t>
  </si>
  <si>
    <t>2025-06-09 23:48:20 +1000</t>
  </si>
  <si>
    <t>('#0845','2025-08-12 14:46:30 +1000','21.9','C011' ),</t>
  </si>
  <si>
    <t>('#0846','2025-08-12 14:46:30 +1000','47.85','C019' ),</t>
  </si>
  <si>
    <t>('#0847','2025-08-12 14:46:30 +1000','60.5','C004' ),</t>
  </si>
  <si>
    <t>('#0848','2025-08-12 14:46:30 +1000','17.25','C013' ),</t>
  </si>
  <si>
    <t>('#0849','2025-08-12 14:46:30 +1000','36','C016' ),</t>
  </si>
  <si>
    <t>('#0850','2025-08-12 14:46:30 +1000','15.95','C001' ),</t>
  </si>
  <si>
    <t>('#0851','2025-08-12 14:46:30 +1000','33','C007' ),</t>
  </si>
  <si>
    <t>('#0852','2025-08-12 14:46:30 +1000','19.75','C015' ),</t>
  </si>
  <si>
    <t>('#0853','2025-08-12 14:46:30 +1000','53.8','C003' ),</t>
  </si>
  <si>
    <t>('#0854','2025-08-12 14:46:30 +1000','18.95','C010' ),</t>
  </si>
  <si>
    <t>('#0855','2025-08-11 16:48:20 +1000','27','C018' ),</t>
  </si>
  <si>
    <t>('#0856','2025-08-11 15:32:19 +1000','14.99','C005' ),</t>
  </si>
  <si>
    <t>('#0857','2025-08-10 19:32:27 +1000','39.5','C012' ),</t>
  </si>
  <si>
    <t>('#0858','2025-08-10 18:42:17 +1000','21.9','C020' ),</t>
  </si>
  <si>
    <t>('#0859','2025-08-09 17:46:19 +1000','31.9','C009' ),</t>
  </si>
  <si>
    <t>('#0860','2025-07-20 22:42:17 +1000','16.5','C010' ),</t>
  </si>
  <si>
    <t>('#0861','2025-07-20 08:32:17 +1000','65.7','C011' ),</t>
  </si>
  <si>
    <t>('#0862','2025-07-18 11:32:18 +1000','22','C012' ),</t>
  </si>
  <si>
    <t>('#0863','2025-07-15 23:30:13 +1000','34.5','C013' ),</t>
  </si>
  <si>
    <t>('#0864','2025-07-15 22:38:14 +1000','18','C014' ),</t>
  </si>
  <si>
    <t>('#0865','2025-07-15 11:38:14 +1000','15.95','C015' ),</t>
  </si>
  <si>
    <t>('#0866','2025-07-15 00:44:12 +1000','33','C016' ),</t>
  </si>
  <si>
    <t>('#0867','2025-07-14 05:24:21 +1000','19.75','C017' ),</t>
  </si>
  <si>
    <t>('#0868','2025-07-13 11:28:21 +1000','39.5','C016' ),</t>
  </si>
  <si>
    <t>('#0869','2025-07-13 05:32:11 +1000','31.9','C001' ),</t>
  </si>
  <si>
    <t>('#0870','2025-07-11 22:38:10 +1000','18.95','C007' ),</t>
  </si>
  <si>
    <t>('#0871','2025-07-11 10:34:10 +1000','13.5','C015' ),</t>
  </si>
  <si>
    <t>('#0872','2025-07-10 11:24:17 +1000','19.75','C011' ),</t>
  </si>
  <si>
    <t>('#0873','2025-07-08 22:24:36 +1000','18.95','C019' ),</t>
  </si>
  <si>
    <t>('#0874','2025-07-08 22:24:18 +1000','29.98','C004' ),</t>
  </si>
  <si>
    <t>('#0875','2025-07-07 12:42:15 +1000','21.9','C013' ),</t>
  </si>
  <si>
    <t>('#0876','2025-07-03 13:38:20 +1000','15.95','C016' ),</t>
  </si>
  <si>
    <t>('#0877','2025-07-02 00:46:17 +1000','16.5','C001' ),</t>
  </si>
  <si>
    <t>('#0878','2025-06-23 14:28:11 +1000','40','C007' ),</t>
  </si>
  <si>
    <t>('#0878','2025-06-22 20:38:15 +1000','40','C015' ),</t>
  </si>
  <si>
    <t>('#0879','2025-06-22 13:34:13 +1000','17.25','C003' ),</t>
  </si>
  <si>
    <t>('#0880','2025-06-21 11:48:15 +1000','36','C010' ),</t>
  </si>
  <si>
    <t>('#0881','2025-06-18 13:28:13 +1000','15.95','C018' ),</t>
  </si>
  <si>
    <t>('#0882','2025-06-15 22:44:14 +1000','13.5','C005' ),</t>
  </si>
  <si>
    <t>('#0883','2025-06-12 12:38:16 +1000','18','C012' ),</t>
  </si>
  <si>
    <t>('#0884','2025-06-10 15:32:10 +1000','43.8','C020' ),</t>
  </si>
  <si>
    <t>('#0885','2025-06-09 23:48:20 +1000','37.9','C009' ),</t>
  </si>
  <si>
    <t>('#0830','2025-08-24 12:48:16 +1000','C003' ),</t>
  </si>
  <si>
    <t>('#0831','2025-08-21 15:46:14 +1000','C007' ),</t>
  </si>
  <si>
    <t>('#0832','2025-08-21 15:46:14 +1000','C015' ),</t>
  </si>
  <si>
    <t>('#0833','2025-08-21 08:36:17 +1000','C001' ),</t>
  </si>
  <si>
    <t>('#0834','2025-08-20 19:34:10 +1000','C010' ),</t>
  </si>
  <si>
    <t>('#0835','2025-08-18 11:30:21 +1000','C018' ),</t>
  </si>
  <si>
    <t>('#0836','2025-08-17 05:56:07 +1000','C005' ),</t>
  </si>
  <si>
    <t>('#0837','2025-08-16 16:38:06 +1000','C012' ),</t>
  </si>
  <si>
    <t>('#0838','2025-08-15 13:42:17 +1000','C020' ),</t>
  </si>
  <si>
    <t>('#0839','2025-08-15 12:26:18 +1000','C009' ),</t>
  </si>
  <si>
    <t>('#0840','2025-08-14 15:42:19 +1000','C002' ),</t>
  </si>
  <si>
    <t>('#0841','2025-08-13 16:02:46 +1000','C014' ),</t>
  </si>
  <si>
    <t>('#0842','2025-08-12 23:40:09 +1000','C006' ),</t>
  </si>
  <si>
    <t>('#0843','2025-08-12 15:44:20 +1000','C017' ),</t>
  </si>
  <si>
    <t>('#0844','2025-08-12 14:46:30 +1000','C008' ),</t>
  </si>
  <si>
    <t>('#0845','2025-08-12 14:46:30 +1000','C011' ),</t>
  </si>
  <si>
    <t>('#0846','2025-08-12 14:46:30 +1000','C019' ),</t>
  </si>
  <si>
    <t>('#0847','2025-08-12 14:46:30 +1000','C004' ),</t>
  </si>
  <si>
    <t>('#0848','2025-08-12 14:46:30 +1000','C013' ),</t>
  </si>
  <si>
    <t>('#0849','2025-08-12 14:46:30 +1000','C016' ),</t>
  </si>
  <si>
    <t>('#0850','2025-08-12 14:46:30 +1000','C001' ),</t>
  </si>
  <si>
    <t>('#0851','2025-08-12 14:46:30 +1000','C007' ),</t>
  </si>
  <si>
    <t>('#0852','2025-08-12 14:46:30 +1000','C015' ),</t>
  </si>
  <si>
    <t>('#0853','2025-08-12 14:46:30 +1000','C003' ),</t>
  </si>
  <si>
    <t>('#0854','2025-08-12 14:46:30 +1000','C010' ),</t>
  </si>
  <si>
    <t>('#0855','2025-08-11 16:48:20 +1000','C018' ),</t>
  </si>
  <si>
    <t>('#0856','2025-08-11 15:32:19 +1000','C005' ),</t>
  </si>
  <si>
    <t>('#0857','2025-08-10 19:32:27 +1000','C012' ),</t>
  </si>
  <si>
    <t>('#0858','2025-08-10 18:42:17 +1000','C020' ),</t>
  </si>
  <si>
    <t>('#0859','2025-08-09 17:46:19 +1000','C009' ),</t>
  </si>
  <si>
    <t>('#0860','2025-07-20 22:42:17 +1000','C010' ),</t>
  </si>
  <si>
    <t>('#0861','2025-07-20 08:32:17 +1000','C011' ),</t>
  </si>
  <si>
    <t>('#0862','2025-07-18 11:32:18 +1000','C012' ),</t>
  </si>
  <si>
    <t>('#0863','2025-07-15 23:30:13 +1000','C013' ),</t>
  </si>
  <si>
    <t>('#0864','2025-07-15 22:38:14 +1000','C014' ),</t>
  </si>
  <si>
    <t>('#0865','2025-07-15 11:38:14 +1000','C015' ),</t>
  </si>
  <si>
    <t>('#0866','2025-07-15 00:44:12 +1000','C016' ),</t>
  </si>
  <si>
    <t>('#0867','2025-07-14 05:24:21 +1000','C017' ),</t>
  </si>
  <si>
    <t>('#0868','2025-07-13 11:28:21 +1000','C016' ),</t>
  </si>
  <si>
    <t>('#0869','2025-07-13 05:32:11 +1000','C001' ),</t>
  </si>
  <si>
    <t>('#0870','2025-07-11 22:38:10 +1000','C007' ),</t>
  </si>
  <si>
    <t>('#0871','2025-07-11 10:34:10 +1000','C015' ),</t>
  </si>
  <si>
    <t>('#0872','2025-07-10 11:24:17 +1000','C011' ),</t>
  </si>
  <si>
    <t>('#0873','2025-07-08 22:24:36 +1000','C019' ),</t>
  </si>
  <si>
    <t>('#0874','2025-07-08 22:24:18 +1000','C004' ),</t>
  </si>
  <si>
    <t>('#0875','2025-07-07 12:42:15 +1000','C013' ),</t>
  </si>
  <si>
    <t>('#0876','2025-07-03 13:38:20 +1000','C016' ),</t>
  </si>
  <si>
    <t>('#0877','2025-07-02 00:46:17 +1000','C001' ),</t>
  </si>
  <si>
    <t>('#0878','2025-06-23 14:28:11 +1000','C007' ),</t>
  </si>
  <si>
    <t>('#0878','2025-06-22 20:38:15 +1000','C015' ),</t>
  </si>
  <si>
    <t>('#0879','2025-06-22 13:34:13 +1000','C003' ),</t>
  </si>
  <si>
    <t>('#0880','2025-06-21 11:48:15 +1000','C010' ),</t>
  </si>
  <si>
    <t>('#0881','2025-06-18 13:28:13 +1000','C018' ),</t>
  </si>
  <si>
    <t>('#0882','2025-06-15 22:44:14 +1000','C005' ),</t>
  </si>
  <si>
    <t>('#0883','2025-06-12 12:38:16 +1000','C012' ),</t>
  </si>
  <si>
    <t>('#0884','2025-06-10 15:32:10 +1000','C020' ),</t>
  </si>
  <si>
    <t>('#0885','2025-06-09 23:48:20 +1000','C009' ),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</si>
</sst>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0" tint="-0.14999847407452621"/>
      <name val="Aptos Narrow"/>
      <family val="2"/>
      <scheme val="minor"/>
    </font>
    <font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vertical="top"/>
    </xf>
    <xf numFmtId="14" fontId="0" fillId="0" borderId="0" xfId="0" applyNumberFormat="1"/>
    <xf numFmtId="44" fontId="0" fillId="0" borderId="0" xfId="1" applyFont="1"/>
    <xf numFmtId="1" fontId="0" fillId="0" borderId="0" xfId="0" applyNumberFormat="1"/>
    <xf numFmtId="0" fontId="0" fillId="2" borderId="0" xfId="0" applyFill="1" applyAlignment="1">
      <alignment vertical="top"/>
    </xf>
    <xf numFmtId="0" fontId="0" fillId="2" borderId="0" xfId="0" applyFill="1"/>
    <xf numFmtId="0" fontId="2" fillId="0" borderId="0" xfId="0" applyFont="1" applyAlignment="1">
      <alignment vertical="top"/>
    </xf>
    <xf numFmtId="0" fontId="0" fillId="2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3" fillId="0" borderId="1" xfId="2" applyBorder="1" applyAlignment="1">
      <alignment vertical="top"/>
    </xf>
    <xf numFmtId="0" fontId="0" fillId="0" borderId="1" xfId="0" applyBorder="1" applyAlignment="1">
      <alignment horizontal="left" vertical="top"/>
    </xf>
    <xf numFmtId="0" fontId="0" fillId="2" borderId="1" xfId="0" applyFill="1" applyBorder="1"/>
    <xf numFmtId="0" fontId="0" fillId="0" borderId="1" xfId="0" applyBorder="1"/>
    <xf numFmtId="0" fontId="0" fillId="3" borderId="1" xfId="0" applyFill="1" applyBorder="1" applyAlignment="1">
      <alignment vertical="top"/>
    </xf>
    <xf numFmtId="0" fontId="0" fillId="3" borderId="0" xfId="0" applyFill="1" applyAlignment="1">
      <alignment vertical="top"/>
    </xf>
    <xf numFmtId="0" fontId="2" fillId="0" borderId="0" xfId="0" applyFont="1"/>
    <xf numFmtId="44" fontId="0" fillId="0" borderId="1" xfId="1" applyFont="1" applyBorder="1"/>
    <xf numFmtId="0" fontId="0" fillId="3" borderId="0" xfId="0" applyFill="1"/>
    <xf numFmtId="0" fontId="0" fillId="3" borderId="1" xfId="0" applyFill="1" applyBorder="1"/>
    <xf numFmtId="0" fontId="0" fillId="4" borderId="0" xfId="0" applyFill="1"/>
    <xf numFmtId="0" fontId="0" fillId="4" borderId="1" xfId="0" applyFill="1" applyBorder="1"/>
    <xf numFmtId="0" fontId="5" fillId="0" borderId="0" xfId="0" applyFont="1"/>
    <xf numFmtId="0" fontId="0" fillId="0" borderId="0" xfId="0" quotePrefix="1" applyAlignment="1">
      <alignment vertical="top"/>
    </xf>
    <xf numFmtId="0" fontId="0" fillId="0" borderId="2" xfId="0" applyFill="1" applyBorder="1"/>
    <xf numFmtId="0" fontId="0" fillId="0" borderId="1" xfId="0" applyFill="1" applyBorder="1"/>
    <xf numFmtId="0" fontId="0" fillId="0" borderId="0" xfId="0" applyBorder="1"/>
    <xf numFmtId="0" fontId="0" fillId="0" borderId="0" xfId="0" applyFill="1" applyBorder="1"/>
    <xf numFmtId="44" fontId="6" fillId="0" borderId="0" xfId="1" applyFont="1"/>
    <xf numFmtId="44" fontId="6" fillId="0" borderId="1" xfId="1" applyFont="1" applyBorder="1"/>
    <xf numFmtId="0" fontId="6" fillId="0" borderId="0" xfId="0" applyFont="1" applyAlignment="1">
      <alignment vertical="top"/>
    </xf>
    <xf numFmtId="0" fontId="6" fillId="0" borderId="0" xfId="0" applyFont="1"/>
    <xf numFmtId="0" fontId="6" fillId="0" borderId="0" xfId="0" quotePrefix="1" applyFont="1" applyAlignment="1">
      <alignment vertical="top"/>
    </xf>
    <xf numFmtId="0" fontId="6" fillId="0" borderId="1" xfId="0" applyFont="1" applyBorder="1"/>
    <xf numFmtId="44" fontId="7" fillId="0" borderId="0" xfId="1" applyFont="1"/>
    <xf numFmtId="0" fontId="7" fillId="0" borderId="1" xfId="0" applyFont="1" applyBorder="1"/>
    <xf numFmtId="44" fontId="7" fillId="0" borderId="1" xfId="1" applyFont="1" applyBorder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noah.w@samplemail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oliver.d@samplemail.com" TargetMode="External"/><Relationship Id="rId1" Type="http://schemas.openxmlformats.org/officeDocument/2006/relationships/hyperlink" Target="mailto:noah.w@samplemail.com" TargetMode="External"/><Relationship Id="rId6" Type="http://schemas.openxmlformats.org/officeDocument/2006/relationships/hyperlink" Target="mailto:oliver.d@samplemail.com" TargetMode="External"/><Relationship Id="rId5" Type="http://schemas.openxmlformats.org/officeDocument/2006/relationships/hyperlink" Target="mailto:noah.w@samplemail.com" TargetMode="External"/><Relationship Id="rId4" Type="http://schemas.openxmlformats.org/officeDocument/2006/relationships/hyperlink" Target="mailto:oliver.d@sample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4763C-B4A0-434E-AE5D-D89E3C5660C2}">
  <sheetPr>
    <tabColor theme="9" tint="-0.249977111117893"/>
  </sheetPr>
  <dimension ref="B1:L61"/>
  <sheetViews>
    <sheetView showGridLines="0" tabSelected="1" workbookViewId="0">
      <selection activeCell="Q13" sqref="Q13"/>
    </sheetView>
  </sheetViews>
  <sheetFormatPr defaultRowHeight="14.4" x14ac:dyDescent="0.3"/>
  <cols>
    <col min="1" max="1" width="4" customWidth="1"/>
    <col min="2" max="2" width="10.21875" bestFit="1" customWidth="1"/>
    <col min="3" max="3" width="23.44140625" bestFit="1" customWidth="1"/>
    <col min="4" max="4" width="9.77734375" style="34" customWidth="1"/>
    <col min="5" max="5" width="17.109375" customWidth="1"/>
    <col min="6" max="6" width="8.88671875" style="28"/>
    <col min="7" max="12" width="8.88671875" style="31"/>
  </cols>
  <sheetData>
    <row r="1" spans="2:10" x14ac:dyDescent="0.3">
      <c r="B1" s="16" t="s">
        <v>246</v>
      </c>
    </row>
    <row r="2" spans="2:10" x14ac:dyDescent="0.3">
      <c r="B2" s="16" t="s">
        <v>243</v>
      </c>
    </row>
    <row r="3" spans="2:10" x14ac:dyDescent="0.3">
      <c r="B3" s="6" t="s">
        <v>193</v>
      </c>
      <c r="E3" s="20" t="s">
        <v>220</v>
      </c>
    </row>
    <row r="4" spans="2:10" x14ac:dyDescent="0.3">
      <c r="B4" s="12" t="s">
        <v>277</v>
      </c>
      <c r="C4" s="13" t="s">
        <v>5</v>
      </c>
      <c r="D4" s="35" t="s">
        <v>148</v>
      </c>
      <c r="E4" s="21" t="s">
        <v>0</v>
      </c>
      <c r="F4" s="31"/>
    </row>
    <row r="5" spans="2:10" x14ac:dyDescent="0.3">
      <c r="B5" s="13" t="s">
        <v>118</v>
      </c>
      <c r="C5" s="13" t="s">
        <v>224</v>
      </c>
      <c r="D5" s="36">
        <f>SUMIF(Products_Order!B5:B67,Orders!B5,Products_Order!E5:E67)</f>
        <v>46.75</v>
      </c>
      <c r="E5" s="13" t="s">
        <v>15</v>
      </c>
      <c r="F5" s="31" t="s">
        <v>247</v>
      </c>
      <c r="G5" s="32" t="s">
        <v>257</v>
      </c>
      <c r="H5" s="32" t="s">
        <v>258</v>
      </c>
      <c r="I5" s="30" t="str">
        <f>_xlfn.CONCAT(F5,B5,G5,C5,G5,D5,G5,E5,H5)</f>
        <v>('#0830','2025-08-24 12:48:16 +1000','46.75','C003' ),</v>
      </c>
      <c r="J5" s="31" t="s">
        <v>273</v>
      </c>
    </row>
    <row r="6" spans="2:10" x14ac:dyDescent="0.3">
      <c r="B6" s="13" t="s">
        <v>119</v>
      </c>
      <c r="C6" s="13" t="s">
        <v>225</v>
      </c>
      <c r="D6" s="36">
        <f>SUMIF(Products_Order!B6:B68,Orders!B6,Products_Order!E6:E68)</f>
        <v>56.849999999999994</v>
      </c>
      <c r="E6" s="13" t="s">
        <v>21</v>
      </c>
      <c r="F6" s="31" t="s">
        <v>247</v>
      </c>
      <c r="G6" s="32" t="s">
        <v>257</v>
      </c>
      <c r="H6" s="32" t="s">
        <v>258</v>
      </c>
      <c r="I6" s="30" t="str">
        <f t="shared" ref="I6:J8" si="0">_xlfn.CONCAT(F6,B6,G6,C6,G6,D6,G6,E6,H6)</f>
        <v>('#0831','2025-08-21 15:46:14 +1000','56.85','C007' ),</v>
      </c>
      <c r="J6" s="31" t="s">
        <v>274</v>
      </c>
    </row>
    <row r="7" spans="2:10" x14ac:dyDescent="0.3">
      <c r="B7" s="13" t="s">
        <v>120</v>
      </c>
      <c r="C7" s="13" t="s">
        <v>225</v>
      </c>
      <c r="D7" s="36">
        <f>SUMIF(Products_Order!B7:B69,Orders!B7,Products_Order!E7:E69)</f>
        <v>58.79</v>
      </c>
      <c r="E7" s="13" t="s">
        <v>57</v>
      </c>
      <c r="F7" s="31" t="s">
        <v>247</v>
      </c>
      <c r="G7" s="32" t="s">
        <v>257</v>
      </c>
      <c r="H7" s="32" t="s">
        <v>258</v>
      </c>
      <c r="I7" s="30" t="str">
        <f t="shared" si="0"/>
        <v>('#0832','2025-08-21 15:46:14 +1000','58.79','C015' ),</v>
      </c>
      <c r="J7" s="31" t="s">
        <v>275</v>
      </c>
    </row>
    <row r="8" spans="2:10" x14ac:dyDescent="0.3">
      <c r="B8" s="13" t="s">
        <v>121</v>
      </c>
      <c r="C8" s="13" t="s">
        <v>226</v>
      </c>
      <c r="D8" s="36">
        <f>SUMIF(Products_Order!B8:B70,Orders!B8,Products_Order!E8:E70)</f>
        <v>15.95</v>
      </c>
      <c r="E8" s="13" t="s">
        <v>13</v>
      </c>
      <c r="F8" s="31" t="s">
        <v>247</v>
      </c>
      <c r="G8" s="32" t="s">
        <v>257</v>
      </c>
      <c r="H8" s="32" t="s">
        <v>258</v>
      </c>
      <c r="I8" s="30" t="str">
        <f t="shared" si="0"/>
        <v>('#0833','2025-08-21 08:36:17 +1000','15.95','C001' ),</v>
      </c>
      <c r="J8" s="31" t="s">
        <v>276</v>
      </c>
    </row>
    <row r="9" spans="2:10" x14ac:dyDescent="0.3">
      <c r="B9" s="13" t="s">
        <v>122</v>
      </c>
      <c r="C9" s="13" t="s">
        <v>227</v>
      </c>
      <c r="D9" s="36">
        <f>SUMIF(Products_Order!B9:B71,Orders!B9,Products_Order!E9:E71)</f>
        <v>33</v>
      </c>
      <c r="E9" s="13" t="s">
        <v>24</v>
      </c>
      <c r="F9" s="31" t="s">
        <v>247</v>
      </c>
      <c r="G9" s="32" t="s">
        <v>257</v>
      </c>
      <c r="H9" s="32" t="s">
        <v>258</v>
      </c>
      <c r="I9" s="30" t="str">
        <f t="shared" ref="I9:J9" si="1">_xlfn.CONCAT(F9,B9,G9,C9,G9,D9,G9,E9,H9)</f>
        <v>('#0834','2025-08-20 19:34:10 +1000','33','C010' ),</v>
      </c>
      <c r="J9" s="31" t="s">
        <v>309</v>
      </c>
    </row>
    <row r="10" spans="2:10" x14ac:dyDescent="0.3">
      <c r="B10" s="13" t="s">
        <v>123</v>
      </c>
      <c r="C10" s="13" t="s">
        <v>228</v>
      </c>
      <c r="D10" s="36">
        <f>SUMIF(Products_Order!B10:B72,Orders!B10,Products_Order!E10:E72)</f>
        <v>40</v>
      </c>
      <c r="E10" s="13" t="s">
        <v>60</v>
      </c>
      <c r="F10" s="31" t="s">
        <v>247</v>
      </c>
      <c r="G10" s="32" t="s">
        <v>257</v>
      </c>
      <c r="H10" s="32" t="s">
        <v>258</v>
      </c>
      <c r="I10" s="30" t="str">
        <f t="shared" ref="I10:J61" si="2">_xlfn.CONCAT(F10,B10,G10,C10,G10,D10,G10,E10,H10)</f>
        <v>('#0835','2025-08-18 11:30:21 +1000','40','C018' ),</v>
      </c>
      <c r="J10" s="31" t="s">
        <v>310</v>
      </c>
    </row>
    <row r="11" spans="2:10" x14ac:dyDescent="0.3">
      <c r="B11" s="13" t="s">
        <v>124</v>
      </c>
      <c r="C11" s="13" t="s">
        <v>229</v>
      </c>
      <c r="D11" s="36">
        <f>SUMIF(Products_Order!B11:B73,Orders!B11,Products_Order!E11:E73)</f>
        <v>34.5</v>
      </c>
      <c r="E11" s="13" t="s">
        <v>17</v>
      </c>
      <c r="F11" s="31" t="s">
        <v>247</v>
      </c>
      <c r="G11" s="32" t="s">
        <v>257</v>
      </c>
      <c r="H11" s="32" t="s">
        <v>258</v>
      </c>
      <c r="I11" s="30" t="str">
        <f t="shared" si="2"/>
        <v>('#0836','2025-08-17 05:56:07 +1000','34.5','C005' ),</v>
      </c>
      <c r="J11" s="31" t="s">
        <v>311</v>
      </c>
    </row>
    <row r="12" spans="2:10" x14ac:dyDescent="0.3">
      <c r="B12" s="13" t="s">
        <v>125</v>
      </c>
      <c r="C12" s="13" t="s">
        <v>230</v>
      </c>
      <c r="D12" s="36">
        <f>SUMIF(Products_Order!B12:B74,Orders!B12,Products_Order!E12:E74)</f>
        <v>18</v>
      </c>
      <c r="E12" s="13" t="s">
        <v>54</v>
      </c>
      <c r="F12" s="31" t="s">
        <v>247</v>
      </c>
      <c r="G12" s="32" t="s">
        <v>257</v>
      </c>
      <c r="H12" s="32" t="s">
        <v>258</v>
      </c>
      <c r="I12" s="30" t="str">
        <f t="shared" si="2"/>
        <v>('#0837','2025-08-16 16:38:06 +1000','18','C012' ),</v>
      </c>
      <c r="J12" s="31" t="s">
        <v>312</v>
      </c>
    </row>
    <row r="13" spans="2:10" x14ac:dyDescent="0.3">
      <c r="B13" s="13" t="s">
        <v>126</v>
      </c>
      <c r="C13" s="13" t="s">
        <v>231</v>
      </c>
      <c r="D13" s="36">
        <f>SUMIF(Products_Order!B13:B75,Orders!B13,Products_Order!E13:E75)</f>
        <v>47.849999999999994</v>
      </c>
      <c r="E13" s="13" t="s">
        <v>62</v>
      </c>
      <c r="F13" s="31" t="s">
        <v>247</v>
      </c>
      <c r="G13" s="32" t="s">
        <v>257</v>
      </c>
      <c r="H13" s="32" t="s">
        <v>258</v>
      </c>
      <c r="I13" s="30" t="str">
        <f t="shared" si="2"/>
        <v>('#0838','2025-08-15 13:42:17 +1000','47.85','C020' ),</v>
      </c>
      <c r="J13" s="31" t="s">
        <v>313</v>
      </c>
    </row>
    <row r="14" spans="2:10" x14ac:dyDescent="0.3">
      <c r="B14" s="13" t="s">
        <v>127</v>
      </c>
      <c r="C14" s="13" t="s">
        <v>232</v>
      </c>
      <c r="D14" s="36">
        <f>SUMIF(Products_Order!B14:B76,Orders!B14,Products_Order!E14:E76)</f>
        <v>13.5</v>
      </c>
      <c r="E14" s="13" t="s">
        <v>23</v>
      </c>
      <c r="F14" s="31" t="s">
        <v>247</v>
      </c>
      <c r="G14" s="32" t="s">
        <v>257</v>
      </c>
      <c r="H14" s="32" t="s">
        <v>258</v>
      </c>
      <c r="I14" s="30" t="str">
        <f t="shared" si="2"/>
        <v>('#0839','2025-08-15 12:26:18 +1000','13.5','C009' ),</v>
      </c>
      <c r="J14" s="31" t="s">
        <v>314</v>
      </c>
    </row>
    <row r="15" spans="2:10" x14ac:dyDescent="0.3">
      <c r="B15" s="13" t="s">
        <v>128</v>
      </c>
      <c r="C15" s="13" t="s">
        <v>233</v>
      </c>
      <c r="D15" s="36">
        <f>SUMIF(Products_Order!B15:B77,Orders!B15,Products_Order!E15:E77)</f>
        <v>36</v>
      </c>
      <c r="E15" s="13" t="s">
        <v>14</v>
      </c>
      <c r="F15" s="31" t="s">
        <v>247</v>
      </c>
      <c r="G15" s="32" t="s">
        <v>257</v>
      </c>
      <c r="H15" s="32" t="s">
        <v>258</v>
      </c>
      <c r="I15" s="30" t="str">
        <f t="shared" si="2"/>
        <v>('#0840','2025-08-14 15:42:19 +1000','36','C002' ),</v>
      </c>
      <c r="J15" s="31" t="s">
        <v>315</v>
      </c>
    </row>
    <row r="16" spans="2:10" x14ac:dyDescent="0.3">
      <c r="B16" s="13" t="s">
        <v>129</v>
      </c>
      <c r="C16" s="13" t="s">
        <v>234</v>
      </c>
      <c r="D16" s="36">
        <f>SUMIF(Products_Order!B16:B78,Orders!B16,Products_Order!E16:E78)</f>
        <v>21.9</v>
      </c>
      <c r="E16" s="13" t="s">
        <v>56</v>
      </c>
      <c r="F16" s="31" t="s">
        <v>247</v>
      </c>
      <c r="G16" s="32" t="s">
        <v>257</v>
      </c>
      <c r="H16" s="32" t="s">
        <v>258</v>
      </c>
      <c r="I16" s="30" t="str">
        <f t="shared" si="2"/>
        <v>('#0841','2025-08-13 16:02:46 +1000','21.9','C014' ),</v>
      </c>
      <c r="J16" s="31" t="s">
        <v>316</v>
      </c>
    </row>
    <row r="17" spans="2:10" x14ac:dyDescent="0.3">
      <c r="B17" s="13" t="s">
        <v>130</v>
      </c>
      <c r="C17" s="13" t="s">
        <v>235</v>
      </c>
      <c r="D17" s="36">
        <f>SUMIF(Products_Order!B17:B79,Orders!B17,Products_Order!E17:E79)</f>
        <v>52.89</v>
      </c>
      <c r="E17" s="13" t="s">
        <v>20</v>
      </c>
      <c r="F17" s="31" t="s">
        <v>247</v>
      </c>
      <c r="G17" s="32" t="s">
        <v>257</v>
      </c>
      <c r="H17" s="32" t="s">
        <v>258</v>
      </c>
      <c r="I17" s="30" t="str">
        <f t="shared" si="2"/>
        <v>('#0842','2025-08-12 23:40:09 +1000','52.89','C006' ),</v>
      </c>
      <c r="J17" s="31" t="s">
        <v>317</v>
      </c>
    </row>
    <row r="18" spans="2:10" x14ac:dyDescent="0.3">
      <c r="B18" s="13" t="s">
        <v>131</v>
      </c>
      <c r="C18" s="13" t="s">
        <v>236</v>
      </c>
      <c r="D18" s="36">
        <f>SUMIF(Products_Order!B18:B80,Orders!B18,Products_Order!E18:E80)</f>
        <v>13.5</v>
      </c>
      <c r="E18" s="13" t="s">
        <v>59</v>
      </c>
      <c r="F18" s="31" t="s">
        <v>247</v>
      </c>
      <c r="G18" s="32" t="s">
        <v>257</v>
      </c>
      <c r="H18" s="32" t="s">
        <v>258</v>
      </c>
      <c r="I18" s="30" t="str">
        <f t="shared" si="2"/>
        <v>('#0843','2025-08-12 15:44:20 +1000','13.5','C017' ),</v>
      </c>
      <c r="J18" s="31" t="s">
        <v>318</v>
      </c>
    </row>
    <row r="19" spans="2:10" x14ac:dyDescent="0.3">
      <c r="B19" s="13" t="s">
        <v>132</v>
      </c>
      <c r="C19" s="13" t="s">
        <v>237</v>
      </c>
      <c r="D19" s="36">
        <f>SUMIF(Products_Order!B19:B81,Orders!B19,Products_Order!E19:E81)</f>
        <v>39.5</v>
      </c>
      <c r="E19" s="13" t="s">
        <v>22</v>
      </c>
      <c r="F19" s="31" t="s">
        <v>247</v>
      </c>
      <c r="G19" s="32" t="s">
        <v>257</v>
      </c>
      <c r="H19" s="32" t="s">
        <v>258</v>
      </c>
      <c r="I19" s="30" t="str">
        <f t="shared" si="2"/>
        <v>('#0844','2025-08-12 14:46:30 +1000','39.5','C008' ),</v>
      </c>
      <c r="J19" s="31" t="s">
        <v>319</v>
      </c>
    </row>
    <row r="20" spans="2:10" x14ac:dyDescent="0.3">
      <c r="B20" s="13" t="s">
        <v>133</v>
      </c>
      <c r="C20" s="13" t="s">
        <v>237</v>
      </c>
      <c r="D20" s="36">
        <f>SUMIF(Products_Order!B20:B82,Orders!B20,Products_Order!E20:E82)</f>
        <v>21.9</v>
      </c>
      <c r="E20" s="13" t="s">
        <v>53</v>
      </c>
      <c r="F20" s="31" t="s">
        <v>247</v>
      </c>
      <c r="G20" s="32" t="s">
        <v>257</v>
      </c>
      <c r="H20" s="32" t="s">
        <v>258</v>
      </c>
      <c r="I20" s="30" t="str">
        <f t="shared" si="2"/>
        <v>('#0845','2025-08-12 14:46:30 +1000','21.9','C011' ),</v>
      </c>
      <c r="J20" s="31" t="s">
        <v>373</v>
      </c>
    </row>
    <row r="21" spans="2:10" x14ac:dyDescent="0.3">
      <c r="B21" s="13" t="s">
        <v>134</v>
      </c>
      <c r="C21" s="13" t="s">
        <v>237</v>
      </c>
      <c r="D21" s="36">
        <f>SUMIF(Products_Order!B21:B83,Orders!B21,Products_Order!E21:E83)</f>
        <v>47.849999999999994</v>
      </c>
      <c r="E21" s="13" t="s">
        <v>61</v>
      </c>
      <c r="F21" s="31" t="s">
        <v>247</v>
      </c>
      <c r="G21" s="32" t="s">
        <v>257</v>
      </c>
      <c r="H21" s="32" t="s">
        <v>258</v>
      </c>
      <c r="I21" s="30" t="str">
        <f t="shared" si="2"/>
        <v>('#0846','2025-08-12 14:46:30 +1000','47.85','C019' ),</v>
      </c>
      <c r="J21" s="31" t="s">
        <v>374</v>
      </c>
    </row>
    <row r="22" spans="2:10" x14ac:dyDescent="0.3">
      <c r="B22" s="13" t="s">
        <v>135</v>
      </c>
      <c r="C22" s="13" t="s">
        <v>237</v>
      </c>
      <c r="D22" s="36">
        <f>SUMIF(Products_Order!B22:B84,Orders!B22,Products_Order!E22:E84)</f>
        <v>60.5</v>
      </c>
      <c r="E22" s="13" t="s">
        <v>16</v>
      </c>
      <c r="F22" s="31" t="s">
        <v>247</v>
      </c>
      <c r="G22" s="32" t="s">
        <v>257</v>
      </c>
      <c r="H22" s="32" t="s">
        <v>258</v>
      </c>
      <c r="I22" s="30" t="str">
        <f t="shared" si="2"/>
        <v>('#0847','2025-08-12 14:46:30 +1000','60.5','C004' ),</v>
      </c>
      <c r="J22" s="31" t="s">
        <v>375</v>
      </c>
    </row>
    <row r="23" spans="2:10" x14ac:dyDescent="0.3">
      <c r="B23" s="13" t="s">
        <v>136</v>
      </c>
      <c r="C23" s="13" t="s">
        <v>237</v>
      </c>
      <c r="D23" s="36">
        <f>SUMIF(Products_Order!B23:B85,Orders!B23,Products_Order!E23:E85)</f>
        <v>17.25</v>
      </c>
      <c r="E23" s="13" t="s">
        <v>55</v>
      </c>
      <c r="F23" s="31" t="s">
        <v>247</v>
      </c>
      <c r="G23" s="32" t="s">
        <v>257</v>
      </c>
      <c r="H23" s="32" t="s">
        <v>258</v>
      </c>
      <c r="I23" s="30" t="str">
        <f t="shared" si="2"/>
        <v>('#0848','2025-08-12 14:46:30 +1000','17.25','C013' ),</v>
      </c>
      <c r="J23" s="31" t="s">
        <v>376</v>
      </c>
    </row>
    <row r="24" spans="2:10" x14ac:dyDescent="0.3">
      <c r="B24" s="13" t="s">
        <v>137</v>
      </c>
      <c r="C24" s="13" t="s">
        <v>237</v>
      </c>
      <c r="D24" s="36">
        <f>SUMIF(Products_Order!B24:B86,Orders!B24,Products_Order!E24:E86)</f>
        <v>36</v>
      </c>
      <c r="E24" s="13" t="s">
        <v>58</v>
      </c>
      <c r="F24" s="31" t="s">
        <v>247</v>
      </c>
      <c r="G24" s="32" t="s">
        <v>257</v>
      </c>
      <c r="H24" s="32" t="s">
        <v>258</v>
      </c>
      <c r="I24" s="30" t="str">
        <f t="shared" si="2"/>
        <v>('#0849','2025-08-12 14:46:30 +1000','36','C016' ),</v>
      </c>
      <c r="J24" s="31" t="s">
        <v>377</v>
      </c>
    </row>
    <row r="25" spans="2:10" x14ac:dyDescent="0.3">
      <c r="B25" s="13" t="s">
        <v>138</v>
      </c>
      <c r="C25" s="13" t="s">
        <v>237</v>
      </c>
      <c r="D25" s="36">
        <f>SUMIF(Products_Order!B25:B87,Orders!B25,Products_Order!E25:E87)</f>
        <v>15.95</v>
      </c>
      <c r="E25" s="13" t="s">
        <v>13</v>
      </c>
      <c r="F25" s="31" t="s">
        <v>247</v>
      </c>
      <c r="G25" s="32" t="s">
        <v>257</v>
      </c>
      <c r="H25" s="32" t="s">
        <v>258</v>
      </c>
      <c r="I25" s="30" t="str">
        <f t="shared" si="2"/>
        <v>('#0850','2025-08-12 14:46:30 +1000','15.95','C001' ),</v>
      </c>
      <c r="J25" s="31" t="s">
        <v>378</v>
      </c>
    </row>
    <row r="26" spans="2:10" x14ac:dyDescent="0.3">
      <c r="B26" s="13" t="s">
        <v>139</v>
      </c>
      <c r="C26" s="13" t="s">
        <v>237</v>
      </c>
      <c r="D26" s="36">
        <f>SUMIF(Products_Order!B26:B88,Orders!B26,Products_Order!E26:E88)</f>
        <v>33</v>
      </c>
      <c r="E26" s="13" t="s">
        <v>21</v>
      </c>
      <c r="F26" s="31" t="s">
        <v>247</v>
      </c>
      <c r="G26" s="32" t="s">
        <v>257</v>
      </c>
      <c r="H26" s="32" t="s">
        <v>258</v>
      </c>
      <c r="I26" s="30" t="str">
        <f t="shared" si="2"/>
        <v>('#0851','2025-08-12 14:46:30 +1000','33','C007' ),</v>
      </c>
      <c r="J26" s="31" t="s">
        <v>379</v>
      </c>
    </row>
    <row r="27" spans="2:10" x14ac:dyDescent="0.3">
      <c r="B27" s="13" t="s">
        <v>140</v>
      </c>
      <c r="C27" s="13" t="s">
        <v>237</v>
      </c>
      <c r="D27" s="36">
        <f>SUMIF(Products_Order!B27:B89,Orders!B27,Products_Order!E27:E89)</f>
        <v>19.75</v>
      </c>
      <c r="E27" s="13" t="s">
        <v>57</v>
      </c>
      <c r="F27" s="31" t="s">
        <v>247</v>
      </c>
      <c r="G27" s="32" t="s">
        <v>257</v>
      </c>
      <c r="H27" s="32" t="s">
        <v>258</v>
      </c>
      <c r="I27" s="30" t="str">
        <f t="shared" si="2"/>
        <v>('#0852','2025-08-12 14:46:30 +1000','19.75','C015' ),</v>
      </c>
      <c r="J27" s="31" t="s">
        <v>380</v>
      </c>
    </row>
    <row r="28" spans="2:10" x14ac:dyDescent="0.3">
      <c r="B28" s="13" t="s">
        <v>141</v>
      </c>
      <c r="C28" s="13" t="s">
        <v>237</v>
      </c>
      <c r="D28" s="36">
        <f>SUMIF(Products_Order!B28:B90,Orders!B28,Products_Order!E28:E90)</f>
        <v>53.8</v>
      </c>
      <c r="E28" s="13" t="s">
        <v>15</v>
      </c>
      <c r="F28" s="31" t="s">
        <v>247</v>
      </c>
      <c r="G28" s="32" t="s">
        <v>257</v>
      </c>
      <c r="H28" s="32" t="s">
        <v>258</v>
      </c>
      <c r="I28" s="30" t="str">
        <f t="shared" si="2"/>
        <v>('#0853','2025-08-12 14:46:30 +1000','53.8','C003' ),</v>
      </c>
      <c r="J28" s="31" t="s">
        <v>381</v>
      </c>
    </row>
    <row r="29" spans="2:10" x14ac:dyDescent="0.3">
      <c r="B29" s="13" t="s">
        <v>142</v>
      </c>
      <c r="C29" s="13" t="s">
        <v>237</v>
      </c>
      <c r="D29" s="36">
        <f>SUMIF(Products_Order!B29:B91,Orders!B29,Products_Order!E29:E91)</f>
        <v>18.95</v>
      </c>
      <c r="E29" s="13" t="s">
        <v>24</v>
      </c>
      <c r="F29" s="31" t="s">
        <v>247</v>
      </c>
      <c r="G29" s="32" t="s">
        <v>257</v>
      </c>
      <c r="H29" s="32" t="s">
        <v>258</v>
      </c>
      <c r="I29" s="30" t="str">
        <f t="shared" si="2"/>
        <v>('#0854','2025-08-12 14:46:30 +1000','18.95','C010' ),</v>
      </c>
      <c r="J29" s="31" t="s">
        <v>382</v>
      </c>
    </row>
    <row r="30" spans="2:10" x14ac:dyDescent="0.3">
      <c r="B30" s="13" t="s">
        <v>143</v>
      </c>
      <c r="C30" s="13" t="s">
        <v>238</v>
      </c>
      <c r="D30" s="36">
        <f>SUMIF(Products_Order!B30:B92,Orders!B30,Products_Order!E30:E92)</f>
        <v>27</v>
      </c>
      <c r="E30" s="13" t="s">
        <v>60</v>
      </c>
      <c r="F30" s="31" t="s">
        <v>247</v>
      </c>
      <c r="G30" s="32" t="s">
        <v>257</v>
      </c>
      <c r="H30" s="32" t="s">
        <v>258</v>
      </c>
      <c r="I30" s="30" t="str">
        <f t="shared" si="2"/>
        <v>('#0855','2025-08-11 16:48:20 +1000','27','C018' ),</v>
      </c>
      <c r="J30" s="31" t="s">
        <v>383</v>
      </c>
    </row>
    <row r="31" spans="2:10" x14ac:dyDescent="0.3">
      <c r="B31" s="13" t="s">
        <v>144</v>
      </c>
      <c r="C31" s="13" t="s">
        <v>239</v>
      </c>
      <c r="D31" s="36">
        <f>SUMIF(Products_Order!B31:B93,Orders!B31,Products_Order!E31:E93)</f>
        <v>14.99</v>
      </c>
      <c r="E31" s="13" t="s">
        <v>17</v>
      </c>
      <c r="F31" s="31" t="s">
        <v>247</v>
      </c>
      <c r="G31" s="32" t="s">
        <v>257</v>
      </c>
      <c r="H31" s="32" t="s">
        <v>258</v>
      </c>
      <c r="I31" s="30" t="str">
        <f t="shared" si="2"/>
        <v>('#0856','2025-08-11 15:32:19 +1000','14.99','C005' ),</v>
      </c>
      <c r="J31" s="31" t="s">
        <v>384</v>
      </c>
    </row>
    <row r="32" spans="2:10" x14ac:dyDescent="0.3">
      <c r="B32" s="13" t="s">
        <v>145</v>
      </c>
      <c r="C32" s="13" t="s">
        <v>240</v>
      </c>
      <c r="D32" s="36">
        <f>SUMIF(Products_Order!B32:B94,Orders!B32,Products_Order!E32:E94)</f>
        <v>39.5</v>
      </c>
      <c r="E32" s="13" t="s">
        <v>54</v>
      </c>
      <c r="F32" s="31" t="s">
        <v>247</v>
      </c>
      <c r="G32" s="32" t="s">
        <v>257</v>
      </c>
      <c r="H32" s="32" t="s">
        <v>258</v>
      </c>
      <c r="I32" s="30" t="str">
        <f t="shared" si="2"/>
        <v>('#0857','2025-08-10 19:32:27 +1000','39.5','C012' ),</v>
      </c>
      <c r="J32" s="31" t="s">
        <v>385</v>
      </c>
    </row>
    <row r="33" spans="2:10" x14ac:dyDescent="0.3">
      <c r="B33" s="13" t="s">
        <v>146</v>
      </c>
      <c r="C33" s="13" t="s">
        <v>241</v>
      </c>
      <c r="D33" s="36">
        <f>SUMIF(Products_Order!B33:B95,Orders!B33,Products_Order!E33:E95)</f>
        <v>21.9</v>
      </c>
      <c r="E33" s="13" t="s">
        <v>62</v>
      </c>
      <c r="F33" s="31" t="s">
        <v>247</v>
      </c>
      <c r="G33" s="32" t="s">
        <v>257</v>
      </c>
      <c r="H33" s="32" t="s">
        <v>258</v>
      </c>
      <c r="I33" s="30" t="str">
        <f t="shared" si="2"/>
        <v>('#0858','2025-08-10 18:42:17 +1000','21.9','C020' ),</v>
      </c>
      <c r="J33" s="31" t="s">
        <v>386</v>
      </c>
    </row>
    <row r="34" spans="2:10" x14ac:dyDescent="0.3">
      <c r="B34" s="13" t="s">
        <v>147</v>
      </c>
      <c r="C34" s="13" t="s">
        <v>242</v>
      </c>
      <c r="D34" s="36">
        <f>SUMIF(Products_Order!B34:B96,Orders!B34,Products_Order!E34:E96)</f>
        <v>31.9</v>
      </c>
      <c r="E34" s="13" t="s">
        <v>23</v>
      </c>
      <c r="F34" s="31" t="s">
        <v>247</v>
      </c>
      <c r="G34" s="32" t="s">
        <v>257</v>
      </c>
      <c r="H34" s="32" t="s">
        <v>258</v>
      </c>
      <c r="I34" s="30" t="str">
        <f t="shared" si="2"/>
        <v>('#0859','2025-08-09 17:46:19 +1000','31.9','C009' ),</v>
      </c>
      <c r="J34" s="31" t="s">
        <v>387</v>
      </c>
    </row>
    <row r="35" spans="2:10" x14ac:dyDescent="0.3">
      <c r="B35" s="13" t="s">
        <v>320</v>
      </c>
      <c r="C35" s="13" t="s">
        <v>346</v>
      </c>
      <c r="D35" s="36">
        <f>SUMIF(Products_Order!B35:B97,Orders!B35,Products_Order!E35:E97)</f>
        <v>16.5</v>
      </c>
      <c r="E35" s="13" t="s">
        <v>24</v>
      </c>
      <c r="F35" s="31" t="s">
        <v>247</v>
      </c>
      <c r="G35" s="32" t="s">
        <v>257</v>
      </c>
      <c r="H35" s="32" t="s">
        <v>258</v>
      </c>
      <c r="I35" s="30" t="str">
        <f t="shared" si="2"/>
        <v>('#0860','2025-07-20 22:42:17 +1000','16.5','C010' ),</v>
      </c>
      <c r="J35" s="31" t="s">
        <v>388</v>
      </c>
    </row>
    <row r="36" spans="2:10" x14ac:dyDescent="0.3">
      <c r="B36" s="13" t="s">
        <v>321</v>
      </c>
      <c r="C36" s="13" t="s">
        <v>347</v>
      </c>
      <c r="D36" s="36">
        <f>SUMIF(Products_Order!B36:B98,Orders!B36,Products_Order!E36:E98)</f>
        <v>65.699999999999989</v>
      </c>
      <c r="E36" s="13" t="s">
        <v>53</v>
      </c>
      <c r="F36" s="31" t="s">
        <v>247</v>
      </c>
      <c r="G36" s="32" t="s">
        <v>257</v>
      </c>
      <c r="H36" s="32" t="s">
        <v>258</v>
      </c>
      <c r="I36" s="30" t="str">
        <f t="shared" si="2"/>
        <v>('#0861','2025-07-20 08:32:17 +1000','65.7','C011' ),</v>
      </c>
      <c r="J36" s="31" t="s">
        <v>389</v>
      </c>
    </row>
    <row r="37" spans="2:10" x14ac:dyDescent="0.3">
      <c r="B37" s="13" t="s">
        <v>322</v>
      </c>
      <c r="C37" s="13" t="s">
        <v>348</v>
      </c>
      <c r="D37" s="36">
        <f>SUMIF(Products_Order!B37:B99,Orders!B37,Products_Order!E37:E99)</f>
        <v>22</v>
      </c>
      <c r="E37" s="13" t="s">
        <v>54</v>
      </c>
      <c r="F37" s="31" t="s">
        <v>247</v>
      </c>
      <c r="G37" s="32" t="s">
        <v>257</v>
      </c>
      <c r="H37" s="32" t="s">
        <v>258</v>
      </c>
      <c r="I37" s="30" t="str">
        <f t="shared" si="2"/>
        <v>('#0862','2025-07-18 11:32:18 +1000','22','C012' ),</v>
      </c>
      <c r="J37" s="31" t="s">
        <v>390</v>
      </c>
    </row>
    <row r="38" spans="2:10" x14ac:dyDescent="0.3">
      <c r="B38" s="13" t="s">
        <v>323</v>
      </c>
      <c r="C38" s="13" t="s">
        <v>349</v>
      </c>
      <c r="D38" s="36">
        <f>SUMIF(Products_Order!B38:B100,Orders!B38,Products_Order!E38:E100)</f>
        <v>34.5</v>
      </c>
      <c r="E38" s="13" t="s">
        <v>55</v>
      </c>
      <c r="F38" s="31" t="s">
        <v>247</v>
      </c>
      <c r="G38" s="32" t="s">
        <v>257</v>
      </c>
      <c r="H38" s="32" t="s">
        <v>258</v>
      </c>
      <c r="I38" s="30" t="str">
        <f t="shared" si="2"/>
        <v>('#0863','2025-07-15 23:30:13 +1000','34.5','C013' ),</v>
      </c>
      <c r="J38" s="31" t="s">
        <v>391</v>
      </c>
    </row>
    <row r="39" spans="2:10" x14ac:dyDescent="0.3">
      <c r="B39" s="13" t="s">
        <v>324</v>
      </c>
      <c r="C39" s="13" t="s">
        <v>350</v>
      </c>
      <c r="D39" s="36">
        <f>SUMIF(Products_Order!B39:B101,Orders!B39,Products_Order!E39:E101)</f>
        <v>18</v>
      </c>
      <c r="E39" s="13" t="s">
        <v>56</v>
      </c>
      <c r="F39" s="31" t="s">
        <v>247</v>
      </c>
      <c r="G39" s="32" t="s">
        <v>257</v>
      </c>
      <c r="H39" s="32" t="s">
        <v>258</v>
      </c>
      <c r="I39" s="30" t="str">
        <f t="shared" si="2"/>
        <v>('#0864','2025-07-15 22:38:14 +1000','18','C014' ),</v>
      </c>
      <c r="J39" s="31" t="s">
        <v>392</v>
      </c>
    </row>
    <row r="40" spans="2:10" x14ac:dyDescent="0.3">
      <c r="B40" s="13" t="s">
        <v>325</v>
      </c>
      <c r="C40" s="13" t="s">
        <v>351</v>
      </c>
      <c r="D40" s="36">
        <f>SUMIF(Products_Order!B40:B102,Orders!B40,Products_Order!E40:E102)</f>
        <v>15.95</v>
      </c>
      <c r="E40" s="13" t="s">
        <v>57</v>
      </c>
      <c r="F40" s="31" t="s">
        <v>247</v>
      </c>
      <c r="G40" s="32" t="s">
        <v>257</v>
      </c>
      <c r="H40" s="32" t="s">
        <v>258</v>
      </c>
      <c r="I40" s="30" t="str">
        <f t="shared" si="2"/>
        <v>('#0865','2025-07-15 11:38:14 +1000','15.95','C015' ),</v>
      </c>
      <c r="J40" s="31" t="s">
        <v>393</v>
      </c>
    </row>
    <row r="41" spans="2:10" x14ac:dyDescent="0.3">
      <c r="B41" s="13" t="s">
        <v>326</v>
      </c>
      <c r="C41" s="13" t="s">
        <v>352</v>
      </c>
      <c r="D41" s="36">
        <f>SUMIF(Products_Order!B41:B103,Orders!B41,Products_Order!E41:E103)</f>
        <v>33</v>
      </c>
      <c r="E41" s="13" t="s">
        <v>58</v>
      </c>
      <c r="F41" s="31" t="s">
        <v>247</v>
      </c>
      <c r="G41" s="32" t="s">
        <v>257</v>
      </c>
      <c r="H41" s="32" t="s">
        <v>258</v>
      </c>
      <c r="I41" s="30" t="str">
        <f t="shared" si="2"/>
        <v>('#0866','2025-07-15 00:44:12 +1000','33','C016' ),</v>
      </c>
      <c r="J41" s="31" t="s">
        <v>394</v>
      </c>
    </row>
    <row r="42" spans="2:10" x14ac:dyDescent="0.3">
      <c r="B42" s="13" t="s">
        <v>327</v>
      </c>
      <c r="C42" s="13" t="s">
        <v>353</v>
      </c>
      <c r="D42" s="36">
        <f>SUMIF(Products_Order!B42:B104,Orders!B42,Products_Order!E42:E104)</f>
        <v>19.75</v>
      </c>
      <c r="E42" s="13" t="s">
        <v>59</v>
      </c>
      <c r="F42" s="31" t="s">
        <v>247</v>
      </c>
      <c r="G42" s="32" t="s">
        <v>257</v>
      </c>
      <c r="H42" s="32" t="s">
        <v>258</v>
      </c>
      <c r="I42" s="30" t="str">
        <f t="shared" si="2"/>
        <v>('#0867','2025-07-14 05:24:21 +1000','19.75','C017' ),</v>
      </c>
      <c r="J42" s="31" t="s">
        <v>395</v>
      </c>
    </row>
    <row r="43" spans="2:10" x14ac:dyDescent="0.3">
      <c r="B43" s="13" t="s">
        <v>328</v>
      </c>
      <c r="C43" s="13" t="s">
        <v>354</v>
      </c>
      <c r="D43" s="36">
        <f>SUMIF(Products_Order!B43:B105,Orders!B43,Products_Order!E43:E105)</f>
        <v>39.5</v>
      </c>
      <c r="E43" s="13" t="s">
        <v>58</v>
      </c>
      <c r="F43" s="31" t="s">
        <v>247</v>
      </c>
      <c r="G43" s="32" t="s">
        <v>257</v>
      </c>
      <c r="H43" s="32" t="s">
        <v>258</v>
      </c>
      <c r="I43" s="30" t="str">
        <f t="shared" si="2"/>
        <v>('#0868','2025-07-13 11:28:21 +1000','39.5','C016' ),</v>
      </c>
      <c r="J43" s="31" t="s">
        <v>396</v>
      </c>
    </row>
    <row r="44" spans="2:10" x14ac:dyDescent="0.3">
      <c r="B44" s="13" t="s">
        <v>329</v>
      </c>
      <c r="C44" s="13" t="s">
        <v>355</v>
      </c>
      <c r="D44" s="36">
        <f>SUMIF(Products_Order!B44:B106,Orders!B44,Products_Order!E44:E106)</f>
        <v>31.9</v>
      </c>
      <c r="E44" s="13" t="s">
        <v>13</v>
      </c>
      <c r="F44" s="31" t="s">
        <v>247</v>
      </c>
      <c r="G44" s="32" t="s">
        <v>257</v>
      </c>
      <c r="H44" s="32" t="s">
        <v>258</v>
      </c>
      <c r="I44" s="30" t="str">
        <f t="shared" si="2"/>
        <v>('#0869','2025-07-13 05:32:11 +1000','31.9','C001' ),</v>
      </c>
      <c r="J44" s="31" t="s">
        <v>397</v>
      </c>
    </row>
    <row r="45" spans="2:10" x14ac:dyDescent="0.3">
      <c r="B45" s="13" t="s">
        <v>330</v>
      </c>
      <c r="C45" s="13" t="s">
        <v>356</v>
      </c>
      <c r="D45" s="36">
        <f>SUMIF(Products_Order!B45:B107,Orders!B45,Products_Order!E45:E107)</f>
        <v>18.95</v>
      </c>
      <c r="E45" s="13" t="s">
        <v>21</v>
      </c>
      <c r="F45" s="31" t="s">
        <v>247</v>
      </c>
      <c r="G45" s="32" t="s">
        <v>257</v>
      </c>
      <c r="H45" s="32" t="s">
        <v>258</v>
      </c>
      <c r="I45" s="30" t="str">
        <f t="shared" si="2"/>
        <v>('#0870','2025-07-11 22:38:10 +1000','18.95','C007' ),</v>
      </c>
      <c r="J45" s="31" t="s">
        <v>398</v>
      </c>
    </row>
    <row r="46" spans="2:10" x14ac:dyDescent="0.3">
      <c r="B46" s="13" t="s">
        <v>331</v>
      </c>
      <c r="C46" s="13" t="s">
        <v>357</v>
      </c>
      <c r="D46" s="36">
        <f>SUMIF(Products_Order!B46:B108,Orders!B46,Products_Order!E46:E108)</f>
        <v>13.5</v>
      </c>
      <c r="E46" s="13" t="s">
        <v>57</v>
      </c>
      <c r="F46" s="31" t="s">
        <v>247</v>
      </c>
      <c r="G46" s="32" t="s">
        <v>257</v>
      </c>
      <c r="H46" s="32" t="s">
        <v>258</v>
      </c>
      <c r="I46" s="30" t="str">
        <f t="shared" si="2"/>
        <v>('#0871','2025-07-11 10:34:10 +1000','13.5','C015' ),</v>
      </c>
      <c r="J46" s="31" t="s">
        <v>399</v>
      </c>
    </row>
    <row r="47" spans="2:10" x14ac:dyDescent="0.3">
      <c r="B47" s="13" t="s">
        <v>332</v>
      </c>
      <c r="C47" s="13" t="s">
        <v>358</v>
      </c>
      <c r="D47" s="36">
        <f>SUMIF(Products_Order!B47:B109,Orders!B47,Products_Order!E47:E109)</f>
        <v>19.75</v>
      </c>
      <c r="E47" s="13" t="s">
        <v>53</v>
      </c>
      <c r="F47" s="31" t="s">
        <v>247</v>
      </c>
      <c r="G47" s="32" t="s">
        <v>257</v>
      </c>
      <c r="H47" s="32" t="s">
        <v>258</v>
      </c>
      <c r="I47" s="30" t="str">
        <f t="shared" si="2"/>
        <v>('#0872','2025-07-10 11:24:17 +1000','19.75','C011' ),</v>
      </c>
      <c r="J47" s="31" t="s">
        <v>400</v>
      </c>
    </row>
    <row r="48" spans="2:10" x14ac:dyDescent="0.3">
      <c r="B48" s="13" t="s">
        <v>333</v>
      </c>
      <c r="C48" s="13" t="s">
        <v>359</v>
      </c>
      <c r="D48" s="36">
        <f>SUMIF(Products_Order!B48:B110,Orders!B48,Products_Order!E48:E110)</f>
        <v>18.95</v>
      </c>
      <c r="E48" s="13" t="s">
        <v>61</v>
      </c>
      <c r="F48" s="31" t="s">
        <v>247</v>
      </c>
      <c r="G48" s="32" t="s">
        <v>257</v>
      </c>
      <c r="H48" s="32" t="s">
        <v>258</v>
      </c>
      <c r="I48" s="30" t="str">
        <f t="shared" si="2"/>
        <v>('#0873','2025-07-08 22:24:36 +1000','18.95','C019' ),</v>
      </c>
      <c r="J48" s="31" t="s">
        <v>401</v>
      </c>
    </row>
    <row r="49" spans="2:10" x14ac:dyDescent="0.3">
      <c r="B49" s="13" t="s">
        <v>334</v>
      </c>
      <c r="C49" s="13" t="s">
        <v>360</v>
      </c>
      <c r="D49" s="36">
        <f>SUMIF(Products_Order!B49:B111,Orders!B49,Products_Order!E49:E111)</f>
        <v>29.98</v>
      </c>
      <c r="E49" s="13" t="s">
        <v>16</v>
      </c>
      <c r="F49" s="31" t="s">
        <v>247</v>
      </c>
      <c r="G49" s="32" t="s">
        <v>257</v>
      </c>
      <c r="H49" s="32" t="s">
        <v>258</v>
      </c>
      <c r="I49" s="30" t="str">
        <f t="shared" si="2"/>
        <v>('#0874','2025-07-08 22:24:18 +1000','29.98','C004' ),</v>
      </c>
      <c r="J49" s="31" t="s">
        <v>402</v>
      </c>
    </row>
    <row r="50" spans="2:10" x14ac:dyDescent="0.3">
      <c r="B50" s="13" t="s">
        <v>335</v>
      </c>
      <c r="C50" s="13" t="s">
        <v>361</v>
      </c>
      <c r="D50" s="36">
        <f>SUMIF(Products_Order!B50:B112,Orders!B50,Products_Order!E50:E112)</f>
        <v>21.9</v>
      </c>
      <c r="E50" s="13" t="s">
        <v>55</v>
      </c>
      <c r="F50" s="31" t="s">
        <v>247</v>
      </c>
      <c r="G50" s="32" t="s">
        <v>257</v>
      </c>
      <c r="H50" s="32" t="s">
        <v>258</v>
      </c>
      <c r="I50" s="30" t="str">
        <f t="shared" si="2"/>
        <v>('#0875','2025-07-07 12:42:15 +1000','21.9','C013' ),</v>
      </c>
      <c r="J50" s="31" t="s">
        <v>403</v>
      </c>
    </row>
    <row r="51" spans="2:10" x14ac:dyDescent="0.3">
      <c r="B51" s="13" t="s">
        <v>336</v>
      </c>
      <c r="C51" s="13" t="s">
        <v>362</v>
      </c>
      <c r="D51" s="36">
        <f>SUMIF(Products_Order!B51:B113,Orders!B51,Products_Order!E51:E113)</f>
        <v>15.95</v>
      </c>
      <c r="E51" s="13" t="s">
        <v>58</v>
      </c>
      <c r="F51" s="31" t="s">
        <v>247</v>
      </c>
      <c r="G51" s="32" t="s">
        <v>257</v>
      </c>
      <c r="H51" s="32" t="s">
        <v>258</v>
      </c>
      <c r="I51" s="30" t="str">
        <f t="shared" si="2"/>
        <v>('#0876','2025-07-03 13:38:20 +1000','15.95','C016' ),</v>
      </c>
      <c r="J51" s="31" t="s">
        <v>404</v>
      </c>
    </row>
    <row r="52" spans="2:10" x14ac:dyDescent="0.3">
      <c r="B52" s="13" t="s">
        <v>337</v>
      </c>
      <c r="C52" s="13" t="s">
        <v>363</v>
      </c>
      <c r="D52" s="36">
        <f>SUMIF(Products_Order!B52:B114,Orders!B52,Products_Order!E52:E114)</f>
        <v>16.5</v>
      </c>
      <c r="E52" s="13" t="s">
        <v>13</v>
      </c>
      <c r="F52" s="31" t="s">
        <v>247</v>
      </c>
      <c r="G52" s="32" t="s">
        <v>257</v>
      </c>
      <c r="H52" s="32" t="s">
        <v>258</v>
      </c>
      <c r="I52" s="30" t="str">
        <f t="shared" si="2"/>
        <v>('#0877','2025-07-02 00:46:17 +1000','16.5','C001' ),</v>
      </c>
      <c r="J52" s="31" t="s">
        <v>405</v>
      </c>
    </row>
    <row r="53" spans="2:10" x14ac:dyDescent="0.3">
      <c r="B53" s="13" t="s">
        <v>338</v>
      </c>
      <c r="C53" s="13" t="s">
        <v>364</v>
      </c>
      <c r="D53" s="36">
        <f>SUMIF(Products_Order!B53:B115,Orders!B53,Products_Order!E53:E115)</f>
        <v>40</v>
      </c>
      <c r="E53" s="13" t="s">
        <v>21</v>
      </c>
      <c r="F53" s="31" t="s">
        <v>247</v>
      </c>
      <c r="G53" s="32" t="s">
        <v>257</v>
      </c>
      <c r="H53" s="32" t="s">
        <v>258</v>
      </c>
      <c r="I53" s="30" t="str">
        <f t="shared" si="2"/>
        <v>('#0878','2025-06-23 14:28:11 +1000','40','C007' ),</v>
      </c>
      <c r="J53" s="31" t="s">
        <v>406</v>
      </c>
    </row>
    <row r="54" spans="2:10" x14ac:dyDescent="0.3">
      <c r="B54" s="13" t="s">
        <v>338</v>
      </c>
      <c r="C54" s="13" t="s">
        <v>365</v>
      </c>
      <c r="D54" s="36">
        <f>SUMIF(Products_Order!B54:B116,Orders!B54,Products_Order!E54:E116)</f>
        <v>40</v>
      </c>
      <c r="E54" s="13" t="s">
        <v>57</v>
      </c>
      <c r="F54" s="31" t="s">
        <v>247</v>
      </c>
      <c r="G54" s="32" t="s">
        <v>257</v>
      </c>
      <c r="H54" s="32" t="s">
        <v>258</v>
      </c>
      <c r="I54" s="30" t="str">
        <f t="shared" si="2"/>
        <v>('#0878','2025-06-22 20:38:15 +1000','40','C015' ),</v>
      </c>
      <c r="J54" s="31" t="s">
        <v>407</v>
      </c>
    </row>
    <row r="55" spans="2:10" x14ac:dyDescent="0.3">
      <c r="B55" s="13" t="s">
        <v>339</v>
      </c>
      <c r="C55" s="13" t="s">
        <v>366</v>
      </c>
      <c r="D55" s="36">
        <f>SUMIF(Products_Order!B55:B117,Orders!B55,Products_Order!E55:E117)</f>
        <v>17.25</v>
      </c>
      <c r="E55" s="13" t="s">
        <v>15</v>
      </c>
      <c r="F55" s="31" t="s">
        <v>247</v>
      </c>
      <c r="G55" s="32" t="s">
        <v>257</v>
      </c>
      <c r="H55" s="32" t="s">
        <v>258</v>
      </c>
      <c r="I55" s="30" t="str">
        <f t="shared" si="2"/>
        <v>('#0879','2025-06-22 13:34:13 +1000','17.25','C003' ),</v>
      </c>
      <c r="J55" s="31" t="s">
        <v>408</v>
      </c>
    </row>
    <row r="56" spans="2:10" x14ac:dyDescent="0.3">
      <c r="B56" s="13" t="s">
        <v>340</v>
      </c>
      <c r="C56" s="13" t="s">
        <v>367</v>
      </c>
      <c r="D56" s="36">
        <f>SUMIF(Products_Order!B56:B118,Orders!B56,Products_Order!E56:E118)</f>
        <v>36</v>
      </c>
      <c r="E56" s="13" t="s">
        <v>24</v>
      </c>
      <c r="F56" s="31" t="s">
        <v>247</v>
      </c>
      <c r="G56" s="32" t="s">
        <v>257</v>
      </c>
      <c r="H56" s="32" t="s">
        <v>258</v>
      </c>
      <c r="I56" s="30" t="str">
        <f t="shared" si="2"/>
        <v>('#0880','2025-06-21 11:48:15 +1000','36','C010' ),</v>
      </c>
      <c r="J56" s="31" t="s">
        <v>409</v>
      </c>
    </row>
    <row r="57" spans="2:10" x14ac:dyDescent="0.3">
      <c r="B57" s="13" t="s">
        <v>341</v>
      </c>
      <c r="C57" s="13" t="s">
        <v>368</v>
      </c>
      <c r="D57" s="36">
        <f>SUMIF(Products_Order!B57:B119,Orders!B57,Products_Order!E57:E119)</f>
        <v>15.95</v>
      </c>
      <c r="E57" s="13" t="s">
        <v>60</v>
      </c>
      <c r="F57" s="31" t="s">
        <v>247</v>
      </c>
      <c r="G57" s="32" t="s">
        <v>257</v>
      </c>
      <c r="H57" s="32" t="s">
        <v>258</v>
      </c>
      <c r="I57" s="30" t="str">
        <f t="shared" si="2"/>
        <v>('#0881','2025-06-18 13:28:13 +1000','15.95','C018' ),</v>
      </c>
      <c r="J57" s="31" t="s">
        <v>410</v>
      </c>
    </row>
    <row r="58" spans="2:10" x14ac:dyDescent="0.3">
      <c r="B58" s="13" t="s">
        <v>342</v>
      </c>
      <c r="C58" s="13" t="s">
        <v>369</v>
      </c>
      <c r="D58" s="36">
        <f>SUMIF(Products_Order!B58:B120,Orders!B58,Products_Order!E58:E120)</f>
        <v>13.5</v>
      </c>
      <c r="E58" s="13" t="s">
        <v>17</v>
      </c>
      <c r="F58" s="31" t="s">
        <v>247</v>
      </c>
      <c r="G58" s="32" t="s">
        <v>257</v>
      </c>
      <c r="H58" s="32" t="s">
        <v>258</v>
      </c>
      <c r="I58" s="30" t="str">
        <f t="shared" si="2"/>
        <v>('#0882','2025-06-15 22:44:14 +1000','13.5','C005' ),</v>
      </c>
      <c r="J58" s="31" t="s">
        <v>411</v>
      </c>
    </row>
    <row r="59" spans="2:10" x14ac:dyDescent="0.3">
      <c r="B59" s="13" t="s">
        <v>343</v>
      </c>
      <c r="C59" s="13" t="s">
        <v>370</v>
      </c>
      <c r="D59" s="36">
        <f>SUMIF(Products_Order!B59:B121,Orders!B59,Products_Order!E59:E121)</f>
        <v>18</v>
      </c>
      <c r="E59" s="13" t="s">
        <v>54</v>
      </c>
      <c r="F59" s="31" t="s">
        <v>247</v>
      </c>
      <c r="G59" s="32" t="s">
        <v>257</v>
      </c>
      <c r="H59" s="32" t="s">
        <v>258</v>
      </c>
      <c r="I59" s="30" t="str">
        <f t="shared" si="2"/>
        <v>('#0883','2025-06-12 12:38:16 +1000','18','C012' ),</v>
      </c>
      <c r="J59" s="31" t="s">
        <v>412</v>
      </c>
    </row>
    <row r="60" spans="2:10" x14ac:dyDescent="0.3">
      <c r="B60" s="13" t="s">
        <v>344</v>
      </c>
      <c r="C60" s="13" t="s">
        <v>371</v>
      </c>
      <c r="D60" s="36">
        <f>SUMIF(Products_Order!B60:B122,Orders!B60,Products_Order!E60:E122)</f>
        <v>43.8</v>
      </c>
      <c r="E60" s="13" t="s">
        <v>62</v>
      </c>
      <c r="F60" s="31" t="s">
        <v>247</v>
      </c>
      <c r="G60" s="32" t="s">
        <v>257</v>
      </c>
      <c r="H60" s="32" t="s">
        <v>258</v>
      </c>
      <c r="I60" s="30" t="str">
        <f t="shared" si="2"/>
        <v>('#0884','2025-06-10 15:32:10 +1000','43.8','C020' ),</v>
      </c>
      <c r="J60" s="31" t="s">
        <v>413</v>
      </c>
    </row>
    <row r="61" spans="2:10" x14ac:dyDescent="0.3">
      <c r="B61" s="13" t="s">
        <v>345</v>
      </c>
      <c r="C61" s="13" t="s">
        <v>372</v>
      </c>
      <c r="D61" s="36">
        <f>SUMIF(Products_Order!B61:B123,Orders!B61,Products_Order!E61:E123)</f>
        <v>37.9</v>
      </c>
      <c r="E61" s="13" t="s">
        <v>23</v>
      </c>
      <c r="F61" s="31" t="s">
        <v>247</v>
      </c>
      <c r="G61" s="32" t="s">
        <v>257</v>
      </c>
      <c r="H61" s="32" t="s">
        <v>258</v>
      </c>
      <c r="I61" s="30" t="str">
        <f t="shared" si="2"/>
        <v>('#0885','2025-06-09 23:48:20 +1000','37.9','C009' ),</v>
      </c>
      <c r="J61" s="31" t="s">
        <v>414</v>
      </c>
    </row>
  </sheetData>
  <phoneticPr fontId="4" type="noConversion"/>
  <pageMargins left="0.7" right="0.7" top="0.75" bottom="0.75" header="0.3" footer="0.3"/>
  <pageSetup paperSize="192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3B17F-7256-45DA-96F1-BFA6A5326892}">
  <sheetPr>
    <tabColor rgb="FFC00000"/>
  </sheetPr>
  <dimension ref="B1:J61"/>
  <sheetViews>
    <sheetView showGridLines="0" workbookViewId="0">
      <selection activeCell="O21" sqref="O21"/>
    </sheetView>
  </sheetViews>
  <sheetFormatPr defaultRowHeight="14.4" x14ac:dyDescent="0.3"/>
  <cols>
    <col min="1" max="1" width="4" customWidth="1"/>
    <col min="2" max="2" width="10.21875" bestFit="1" customWidth="1"/>
    <col min="3" max="3" width="23.44140625" bestFit="1" customWidth="1"/>
    <col min="4" max="4" width="9.77734375" style="28" customWidth="1"/>
    <col min="5" max="5" width="17.109375" customWidth="1"/>
    <col min="6" max="6" width="8.88671875" style="3"/>
  </cols>
  <sheetData>
    <row r="1" spans="2:10" x14ac:dyDescent="0.3">
      <c r="B1" s="16" t="s">
        <v>246</v>
      </c>
    </row>
    <row r="2" spans="2:10" x14ac:dyDescent="0.3">
      <c r="B2" s="16" t="s">
        <v>243</v>
      </c>
    </row>
    <row r="3" spans="2:10" x14ac:dyDescent="0.3">
      <c r="B3" s="6" t="s">
        <v>193</v>
      </c>
      <c r="E3" s="20" t="s">
        <v>220</v>
      </c>
    </row>
    <row r="4" spans="2:10" x14ac:dyDescent="0.3">
      <c r="B4" s="12" t="s">
        <v>277</v>
      </c>
      <c r="C4" s="13" t="s">
        <v>5</v>
      </c>
      <c r="D4" s="33" t="s">
        <v>148</v>
      </c>
      <c r="E4" s="21" t="s">
        <v>0</v>
      </c>
      <c r="F4"/>
    </row>
    <row r="5" spans="2:10" x14ac:dyDescent="0.3">
      <c r="B5" s="13" t="s">
        <v>118</v>
      </c>
      <c r="C5" s="13" t="s">
        <v>224</v>
      </c>
      <c r="D5" s="29">
        <f>SUMIF(Products_Order!B5:B67,'Orders (2)'!B5,Products_Order!E5:E67)</f>
        <v>46.75</v>
      </c>
      <c r="E5" s="13" t="s">
        <v>15</v>
      </c>
      <c r="F5" t="s">
        <v>247</v>
      </c>
      <c r="G5" s="23" t="s">
        <v>257</v>
      </c>
      <c r="H5" s="23" t="s">
        <v>258</v>
      </c>
      <c r="I5" s="1" t="str">
        <f>_xlfn.CONCAT(F5,B5,G5,C5,G5,E5,H5)</f>
        <v>('#0830','2025-08-24 12:48:16 +1000','C003' ),</v>
      </c>
      <c r="J5" t="s">
        <v>415</v>
      </c>
    </row>
    <row r="6" spans="2:10" x14ac:dyDescent="0.3">
      <c r="B6" s="13" t="s">
        <v>119</v>
      </c>
      <c r="C6" s="13" t="s">
        <v>225</v>
      </c>
      <c r="D6" s="29">
        <f>SUMIF(Products_Order!B6:B68,'Orders (2)'!B6,Products_Order!E6:E68)</f>
        <v>56.849999999999994</v>
      </c>
      <c r="E6" s="13" t="s">
        <v>21</v>
      </c>
      <c r="F6" t="s">
        <v>247</v>
      </c>
      <c r="G6" s="23" t="s">
        <v>257</v>
      </c>
      <c r="H6" s="23" t="s">
        <v>258</v>
      </c>
      <c r="I6" s="1" t="str">
        <f t="shared" ref="I6:J61" si="0">_xlfn.CONCAT(F6,B6,G6,C6,G6,E6,H6)</f>
        <v>('#0831','2025-08-21 15:46:14 +1000','C007' ),</v>
      </c>
      <c r="J6" t="s">
        <v>416</v>
      </c>
    </row>
    <row r="7" spans="2:10" x14ac:dyDescent="0.3">
      <c r="B7" s="13" t="s">
        <v>120</v>
      </c>
      <c r="C7" s="13" t="s">
        <v>225</v>
      </c>
      <c r="D7" s="29">
        <f>SUMIF(Products_Order!B7:B69,'Orders (2)'!B7,Products_Order!E7:E69)</f>
        <v>58.79</v>
      </c>
      <c r="E7" s="13" t="s">
        <v>57</v>
      </c>
      <c r="F7" t="s">
        <v>247</v>
      </c>
      <c r="G7" s="23" t="s">
        <v>257</v>
      </c>
      <c r="H7" s="23" t="s">
        <v>258</v>
      </c>
      <c r="I7" s="1" t="str">
        <f t="shared" si="0"/>
        <v>('#0832','2025-08-21 15:46:14 +1000','C015' ),</v>
      </c>
      <c r="J7" t="s">
        <v>417</v>
      </c>
    </row>
    <row r="8" spans="2:10" x14ac:dyDescent="0.3">
      <c r="B8" s="13" t="s">
        <v>121</v>
      </c>
      <c r="C8" s="13" t="s">
        <v>226</v>
      </c>
      <c r="D8" s="29">
        <f>SUMIF(Products_Order!B8:B70,'Orders (2)'!B8,Products_Order!E8:E70)</f>
        <v>15.95</v>
      </c>
      <c r="E8" s="13" t="s">
        <v>13</v>
      </c>
      <c r="F8" t="s">
        <v>247</v>
      </c>
      <c r="G8" s="23" t="s">
        <v>257</v>
      </c>
      <c r="H8" s="23" t="s">
        <v>258</v>
      </c>
      <c r="I8" s="1" t="str">
        <f t="shared" si="0"/>
        <v>('#0833','2025-08-21 08:36:17 +1000','C001' ),</v>
      </c>
      <c r="J8" t="s">
        <v>418</v>
      </c>
    </row>
    <row r="9" spans="2:10" x14ac:dyDescent="0.3">
      <c r="B9" s="13" t="s">
        <v>122</v>
      </c>
      <c r="C9" s="13" t="s">
        <v>227</v>
      </c>
      <c r="D9" s="29">
        <f>SUMIF(Products_Order!B9:B71,'Orders (2)'!B9,Products_Order!E9:E71)</f>
        <v>33</v>
      </c>
      <c r="E9" s="13" t="s">
        <v>24</v>
      </c>
      <c r="F9" t="s">
        <v>247</v>
      </c>
      <c r="G9" s="23" t="s">
        <v>257</v>
      </c>
      <c r="H9" s="23" t="s">
        <v>258</v>
      </c>
      <c r="I9" s="1" t="str">
        <f t="shared" si="0"/>
        <v>('#0834','2025-08-20 19:34:10 +1000','C010' ),</v>
      </c>
      <c r="J9" t="s">
        <v>419</v>
      </c>
    </row>
    <row r="10" spans="2:10" x14ac:dyDescent="0.3">
      <c r="B10" s="13" t="s">
        <v>123</v>
      </c>
      <c r="C10" s="13" t="s">
        <v>228</v>
      </c>
      <c r="D10" s="29">
        <f>SUMIF(Products_Order!B10:B72,'Orders (2)'!B10,Products_Order!E10:E72)</f>
        <v>40</v>
      </c>
      <c r="E10" s="13" t="s">
        <v>60</v>
      </c>
      <c r="F10" t="s">
        <v>247</v>
      </c>
      <c r="G10" s="23" t="s">
        <v>257</v>
      </c>
      <c r="H10" s="23" t="s">
        <v>258</v>
      </c>
      <c r="I10" s="1" t="str">
        <f t="shared" si="0"/>
        <v>('#0835','2025-08-18 11:30:21 +1000','C018' ),</v>
      </c>
      <c r="J10" t="s">
        <v>420</v>
      </c>
    </row>
    <row r="11" spans="2:10" x14ac:dyDescent="0.3">
      <c r="B11" s="13" t="s">
        <v>124</v>
      </c>
      <c r="C11" s="13" t="s">
        <v>229</v>
      </c>
      <c r="D11" s="29">
        <f>SUMIF(Products_Order!B11:B73,'Orders (2)'!B11,Products_Order!E11:E73)</f>
        <v>34.5</v>
      </c>
      <c r="E11" s="13" t="s">
        <v>17</v>
      </c>
      <c r="F11" t="s">
        <v>247</v>
      </c>
      <c r="G11" s="23" t="s">
        <v>257</v>
      </c>
      <c r="H11" s="23" t="s">
        <v>258</v>
      </c>
      <c r="I11" s="1" t="str">
        <f t="shared" si="0"/>
        <v>('#0836','2025-08-17 05:56:07 +1000','C005' ),</v>
      </c>
      <c r="J11" t="s">
        <v>421</v>
      </c>
    </row>
    <row r="12" spans="2:10" x14ac:dyDescent="0.3">
      <c r="B12" s="13" t="s">
        <v>125</v>
      </c>
      <c r="C12" s="13" t="s">
        <v>230</v>
      </c>
      <c r="D12" s="29">
        <f>SUMIF(Products_Order!B12:B74,'Orders (2)'!B12,Products_Order!E12:E74)</f>
        <v>18</v>
      </c>
      <c r="E12" s="13" t="s">
        <v>54</v>
      </c>
      <c r="F12" t="s">
        <v>247</v>
      </c>
      <c r="G12" s="23" t="s">
        <v>257</v>
      </c>
      <c r="H12" s="23" t="s">
        <v>258</v>
      </c>
      <c r="I12" s="1" t="str">
        <f t="shared" si="0"/>
        <v>('#0837','2025-08-16 16:38:06 +1000','C012' ),</v>
      </c>
      <c r="J12" t="s">
        <v>422</v>
      </c>
    </row>
    <row r="13" spans="2:10" x14ac:dyDescent="0.3">
      <c r="B13" s="13" t="s">
        <v>126</v>
      </c>
      <c r="C13" s="13" t="s">
        <v>231</v>
      </c>
      <c r="D13" s="29">
        <f>SUMIF(Products_Order!B13:B75,'Orders (2)'!B13,Products_Order!E13:E75)</f>
        <v>47.849999999999994</v>
      </c>
      <c r="E13" s="13" t="s">
        <v>62</v>
      </c>
      <c r="F13" t="s">
        <v>247</v>
      </c>
      <c r="G13" s="23" t="s">
        <v>257</v>
      </c>
      <c r="H13" s="23" t="s">
        <v>258</v>
      </c>
      <c r="I13" s="1" t="str">
        <f t="shared" si="0"/>
        <v>('#0838','2025-08-15 13:42:17 +1000','C020' ),</v>
      </c>
      <c r="J13" t="s">
        <v>423</v>
      </c>
    </row>
    <row r="14" spans="2:10" x14ac:dyDescent="0.3">
      <c r="B14" s="13" t="s">
        <v>127</v>
      </c>
      <c r="C14" s="13" t="s">
        <v>232</v>
      </c>
      <c r="D14" s="29">
        <f>SUMIF(Products_Order!B14:B76,'Orders (2)'!B14,Products_Order!E14:E76)</f>
        <v>13.5</v>
      </c>
      <c r="E14" s="13" t="s">
        <v>23</v>
      </c>
      <c r="F14" t="s">
        <v>247</v>
      </c>
      <c r="G14" s="23" t="s">
        <v>257</v>
      </c>
      <c r="H14" s="23" t="s">
        <v>258</v>
      </c>
      <c r="I14" s="1" t="str">
        <f t="shared" si="0"/>
        <v>('#0839','2025-08-15 12:26:18 +1000','C009' ),</v>
      </c>
      <c r="J14" t="s">
        <v>424</v>
      </c>
    </row>
    <row r="15" spans="2:10" x14ac:dyDescent="0.3">
      <c r="B15" s="13" t="s">
        <v>128</v>
      </c>
      <c r="C15" s="13" t="s">
        <v>233</v>
      </c>
      <c r="D15" s="29">
        <f>SUMIF(Products_Order!B15:B77,'Orders (2)'!B15,Products_Order!E15:E77)</f>
        <v>36</v>
      </c>
      <c r="E15" s="13" t="s">
        <v>14</v>
      </c>
      <c r="F15" t="s">
        <v>247</v>
      </c>
      <c r="G15" s="23" t="s">
        <v>257</v>
      </c>
      <c r="H15" s="23" t="s">
        <v>258</v>
      </c>
      <c r="I15" s="1" t="str">
        <f t="shared" si="0"/>
        <v>('#0840','2025-08-14 15:42:19 +1000','C002' ),</v>
      </c>
      <c r="J15" t="s">
        <v>425</v>
      </c>
    </row>
    <row r="16" spans="2:10" x14ac:dyDescent="0.3">
      <c r="B16" s="13" t="s">
        <v>129</v>
      </c>
      <c r="C16" s="13" t="s">
        <v>234</v>
      </c>
      <c r="D16" s="29">
        <f>SUMIF(Products_Order!B16:B78,'Orders (2)'!B16,Products_Order!E16:E78)</f>
        <v>21.9</v>
      </c>
      <c r="E16" s="13" t="s">
        <v>56</v>
      </c>
      <c r="F16" t="s">
        <v>247</v>
      </c>
      <c r="G16" s="23" t="s">
        <v>257</v>
      </c>
      <c r="H16" s="23" t="s">
        <v>258</v>
      </c>
      <c r="I16" s="1" t="str">
        <f t="shared" si="0"/>
        <v>('#0841','2025-08-13 16:02:46 +1000','C014' ),</v>
      </c>
      <c r="J16" t="s">
        <v>426</v>
      </c>
    </row>
    <row r="17" spans="2:10" x14ac:dyDescent="0.3">
      <c r="B17" s="13" t="s">
        <v>130</v>
      </c>
      <c r="C17" s="13" t="s">
        <v>235</v>
      </c>
      <c r="D17" s="29">
        <f>SUMIF(Products_Order!B17:B79,'Orders (2)'!B17,Products_Order!E17:E79)</f>
        <v>52.89</v>
      </c>
      <c r="E17" s="13" t="s">
        <v>20</v>
      </c>
      <c r="F17" t="s">
        <v>247</v>
      </c>
      <c r="G17" s="23" t="s">
        <v>257</v>
      </c>
      <c r="H17" s="23" t="s">
        <v>258</v>
      </c>
      <c r="I17" s="1" t="str">
        <f t="shared" si="0"/>
        <v>('#0842','2025-08-12 23:40:09 +1000','C006' ),</v>
      </c>
      <c r="J17" t="s">
        <v>427</v>
      </c>
    </row>
    <row r="18" spans="2:10" x14ac:dyDescent="0.3">
      <c r="B18" s="13" t="s">
        <v>131</v>
      </c>
      <c r="C18" s="13" t="s">
        <v>236</v>
      </c>
      <c r="D18" s="29">
        <f>SUMIF(Products_Order!B18:B80,'Orders (2)'!B18,Products_Order!E18:E80)</f>
        <v>13.5</v>
      </c>
      <c r="E18" s="13" t="s">
        <v>59</v>
      </c>
      <c r="F18" t="s">
        <v>247</v>
      </c>
      <c r="G18" s="23" t="s">
        <v>257</v>
      </c>
      <c r="H18" s="23" t="s">
        <v>258</v>
      </c>
      <c r="I18" s="1" t="str">
        <f t="shared" si="0"/>
        <v>('#0843','2025-08-12 15:44:20 +1000','C017' ),</v>
      </c>
      <c r="J18" t="s">
        <v>428</v>
      </c>
    </row>
    <row r="19" spans="2:10" x14ac:dyDescent="0.3">
      <c r="B19" s="13" t="s">
        <v>132</v>
      </c>
      <c r="C19" s="13" t="s">
        <v>237</v>
      </c>
      <c r="D19" s="29">
        <f>SUMIF(Products_Order!B19:B81,'Orders (2)'!B19,Products_Order!E19:E81)</f>
        <v>39.5</v>
      </c>
      <c r="E19" s="13" t="s">
        <v>22</v>
      </c>
      <c r="F19" t="s">
        <v>247</v>
      </c>
      <c r="G19" s="23" t="s">
        <v>257</v>
      </c>
      <c r="H19" s="23" t="s">
        <v>258</v>
      </c>
      <c r="I19" s="1" t="str">
        <f t="shared" si="0"/>
        <v>('#0844','2025-08-12 14:46:30 +1000','C008' ),</v>
      </c>
      <c r="J19" t="s">
        <v>429</v>
      </c>
    </row>
    <row r="20" spans="2:10" x14ac:dyDescent="0.3">
      <c r="B20" s="13" t="s">
        <v>133</v>
      </c>
      <c r="C20" s="13" t="s">
        <v>237</v>
      </c>
      <c r="D20" s="29">
        <f>SUMIF(Products_Order!B20:B82,'Orders (2)'!B20,Products_Order!E20:E82)</f>
        <v>21.9</v>
      </c>
      <c r="E20" s="13" t="s">
        <v>53</v>
      </c>
      <c r="F20" t="s">
        <v>247</v>
      </c>
      <c r="G20" s="23" t="s">
        <v>257</v>
      </c>
      <c r="H20" s="23" t="s">
        <v>258</v>
      </c>
      <c r="I20" s="1" t="str">
        <f t="shared" si="0"/>
        <v>('#0845','2025-08-12 14:46:30 +1000','C011' ),</v>
      </c>
      <c r="J20" t="s">
        <v>430</v>
      </c>
    </row>
    <row r="21" spans="2:10" x14ac:dyDescent="0.3">
      <c r="B21" s="13" t="s">
        <v>134</v>
      </c>
      <c r="C21" s="13" t="s">
        <v>237</v>
      </c>
      <c r="D21" s="29">
        <f>SUMIF(Products_Order!B21:B83,'Orders (2)'!B21,Products_Order!E21:E83)</f>
        <v>47.849999999999994</v>
      </c>
      <c r="E21" s="13" t="s">
        <v>61</v>
      </c>
      <c r="F21" t="s">
        <v>247</v>
      </c>
      <c r="G21" s="23" t="s">
        <v>257</v>
      </c>
      <c r="H21" s="23" t="s">
        <v>258</v>
      </c>
      <c r="I21" s="1" t="str">
        <f t="shared" si="0"/>
        <v>('#0846','2025-08-12 14:46:30 +1000','C019' ),</v>
      </c>
      <c r="J21" t="s">
        <v>431</v>
      </c>
    </row>
    <row r="22" spans="2:10" x14ac:dyDescent="0.3">
      <c r="B22" s="13" t="s">
        <v>135</v>
      </c>
      <c r="C22" s="13" t="s">
        <v>237</v>
      </c>
      <c r="D22" s="29">
        <f>SUMIF(Products_Order!B22:B84,'Orders (2)'!B22,Products_Order!E22:E84)</f>
        <v>60.5</v>
      </c>
      <c r="E22" s="13" t="s">
        <v>16</v>
      </c>
      <c r="F22" t="s">
        <v>247</v>
      </c>
      <c r="G22" s="23" t="s">
        <v>257</v>
      </c>
      <c r="H22" s="23" t="s">
        <v>258</v>
      </c>
      <c r="I22" s="1" t="str">
        <f t="shared" si="0"/>
        <v>('#0847','2025-08-12 14:46:30 +1000','C004' ),</v>
      </c>
      <c r="J22" t="s">
        <v>432</v>
      </c>
    </row>
    <row r="23" spans="2:10" x14ac:dyDescent="0.3">
      <c r="B23" s="13" t="s">
        <v>136</v>
      </c>
      <c r="C23" s="13" t="s">
        <v>237</v>
      </c>
      <c r="D23" s="29">
        <f>SUMIF(Products_Order!B23:B85,'Orders (2)'!B23,Products_Order!E23:E85)</f>
        <v>17.25</v>
      </c>
      <c r="E23" s="13" t="s">
        <v>55</v>
      </c>
      <c r="F23" t="s">
        <v>247</v>
      </c>
      <c r="G23" s="23" t="s">
        <v>257</v>
      </c>
      <c r="H23" s="23" t="s">
        <v>258</v>
      </c>
      <c r="I23" s="1" t="str">
        <f t="shared" si="0"/>
        <v>('#0848','2025-08-12 14:46:30 +1000','C013' ),</v>
      </c>
      <c r="J23" t="s">
        <v>433</v>
      </c>
    </row>
    <row r="24" spans="2:10" x14ac:dyDescent="0.3">
      <c r="B24" s="13" t="s">
        <v>137</v>
      </c>
      <c r="C24" s="13" t="s">
        <v>237</v>
      </c>
      <c r="D24" s="29">
        <f>SUMIF(Products_Order!B24:B86,'Orders (2)'!B24,Products_Order!E24:E86)</f>
        <v>36</v>
      </c>
      <c r="E24" s="13" t="s">
        <v>58</v>
      </c>
      <c r="F24" t="s">
        <v>247</v>
      </c>
      <c r="G24" s="23" t="s">
        <v>257</v>
      </c>
      <c r="H24" s="23" t="s">
        <v>258</v>
      </c>
      <c r="I24" s="1" t="str">
        <f t="shared" si="0"/>
        <v>('#0849','2025-08-12 14:46:30 +1000','C016' ),</v>
      </c>
      <c r="J24" t="s">
        <v>434</v>
      </c>
    </row>
    <row r="25" spans="2:10" x14ac:dyDescent="0.3">
      <c r="B25" s="13" t="s">
        <v>138</v>
      </c>
      <c r="C25" s="13" t="s">
        <v>237</v>
      </c>
      <c r="D25" s="29">
        <f>SUMIF(Products_Order!B25:B87,'Orders (2)'!B25,Products_Order!E25:E87)</f>
        <v>15.95</v>
      </c>
      <c r="E25" s="13" t="s">
        <v>13</v>
      </c>
      <c r="F25" t="s">
        <v>247</v>
      </c>
      <c r="G25" s="23" t="s">
        <v>257</v>
      </c>
      <c r="H25" s="23" t="s">
        <v>258</v>
      </c>
      <c r="I25" s="1" t="str">
        <f t="shared" si="0"/>
        <v>('#0850','2025-08-12 14:46:30 +1000','C001' ),</v>
      </c>
      <c r="J25" t="s">
        <v>435</v>
      </c>
    </row>
    <row r="26" spans="2:10" x14ac:dyDescent="0.3">
      <c r="B26" s="13" t="s">
        <v>139</v>
      </c>
      <c r="C26" s="13" t="s">
        <v>237</v>
      </c>
      <c r="D26" s="29">
        <f>SUMIF(Products_Order!B26:B88,'Orders (2)'!B26,Products_Order!E26:E88)</f>
        <v>33</v>
      </c>
      <c r="E26" s="13" t="s">
        <v>21</v>
      </c>
      <c r="F26" t="s">
        <v>247</v>
      </c>
      <c r="G26" s="23" t="s">
        <v>257</v>
      </c>
      <c r="H26" s="23" t="s">
        <v>258</v>
      </c>
      <c r="I26" s="1" t="str">
        <f t="shared" si="0"/>
        <v>('#0851','2025-08-12 14:46:30 +1000','C007' ),</v>
      </c>
      <c r="J26" t="s">
        <v>436</v>
      </c>
    </row>
    <row r="27" spans="2:10" x14ac:dyDescent="0.3">
      <c r="B27" s="13" t="s">
        <v>140</v>
      </c>
      <c r="C27" s="13" t="s">
        <v>237</v>
      </c>
      <c r="D27" s="29">
        <f>SUMIF(Products_Order!B27:B89,'Orders (2)'!B27,Products_Order!E27:E89)</f>
        <v>19.75</v>
      </c>
      <c r="E27" s="13" t="s">
        <v>57</v>
      </c>
      <c r="F27" t="s">
        <v>247</v>
      </c>
      <c r="G27" s="23" t="s">
        <v>257</v>
      </c>
      <c r="H27" s="23" t="s">
        <v>258</v>
      </c>
      <c r="I27" s="1" t="str">
        <f t="shared" si="0"/>
        <v>('#0852','2025-08-12 14:46:30 +1000','C015' ),</v>
      </c>
      <c r="J27" t="s">
        <v>437</v>
      </c>
    </row>
    <row r="28" spans="2:10" x14ac:dyDescent="0.3">
      <c r="B28" s="13" t="s">
        <v>141</v>
      </c>
      <c r="C28" s="13" t="s">
        <v>237</v>
      </c>
      <c r="D28" s="29">
        <f>SUMIF(Products_Order!B28:B90,'Orders (2)'!B28,Products_Order!E28:E90)</f>
        <v>53.8</v>
      </c>
      <c r="E28" s="13" t="s">
        <v>15</v>
      </c>
      <c r="F28" t="s">
        <v>247</v>
      </c>
      <c r="G28" s="23" t="s">
        <v>257</v>
      </c>
      <c r="H28" s="23" t="s">
        <v>258</v>
      </c>
      <c r="I28" s="1" t="str">
        <f t="shared" si="0"/>
        <v>('#0853','2025-08-12 14:46:30 +1000','C003' ),</v>
      </c>
      <c r="J28" t="s">
        <v>438</v>
      </c>
    </row>
    <row r="29" spans="2:10" x14ac:dyDescent="0.3">
      <c r="B29" s="13" t="s">
        <v>142</v>
      </c>
      <c r="C29" s="13" t="s">
        <v>237</v>
      </c>
      <c r="D29" s="29">
        <f>SUMIF(Products_Order!B29:B91,'Orders (2)'!B29,Products_Order!E29:E91)</f>
        <v>18.95</v>
      </c>
      <c r="E29" s="13" t="s">
        <v>24</v>
      </c>
      <c r="F29" t="s">
        <v>247</v>
      </c>
      <c r="G29" s="23" t="s">
        <v>257</v>
      </c>
      <c r="H29" s="23" t="s">
        <v>258</v>
      </c>
      <c r="I29" s="1" t="str">
        <f t="shared" si="0"/>
        <v>('#0854','2025-08-12 14:46:30 +1000','C010' ),</v>
      </c>
      <c r="J29" t="s">
        <v>439</v>
      </c>
    </row>
    <row r="30" spans="2:10" x14ac:dyDescent="0.3">
      <c r="B30" s="13" t="s">
        <v>143</v>
      </c>
      <c r="C30" s="13" t="s">
        <v>238</v>
      </c>
      <c r="D30" s="29">
        <f>SUMIF(Products_Order!B30:B92,'Orders (2)'!B30,Products_Order!E30:E92)</f>
        <v>27</v>
      </c>
      <c r="E30" s="13" t="s">
        <v>60</v>
      </c>
      <c r="F30" t="s">
        <v>247</v>
      </c>
      <c r="G30" s="23" t="s">
        <v>257</v>
      </c>
      <c r="H30" s="23" t="s">
        <v>258</v>
      </c>
      <c r="I30" s="1" t="str">
        <f t="shared" si="0"/>
        <v>('#0855','2025-08-11 16:48:20 +1000','C018' ),</v>
      </c>
      <c r="J30" t="s">
        <v>440</v>
      </c>
    </row>
    <row r="31" spans="2:10" x14ac:dyDescent="0.3">
      <c r="B31" s="13" t="s">
        <v>144</v>
      </c>
      <c r="C31" s="13" t="s">
        <v>239</v>
      </c>
      <c r="D31" s="29">
        <f>SUMIF(Products_Order!B31:B93,'Orders (2)'!B31,Products_Order!E31:E93)</f>
        <v>14.99</v>
      </c>
      <c r="E31" s="13" t="s">
        <v>17</v>
      </c>
      <c r="F31" t="s">
        <v>247</v>
      </c>
      <c r="G31" s="23" t="s">
        <v>257</v>
      </c>
      <c r="H31" s="23" t="s">
        <v>258</v>
      </c>
      <c r="I31" s="1" t="str">
        <f t="shared" si="0"/>
        <v>('#0856','2025-08-11 15:32:19 +1000','C005' ),</v>
      </c>
      <c r="J31" t="s">
        <v>441</v>
      </c>
    </row>
    <row r="32" spans="2:10" x14ac:dyDescent="0.3">
      <c r="B32" s="13" t="s">
        <v>145</v>
      </c>
      <c r="C32" s="13" t="s">
        <v>240</v>
      </c>
      <c r="D32" s="29">
        <f>SUMIF(Products_Order!B32:B94,'Orders (2)'!B32,Products_Order!E32:E94)</f>
        <v>39.5</v>
      </c>
      <c r="E32" s="13" t="s">
        <v>54</v>
      </c>
      <c r="F32" t="s">
        <v>247</v>
      </c>
      <c r="G32" s="23" t="s">
        <v>257</v>
      </c>
      <c r="H32" s="23" t="s">
        <v>258</v>
      </c>
      <c r="I32" s="1" t="str">
        <f t="shared" si="0"/>
        <v>('#0857','2025-08-10 19:32:27 +1000','C012' ),</v>
      </c>
      <c r="J32" t="s">
        <v>442</v>
      </c>
    </row>
    <row r="33" spans="2:10" x14ac:dyDescent="0.3">
      <c r="B33" s="13" t="s">
        <v>146</v>
      </c>
      <c r="C33" s="13" t="s">
        <v>241</v>
      </c>
      <c r="D33" s="29">
        <f>SUMIF(Products_Order!B33:B95,'Orders (2)'!B33,Products_Order!E33:E95)</f>
        <v>21.9</v>
      </c>
      <c r="E33" s="13" t="s">
        <v>62</v>
      </c>
      <c r="F33" t="s">
        <v>247</v>
      </c>
      <c r="G33" s="23" t="s">
        <v>257</v>
      </c>
      <c r="H33" s="23" t="s">
        <v>258</v>
      </c>
      <c r="I33" s="1" t="str">
        <f t="shared" si="0"/>
        <v>('#0858','2025-08-10 18:42:17 +1000','C020' ),</v>
      </c>
      <c r="J33" t="s">
        <v>443</v>
      </c>
    </row>
    <row r="34" spans="2:10" x14ac:dyDescent="0.3">
      <c r="B34" s="13" t="s">
        <v>147</v>
      </c>
      <c r="C34" s="13" t="s">
        <v>242</v>
      </c>
      <c r="D34" s="29">
        <f>SUMIF(Products_Order!B34:B96,'Orders (2)'!B34,Products_Order!E34:E96)</f>
        <v>31.9</v>
      </c>
      <c r="E34" s="13" t="s">
        <v>23</v>
      </c>
      <c r="F34" t="s">
        <v>247</v>
      </c>
      <c r="G34" s="23" t="s">
        <v>257</v>
      </c>
      <c r="H34" s="23" t="s">
        <v>258</v>
      </c>
      <c r="I34" s="1" t="str">
        <f t="shared" si="0"/>
        <v>('#0859','2025-08-09 17:46:19 +1000','C009' ),</v>
      </c>
      <c r="J34" t="s">
        <v>444</v>
      </c>
    </row>
    <row r="35" spans="2:10" x14ac:dyDescent="0.3">
      <c r="B35" s="13" t="s">
        <v>320</v>
      </c>
      <c r="C35" s="13" t="s">
        <v>346</v>
      </c>
      <c r="D35" s="29">
        <f>SUMIF(Products_Order!B35:B97,'Orders (2)'!B35,Products_Order!E35:E97)</f>
        <v>16.5</v>
      </c>
      <c r="E35" s="13" t="s">
        <v>24</v>
      </c>
      <c r="F35" t="s">
        <v>247</v>
      </c>
      <c r="G35" s="23" t="s">
        <v>257</v>
      </c>
      <c r="H35" s="23" t="s">
        <v>258</v>
      </c>
      <c r="I35" s="1" t="str">
        <f t="shared" si="0"/>
        <v>('#0860','2025-07-20 22:42:17 +1000','C010' ),</v>
      </c>
      <c r="J35" t="s">
        <v>445</v>
      </c>
    </row>
    <row r="36" spans="2:10" x14ac:dyDescent="0.3">
      <c r="B36" s="13" t="s">
        <v>321</v>
      </c>
      <c r="C36" s="13" t="s">
        <v>347</v>
      </c>
      <c r="D36" s="29">
        <f>SUMIF(Products_Order!B36:B98,'Orders (2)'!B36,Products_Order!E36:E98)</f>
        <v>65.699999999999989</v>
      </c>
      <c r="E36" s="13" t="s">
        <v>53</v>
      </c>
      <c r="F36" t="s">
        <v>247</v>
      </c>
      <c r="G36" s="23" t="s">
        <v>257</v>
      </c>
      <c r="H36" s="23" t="s">
        <v>258</v>
      </c>
      <c r="I36" s="1" t="str">
        <f t="shared" si="0"/>
        <v>('#0861','2025-07-20 08:32:17 +1000','C011' ),</v>
      </c>
      <c r="J36" t="s">
        <v>446</v>
      </c>
    </row>
    <row r="37" spans="2:10" x14ac:dyDescent="0.3">
      <c r="B37" s="13" t="s">
        <v>322</v>
      </c>
      <c r="C37" s="13" t="s">
        <v>348</v>
      </c>
      <c r="D37" s="29">
        <f>SUMIF(Products_Order!B37:B99,'Orders (2)'!B37,Products_Order!E37:E99)</f>
        <v>22</v>
      </c>
      <c r="E37" s="13" t="s">
        <v>54</v>
      </c>
      <c r="F37" t="s">
        <v>247</v>
      </c>
      <c r="G37" s="23" t="s">
        <v>257</v>
      </c>
      <c r="H37" s="23" t="s">
        <v>258</v>
      </c>
      <c r="I37" s="1" t="str">
        <f t="shared" si="0"/>
        <v>('#0862','2025-07-18 11:32:18 +1000','C012' ),</v>
      </c>
      <c r="J37" t="s">
        <v>447</v>
      </c>
    </row>
    <row r="38" spans="2:10" x14ac:dyDescent="0.3">
      <c r="B38" s="13" t="s">
        <v>323</v>
      </c>
      <c r="C38" s="13" t="s">
        <v>349</v>
      </c>
      <c r="D38" s="29">
        <f>SUMIF(Products_Order!B38:B100,'Orders (2)'!B38,Products_Order!E38:E100)</f>
        <v>34.5</v>
      </c>
      <c r="E38" s="13" t="s">
        <v>55</v>
      </c>
      <c r="F38" t="s">
        <v>247</v>
      </c>
      <c r="G38" s="23" t="s">
        <v>257</v>
      </c>
      <c r="H38" s="23" t="s">
        <v>258</v>
      </c>
      <c r="I38" s="1" t="str">
        <f t="shared" si="0"/>
        <v>('#0863','2025-07-15 23:30:13 +1000','C013' ),</v>
      </c>
      <c r="J38" t="s">
        <v>448</v>
      </c>
    </row>
    <row r="39" spans="2:10" x14ac:dyDescent="0.3">
      <c r="B39" s="13" t="s">
        <v>324</v>
      </c>
      <c r="C39" s="13" t="s">
        <v>350</v>
      </c>
      <c r="D39" s="29">
        <f>SUMIF(Products_Order!B39:B101,'Orders (2)'!B39,Products_Order!E39:E101)</f>
        <v>18</v>
      </c>
      <c r="E39" s="13" t="s">
        <v>56</v>
      </c>
      <c r="F39" t="s">
        <v>247</v>
      </c>
      <c r="G39" s="23" t="s">
        <v>257</v>
      </c>
      <c r="H39" s="23" t="s">
        <v>258</v>
      </c>
      <c r="I39" s="1" t="str">
        <f t="shared" si="0"/>
        <v>('#0864','2025-07-15 22:38:14 +1000','C014' ),</v>
      </c>
      <c r="J39" t="s">
        <v>449</v>
      </c>
    </row>
    <row r="40" spans="2:10" x14ac:dyDescent="0.3">
      <c r="B40" s="13" t="s">
        <v>325</v>
      </c>
      <c r="C40" s="13" t="s">
        <v>351</v>
      </c>
      <c r="D40" s="29">
        <f>SUMIF(Products_Order!B40:B102,'Orders (2)'!B40,Products_Order!E40:E102)</f>
        <v>15.95</v>
      </c>
      <c r="E40" s="13" t="s">
        <v>57</v>
      </c>
      <c r="F40" t="s">
        <v>247</v>
      </c>
      <c r="G40" s="23" t="s">
        <v>257</v>
      </c>
      <c r="H40" s="23" t="s">
        <v>258</v>
      </c>
      <c r="I40" s="1" t="str">
        <f t="shared" si="0"/>
        <v>('#0865','2025-07-15 11:38:14 +1000','C015' ),</v>
      </c>
      <c r="J40" t="s">
        <v>450</v>
      </c>
    </row>
    <row r="41" spans="2:10" x14ac:dyDescent="0.3">
      <c r="B41" s="13" t="s">
        <v>326</v>
      </c>
      <c r="C41" s="13" t="s">
        <v>352</v>
      </c>
      <c r="D41" s="29">
        <f>SUMIF(Products_Order!B41:B103,'Orders (2)'!B41,Products_Order!E41:E103)</f>
        <v>33</v>
      </c>
      <c r="E41" s="13" t="s">
        <v>58</v>
      </c>
      <c r="F41" t="s">
        <v>247</v>
      </c>
      <c r="G41" s="23" t="s">
        <v>257</v>
      </c>
      <c r="H41" s="23" t="s">
        <v>258</v>
      </c>
      <c r="I41" s="1" t="str">
        <f t="shared" si="0"/>
        <v>('#0866','2025-07-15 00:44:12 +1000','C016' ),</v>
      </c>
      <c r="J41" t="s">
        <v>451</v>
      </c>
    </row>
    <row r="42" spans="2:10" x14ac:dyDescent="0.3">
      <c r="B42" s="13" t="s">
        <v>327</v>
      </c>
      <c r="C42" s="13" t="s">
        <v>353</v>
      </c>
      <c r="D42" s="29">
        <f>SUMIF(Products_Order!B42:B104,'Orders (2)'!B42,Products_Order!E42:E104)</f>
        <v>19.75</v>
      </c>
      <c r="E42" s="13" t="s">
        <v>59</v>
      </c>
      <c r="F42" t="s">
        <v>247</v>
      </c>
      <c r="G42" s="23" t="s">
        <v>257</v>
      </c>
      <c r="H42" s="23" t="s">
        <v>258</v>
      </c>
      <c r="I42" s="1" t="str">
        <f t="shared" si="0"/>
        <v>('#0867','2025-07-14 05:24:21 +1000','C017' ),</v>
      </c>
      <c r="J42" t="s">
        <v>452</v>
      </c>
    </row>
    <row r="43" spans="2:10" x14ac:dyDescent="0.3">
      <c r="B43" s="13" t="s">
        <v>328</v>
      </c>
      <c r="C43" s="13" t="s">
        <v>354</v>
      </c>
      <c r="D43" s="29">
        <f>SUMIF(Products_Order!B43:B105,'Orders (2)'!B43,Products_Order!E43:E105)</f>
        <v>39.5</v>
      </c>
      <c r="E43" s="13" t="s">
        <v>58</v>
      </c>
      <c r="F43" t="s">
        <v>247</v>
      </c>
      <c r="G43" s="23" t="s">
        <v>257</v>
      </c>
      <c r="H43" s="23" t="s">
        <v>258</v>
      </c>
      <c r="I43" s="1" t="str">
        <f t="shared" si="0"/>
        <v>('#0868','2025-07-13 11:28:21 +1000','C016' ),</v>
      </c>
      <c r="J43" t="s">
        <v>453</v>
      </c>
    </row>
    <row r="44" spans="2:10" x14ac:dyDescent="0.3">
      <c r="B44" s="13" t="s">
        <v>329</v>
      </c>
      <c r="C44" s="13" t="s">
        <v>355</v>
      </c>
      <c r="D44" s="29">
        <f>SUMIF(Products_Order!B44:B106,'Orders (2)'!B44,Products_Order!E44:E106)</f>
        <v>31.9</v>
      </c>
      <c r="E44" s="13" t="s">
        <v>13</v>
      </c>
      <c r="F44" t="s">
        <v>247</v>
      </c>
      <c r="G44" s="23" t="s">
        <v>257</v>
      </c>
      <c r="H44" s="23" t="s">
        <v>258</v>
      </c>
      <c r="I44" s="1" t="str">
        <f t="shared" si="0"/>
        <v>('#0869','2025-07-13 05:32:11 +1000','C001' ),</v>
      </c>
      <c r="J44" t="s">
        <v>454</v>
      </c>
    </row>
    <row r="45" spans="2:10" x14ac:dyDescent="0.3">
      <c r="B45" s="13" t="s">
        <v>330</v>
      </c>
      <c r="C45" s="13" t="s">
        <v>356</v>
      </c>
      <c r="D45" s="29">
        <f>SUMIF(Products_Order!B45:B107,'Orders (2)'!B45,Products_Order!E45:E107)</f>
        <v>18.95</v>
      </c>
      <c r="E45" s="13" t="s">
        <v>21</v>
      </c>
      <c r="F45" t="s">
        <v>247</v>
      </c>
      <c r="G45" s="23" t="s">
        <v>257</v>
      </c>
      <c r="H45" s="23" t="s">
        <v>258</v>
      </c>
      <c r="I45" s="1" t="str">
        <f t="shared" si="0"/>
        <v>('#0870','2025-07-11 22:38:10 +1000','C007' ),</v>
      </c>
      <c r="J45" t="s">
        <v>455</v>
      </c>
    </row>
    <row r="46" spans="2:10" x14ac:dyDescent="0.3">
      <c r="B46" s="13" t="s">
        <v>331</v>
      </c>
      <c r="C46" s="13" t="s">
        <v>357</v>
      </c>
      <c r="D46" s="29">
        <f>SUMIF(Products_Order!B46:B108,'Orders (2)'!B46,Products_Order!E46:E108)</f>
        <v>13.5</v>
      </c>
      <c r="E46" s="13" t="s">
        <v>57</v>
      </c>
      <c r="F46" t="s">
        <v>247</v>
      </c>
      <c r="G46" s="23" t="s">
        <v>257</v>
      </c>
      <c r="H46" s="23" t="s">
        <v>258</v>
      </c>
      <c r="I46" s="1" t="str">
        <f t="shared" si="0"/>
        <v>('#0871','2025-07-11 10:34:10 +1000','C015' ),</v>
      </c>
      <c r="J46" t="s">
        <v>456</v>
      </c>
    </row>
    <row r="47" spans="2:10" x14ac:dyDescent="0.3">
      <c r="B47" s="13" t="s">
        <v>332</v>
      </c>
      <c r="C47" s="13" t="s">
        <v>358</v>
      </c>
      <c r="D47" s="29">
        <f>SUMIF(Products_Order!B47:B109,'Orders (2)'!B47,Products_Order!E47:E109)</f>
        <v>19.75</v>
      </c>
      <c r="E47" s="13" t="s">
        <v>53</v>
      </c>
      <c r="F47" t="s">
        <v>247</v>
      </c>
      <c r="G47" s="23" t="s">
        <v>257</v>
      </c>
      <c r="H47" s="23" t="s">
        <v>258</v>
      </c>
      <c r="I47" s="1" t="str">
        <f t="shared" si="0"/>
        <v>('#0872','2025-07-10 11:24:17 +1000','C011' ),</v>
      </c>
      <c r="J47" t="s">
        <v>457</v>
      </c>
    </row>
    <row r="48" spans="2:10" x14ac:dyDescent="0.3">
      <c r="B48" s="13" t="s">
        <v>333</v>
      </c>
      <c r="C48" s="13" t="s">
        <v>359</v>
      </c>
      <c r="D48" s="29">
        <f>SUMIF(Products_Order!B48:B110,'Orders (2)'!B48,Products_Order!E48:E110)</f>
        <v>18.95</v>
      </c>
      <c r="E48" s="13" t="s">
        <v>61</v>
      </c>
      <c r="F48" t="s">
        <v>247</v>
      </c>
      <c r="G48" s="23" t="s">
        <v>257</v>
      </c>
      <c r="H48" s="23" t="s">
        <v>258</v>
      </c>
      <c r="I48" s="1" t="str">
        <f t="shared" si="0"/>
        <v>('#0873','2025-07-08 22:24:36 +1000','C019' ),</v>
      </c>
      <c r="J48" t="s">
        <v>458</v>
      </c>
    </row>
    <row r="49" spans="2:10" x14ac:dyDescent="0.3">
      <c r="B49" s="13" t="s">
        <v>334</v>
      </c>
      <c r="C49" s="13" t="s">
        <v>360</v>
      </c>
      <c r="D49" s="29">
        <f>SUMIF(Products_Order!B49:B111,'Orders (2)'!B49,Products_Order!E49:E111)</f>
        <v>29.98</v>
      </c>
      <c r="E49" s="13" t="s">
        <v>16</v>
      </c>
      <c r="F49" t="s">
        <v>247</v>
      </c>
      <c r="G49" s="23" t="s">
        <v>257</v>
      </c>
      <c r="H49" s="23" t="s">
        <v>258</v>
      </c>
      <c r="I49" s="1" t="str">
        <f t="shared" si="0"/>
        <v>('#0874','2025-07-08 22:24:18 +1000','C004' ),</v>
      </c>
      <c r="J49" t="s">
        <v>459</v>
      </c>
    </row>
    <row r="50" spans="2:10" x14ac:dyDescent="0.3">
      <c r="B50" s="13" t="s">
        <v>335</v>
      </c>
      <c r="C50" s="13" t="s">
        <v>361</v>
      </c>
      <c r="D50" s="29">
        <f>SUMIF(Products_Order!B50:B112,'Orders (2)'!B50,Products_Order!E50:E112)</f>
        <v>21.9</v>
      </c>
      <c r="E50" s="13" t="s">
        <v>55</v>
      </c>
      <c r="F50" t="s">
        <v>247</v>
      </c>
      <c r="G50" s="23" t="s">
        <v>257</v>
      </c>
      <c r="H50" s="23" t="s">
        <v>258</v>
      </c>
      <c r="I50" s="1" t="str">
        <f t="shared" si="0"/>
        <v>('#0875','2025-07-07 12:42:15 +1000','C013' ),</v>
      </c>
      <c r="J50" t="s">
        <v>460</v>
      </c>
    </row>
    <row r="51" spans="2:10" x14ac:dyDescent="0.3">
      <c r="B51" s="13" t="s">
        <v>336</v>
      </c>
      <c r="C51" s="13" t="s">
        <v>362</v>
      </c>
      <c r="D51" s="29">
        <f>SUMIF(Products_Order!B51:B113,'Orders (2)'!B51,Products_Order!E51:E113)</f>
        <v>15.95</v>
      </c>
      <c r="E51" s="13" t="s">
        <v>58</v>
      </c>
      <c r="F51" t="s">
        <v>247</v>
      </c>
      <c r="G51" s="23" t="s">
        <v>257</v>
      </c>
      <c r="H51" s="23" t="s">
        <v>258</v>
      </c>
      <c r="I51" s="1" t="str">
        <f t="shared" si="0"/>
        <v>('#0876','2025-07-03 13:38:20 +1000','C016' ),</v>
      </c>
      <c r="J51" t="s">
        <v>461</v>
      </c>
    </row>
    <row r="52" spans="2:10" x14ac:dyDescent="0.3">
      <c r="B52" s="13" t="s">
        <v>337</v>
      </c>
      <c r="C52" s="13" t="s">
        <v>363</v>
      </c>
      <c r="D52" s="29">
        <f>SUMIF(Products_Order!B52:B114,'Orders (2)'!B52,Products_Order!E52:E114)</f>
        <v>16.5</v>
      </c>
      <c r="E52" s="13" t="s">
        <v>13</v>
      </c>
      <c r="F52" t="s">
        <v>247</v>
      </c>
      <c r="G52" s="23" t="s">
        <v>257</v>
      </c>
      <c r="H52" s="23" t="s">
        <v>258</v>
      </c>
      <c r="I52" s="1" t="str">
        <f t="shared" si="0"/>
        <v>('#0877','2025-07-02 00:46:17 +1000','C001' ),</v>
      </c>
      <c r="J52" t="s">
        <v>462</v>
      </c>
    </row>
    <row r="53" spans="2:10" x14ac:dyDescent="0.3">
      <c r="B53" s="13" t="s">
        <v>338</v>
      </c>
      <c r="C53" s="13" t="s">
        <v>364</v>
      </c>
      <c r="D53" s="29">
        <f>SUMIF(Products_Order!B53:B115,'Orders (2)'!B53,Products_Order!E53:E115)</f>
        <v>40</v>
      </c>
      <c r="E53" s="13" t="s">
        <v>21</v>
      </c>
      <c r="F53" t="s">
        <v>247</v>
      </c>
      <c r="G53" s="23" t="s">
        <v>257</v>
      </c>
      <c r="H53" s="23" t="s">
        <v>258</v>
      </c>
      <c r="I53" s="1" t="str">
        <f t="shared" si="0"/>
        <v>('#0878','2025-06-23 14:28:11 +1000','C007' ),</v>
      </c>
      <c r="J53" t="s">
        <v>463</v>
      </c>
    </row>
    <row r="54" spans="2:10" x14ac:dyDescent="0.3">
      <c r="B54" s="13" t="s">
        <v>338</v>
      </c>
      <c r="C54" s="13" t="s">
        <v>365</v>
      </c>
      <c r="D54" s="29">
        <f>SUMIF(Products_Order!B54:B116,'Orders (2)'!B54,Products_Order!E54:E116)</f>
        <v>40</v>
      </c>
      <c r="E54" s="13" t="s">
        <v>57</v>
      </c>
      <c r="F54" t="s">
        <v>247</v>
      </c>
      <c r="G54" s="23" t="s">
        <v>257</v>
      </c>
      <c r="H54" s="23" t="s">
        <v>258</v>
      </c>
      <c r="I54" s="1" t="str">
        <f t="shared" si="0"/>
        <v>('#0878','2025-06-22 20:38:15 +1000','C015' ),</v>
      </c>
      <c r="J54" t="s">
        <v>464</v>
      </c>
    </row>
    <row r="55" spans="2:10" x14ac:dyDescent="0.3">
      <c r="B55" s="13" t="s">
        <v>339</v>
      </c>
      <c r="C55" s="13" t="s">
        <v>366</v>
      </c>
      <c r="D55" s="29">
        <f>SUMIF(Products_Order!B55:B117,'Orders (2)'!B55,Products_Order!E55:E117)</f>
        <v>17.25</v>
      </c>
      <c r="E55" s="13" t="s">
        <v>15</v>
      </c>
      <c r="F55" t="s">
        <v>247</v>
      </c>
      <c r="G55" s="23" t="s">
        <v>257</v>
      </c>
      <c r="H55" s="23" t="s">
        <v>258</v>
      </c>
      <c r="I55" s="1" t="str">
        <f t="shared" si="0"/>
        <v>('#0879','2025-06-22 13:34:13 +1000','C003' ),</v>
      </c>
      <c r="J55" t="s">
        <v>465</v>
      </c>
    </row>
    <row r="56" spans="2:10" x14ac:dyDescent="0.3">
      <c r="B56" s="13" t="s">
        <v>340</v>
      </c>
      <c r="C56" s="13" t="s">
        <v>367</v>
      </c>
      <c r="D56" s="29">
        <f>SUMIF(Products_Order!B56:B118,'Orders (2)'!B56,Products_Order!E56:E118)</f>
        <v>36</v>
      </c>
      <c r="E56" s="13" t="s">
        <v>24</v>
      </c>
      <c r="F56" t="s">
        <v>247</v>
      </c>
      <c r="G56" s="23" t="s">
        <v>257</v>
      </c>
      <c r="H56" s="23" t="s">
        <v>258</v>
      </c>
      <c r="I56" s="1" t="str">
        <f t="shared" si="0"/>
        <v>('#0880','2025-06-21 11:48:15 +1000','C010' ),</v>
      </c>
      <c r="J56" t="s">
        <v>466</v>
      </c>
    </row>
    <row r="57" spans="2:10" x14ac:dyDescent="0.3">
      <c r="B57" s="13" t="s">
        <v>341</v>
      </c>
      <c r="C57" s="13" t="s">
        <v>368</v>
      </c>
      <c r="D57" s="29">
        <f>SUMIF(Products_Order!B57:B119,'Orders (2)'!B57,Products_Order!E57:E119)</f>
        <v>15.95</v>
      </c>
      <c r="E57" s="13" t="s">
        <v>60</v>
      </c>
      <c r="F57" t="s">
        <v>247</v>
      </c>
      <c r="G57" s="23" t="s">
        <v>257</v>
      </c>
      <c r="H57" s="23" t="s">
        <v>258</v>
      </c>
      <c r="I57" s="1" t="str">
        <f t="shared" si="0"/>
        <v>('#0881','2025-06-18 13:28:13 +1000','C018' ),</v>
      </c>
      <c r="J57" t="s">
        <v>467</v>
      </c>
    </row>
    <row r="58" spans="2:10" x14ac:dyDescent="0.3">
      <c r="B58" s="13" t="s">
        <v>342</v>
      </c>
      <c r="C58" s="13" t="s">
        <v>369</v>
      </c>
      <c r="D58" s="29">
        <f>SUMIF(Products_Order!B58:B120,'Orders (2)'!B58,Products_Order!E58:E120)</f>
        <v>13.5</v>
      </c>
      <c r="E58" s="13" t="s">
        <v>17</v>
      </c>
      <c r="F58" t="s">
        <v>247</v>
      </c>
      <c r="G58" s="23" t="s">
        <v>257</v>
      </c>
      <c r="H58" s="23" t="s">
        <v>258</v>
      </c>
      <c r="I58" s="1" t="str">
        <f t="shared" si="0"/>
        <v>('#0882','2025-06-15 22:44:14 +1000','C005' ),</v>
      </c>
      <c r="J58" t="s">
        <v>468</v>
      </c>
    </row>
    <row r="59" spans="2:10" x14ac:dyDescent="0.3">
      <c r="B59" s="13" t="s">
        <v>343</v>
      </c>
      <c r="C59" s="13" t="s">
        <v>370</v>
      </c>
      <c r="D59" s="29">
        <f>SUMIF(Products_Order!B59:B121,'Orders (2)'!B59,Products_Order!E59:E121)</f>
        <v>18</v>
      </c>
      <c r="E59" s="13" t="s">
        <v>54</v>
      </c>
      <c r="F59" t="s">
        <v>247</v>
      </c>
      <c r="G59" s="23" t="s">
        <v>257</v>
      </c>
      <c r="H59" s="23" t="s">
        <v>258</v>
      </c>
      <c r="I59" s="1" t="str">
        <f t="shared" si="0"/>
        <v>('#0883','2025-06-12 12:38:16 +1000','C012' ),</v>
      </c>
      <c r="J59" t="s">
        <v>469</v>
      </c>
    </row>
    <row r="60" spans="2:10" x14ac:dyDescent="0.3">
      <c r="B60" s="13" t="s">
        <v>344</v>
      </c>
      <c r="C60" s="13" t="s">
        <v>371</v>
      </c>
      <c r="D60" s="29">
        <f>SUMIF(Products_Order!B60:B122,'Orders (2)'!B60,Products_Order!E60:E122)</f>
        <v>43.8</v>
      </c>
      <c r="E60" s="13" t="s">
        <v>62</v>
      </c>
      <c r="F60" t="s">
        <v>247</v>
      </c>
      <c r="G60" s="23" t="s">
        <v>257</v>
      </c>
      <c r="H60" s="23" t="s">
        <v>258</v>
      </c>
      <c r="I60" s="1" t="str">
        <f t="shared" si="0"/>
        <v>('#0884','2025-06-10 15:32:10 +1000','C020' ),</v>
      </c>
      <c r="J60" t="s">
        <v>470</v>
      </c>
    </row>
    <row r="61" spans="2:10" x14ac:dyDescent="0.3">
      <c r="B61" s="13" t="s">
        <v>345</v>
      </c>
      <c r="C61" s="13" t="s">
        <v>372</v>
      </c>
      <c r="D61" s="29">
        <f>SUMIF(Products_Order!B61:B123,'Orders (2)'!B61,Products_Order!E61:E123)</f>
        <v>37.9</v>
      </c>
      <c r="E61" s="13" t="s">
        <v>23</v>
      </c>
      <c r="F61" t="s">
        <v>247</v>
      </c>
      <c r="G61" s="23" t="s">
        <v>257</v>
      </c>
      <c r="H61" s="23" t="s">
        <v>258</v>
      </c>
      <c r="I61" s="1" t="str">
        <f t="shared" si="0"/>
        <v>('#0885','2025-06-09 23:48:20 +1000','C009' ),</v>
      </c>
      <c r="J61" t="s">
        <v>471</v>
      </c>
    </row>
  </sheetData>
  <pageMargins left="0.7" right="0.7" top="0.75" bottom="0.75" header="0.3" footer="0.3"/>
  <pageSetup paperSize="192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34B04-8C33-407D-8749-DD9F446C7F12}">
  <sheetPr>
    <tabColor theme="9" tint="-0.249977111117893"/>
  </sheetPr>
  <dimension ref="A1:J67"/>
  <sheetViews>
    <sheetView showGridLines="0" workbookViewId="0">
      <selection activeCell="O15" sqref="O15"/>
    </sheetView>
  </sheetViews>
  <sheetFormatPr defaultRowHeight="14.4" x14ac:dyDescent="0.3"/>
  <cols>
    <col min="1" max="1" width="10.109375" style="22" bestFit="1" customWidth="1"/>
    <col min="2" max="2" width="9.6640625" customWidth="1"/>
    <col min="3" max="3" width="11.21875" customWidth="1"/>
    <col min="4" max="4" width="8.44140625" bestFit="1" customWidth="1"/>
    <col min="5" max="5" width="10.77734375" style="28" bestFit="1" customWidth="1"/>
    <col min="6" max="10" width="8.88671875" style="31"/>
  </cols>
  <sheetData>
    <row r="1" spans="1:9" x14ac:dyDescent="0.3">
      <c r="B1" s="16" t="s">
        <v>246</v>
      </c>
    </row>
    <row r="2" spans="1:9" x14ac:dyDescent="0.3">
      <c r="B2" s="16" t="s">
        <v>223</v>
      </c>
    </row>
    <row r="3" spans="1:9" x14ac:dyDescent="0.3">
      <c r="B3" s="6" t="s">
        <v>245</v>
      </c>
      <c r="C3" s="6" t="s">
        <v>245</v>
      </c>
    </row>
    <row r="4" spans="1:9" x14ac:dyDescent="0.3">
      <c r="B4" s="12" t="s">
        <v>4</v>
      </c>
      <c r="C4" s="12" t="s">
        <v>6</v>
      </c>
      <c r="D4" s="13" t="s">
        <v>11</v>
      </c>
      <c r="E4" s="29" t="s">
        <v>244</v>
      </c>
    </row>
    <row r="5" spans="1:9" x14ac:dyDescent="0.3">
      <c r="A5" s="22" t="str">
        <f>_xlfn.CONCAT(B5,C5)</f>
        <v>#0830P003</v>
      </c>
      <c r="B5" s="13" t="s">
        <v>118</v>
      </c>
      <c r="C5" s="13" t="s">
        <v>108</v>
      </c>
      <c r="D5" s="13">
        <v>2</v>
      </c>
      <c r="E5" s="29">
        <f>D5*(VLOOKUP(C5,Products!$H$4:$J$14,3,0))</f>
        <v>27</v>
      </c>
      <c r="F5" s="31" t="s">
        <v>247</v>
      </c>
      <c r="G5" s="32" t="s">
        <v>257</v>
      </c>
      <c r="H5" s="32" t="s">
        <v>258</v>
      </c>
      <c r="I5" s="30" t="str">
        <f>_xlfn.CONCAT(F5,B5,G5,C5,G5,D5,H5)</f>
        <v>('#0830','P003','2' ),</v>
      </c>
    </row>
    <row r="6" spans="1:9" x14ac:dyDescent="0.3">
      <c r="A6" s="22" t="str">
        <f t="shared" ref="A6:A67" si="0">_xlfn.CONCAT(B6,C6)</f>
        <v>#0830P007</v>
      </c>
      <c r="B6" s="13" t="s">
        <v>118</v>
      </c>
      <c r="C6" s="13" t="s">
        <v>112</v>
      </c>
      <c r="D6" s="13">
        <v>1</v>
      </c>
      <c r="E6" s="29">
        <f>D6*(VLOOKUP(C6,Products!$H$4:$J$14,3,0))</f>
        <v>19.75</v>
      </c>
      <c r="F6" s="31" t="s">
        <v>247</v>
      </c>
      <c r="G6" s="32" t="s">
        <v>257</v>
      </c>
      <c r="H6" s="32" t="s">
        <v>258</v>
      </c>
      <c r="I6" s="30" t="str">
        <f t="shared" ref="I6:I22" si="1">_xlfn.CONCAT(F6,B6,G6,C6,G6,D6,H6)</f>
        <v>('#0830','P007','1' ),</v>
      </c>
    </row>
    <row r="7" spans="1:9" x14ac:dyDescent="0.3">
      <c r="A7" s="22" t="str">
        <f t="shared" si="0"/>
        <v>#0831P001</v>
      </c>
      <c r="B7" s="13" t="s">
        <v>119</v>
      </c>
      <c r="C7" s="13" t="s">
        <v>106</v>
      </c>
      <c r="D7" s="13">
        <v>3</v>
      </c>
      <c r="E7" s="29">
        <f>D7*(VLOOKUP(C7,Products!$H$4:$J$14,3,0))</f>
        <v>56.849999999999994</v>
      </c>
      <c r="F7" s="31" t="s">
        <v>247</v>
      </c>
      <c r="G7" s="32" t="s">
        <v>257</v>
      </c>
      <c r="H7" s="32" t="s">
        <v>258</v>
      </c>
      <c r="I7" s="30" t="str">
        <f t="shared" si="1"/>
        <v>('#0831','P001','3' ),</v>
      </c>
    </row>
    <row r="8" spans="1:9" x14ac:dyDescent="0.3">
      <c r="A8" s="22" t="str">
        <f t="shared" si="0"/>
        <v>#0832P005</v>
      </c>
      <c r="B8" s="13" t="s">
        <v>120</v>
      </c>
      <c r="C8" s="13" t="s">
        <v>110</v>
      </c>
      <c r="D8" s="13">
        <v>1</v>
      </c>
      <c r="E8" s="29">
        <f>D8*(VLOOKUP(C8,Products!$H$4:$J$14,3,0))</f>
        <v>14.99</v>
      </c>
      <c r="F8" s="31" t="s">
        <v>247</v>
      </c>
      <c r="G8" s="32" t="s">
        <v>257</v>
      </c>
      <c r="H8" s="32" t="s">
        <v>258</v>
      </c>
      <c r="I8" s="30" t="str">
        <f t="shared" si="1"/>
        <v>('#0832','P005','1' ),</v>
      </c>
    </row>
    <row r="9" spans="1:9" x14ac:dyDescent="0.3">
      <c r="A9" s="22" t="str">
        <f t="shared" si="0"/>
        <v>#0832P009</v>
      </c>
      <c r="B9" s="13" t="s">
        <v>120</v>
      </c>
      <c r="C9" s="13" t="s">
        <v>114</v>
      </c>
      <c r="D9" s="13">
        <v>2</v>
      </c>
      <c r="E9" s="29">
        <f>D9*(VLOOKUP(C9,Products!$H$4:$J$14,3,0))</f>
        <v>43.8</v>
      </c>
      <c r="F9" s="31" t="s">
        <v>247</v>
      </c>
      <c r="G9" s="32" t="s">
        <v>257</v>
      </c>
      <c r="H9" s="32" t="s">
        <v>258</v>
      </c>
      <c r="I9" s="30" t="str">
        <f t="shared" si="1"/>
        <v>('#0832','P009','2' ),</v>
      </c>
    </row>
    <row r="10" spans="1:9" x14ac:dyDescent="0.3">
      <c r="A10" s="22" t="str">
        <f t="shared" si="0"/>
        <v>#0833P002</v>
      </c>
      <c r="B10" s="13" t="s">
        <v>121</v>
      </c>
      <c r="C10" s="13" t="s">
        <v>107</v>
      </c>
      <c r="D10" s="13">
        <v>1</v>
      </c>
      <c r="E10" s="29">
        <f>D10*(VLOOKUP(C10,Products!$H$4:$J$14,3,0))</f>
        <v>15.95</v>
      </c>
      <c r="F10" s="31" t="s">
        <v>247</v>
      </c>
      <c r="G10" s="32" t="s">
        <v>257</v>
      </c>
      <c r="H10" s="32" t="s">
        <v>258</v>
      </c>
      <c r="I10" s="30" t="str">
        <f t="shared" si="1"/>
        <v>('#0833','P002','1' ),</v>
      </c>
    </row>
    <row r="11" spans="1:9" x14ac:dyDescent="0.3">
      <c r="A11" s="22" t="str">
        <f t="shared" si="0"/>
        <v>#0834P004</v>
      </c>
      <c r="B11" s="13" t="s">
        <v>122</v>
      </c>
      <c r="C11" s="13" t="s">
        <v>109</v>
      </c>
      <c r="D11" s="13">
        <v>2</v>
      </c>
      <c r="E11" s="29">
        <f>D11*(VLOOKUP(C11,Products!$H$4:$J$14,3,0))</f>
        <v>33</v>
      </c>
      <c r="F11" s="31" t="s">
        <v>247</v>
      </c>
      <c r="G11" s="32" t="s">
        <v>257</v>
      </c>
      <c r="H11" s="32" t="s">
        <v>258</v>
      </c>
      <c r="I11" s="30" t="str">
        <f t="shared" si="1"/>
        <v>('#0834','P004','2' ),</v>
      </c>
    </row>
    <row r="12" spans="1:9" x14ac:dyDescent="0.3">
      <c r="A12" s="22" t="str">
        <f t="shared" si="0"/>
        <v>#0835P006</v>
      </c>
      <c r="B12" s="13" t="s">
        <v>123</v>
      </c>
      <c r="C12" s="13" t="s">
        <v>111</v>
      </c>
      <c r="D12" s="13">
        <v>1</v>
      </c>
      <c r="E12" s="29">
        <f>D12*(VLOOKUP(C12,Products!$H$4:$J$14,3,0))</f>
        <v>22</v>
      </c>
      <c r="F12" s="31" t="s">
        <v>247</v>
      </c>
      <c r="G12" s="32" t="s">
        <v>257</v>
      </c>
      <c r="H12" s="32" t="s">
        <v>258</v>
      </c>
      <c r="I12" s="30" t="str">
        <f t="shared" si="1"/>
        <v>('#0835','P006','1' ),</v>
      </c>
    </row>
    <row r="13" spans="1:9" x14ac:dyDescent="0.3">
      <c r="A13" s="22" t="str">
        <f t="shared" si="0"/>
        <v>#0835P010</v>
      </c>
      <c r="B13" s="13" t="s">
        <v>123</v>
      </c>
      <c r="C13" s="13" t="s">
        <v>115</v>
      </c>
      <c r="D13" s="13">
        <v>1</v>
      </c>
      <c r="E13" s="29">
        <f>D13*(VLOOKUP(C13,Products!$H$4:$J$14,3,0))</f>
        <v>18</v>
      </c>
      <c r="F13" s="31" t="s">
        <v>247</v>
      </c>
      <c r="G13" s="32" t="s">
        <v>257</v>
      </c>
      <c r="H13" s="32" t="s">
        <v>258</v>
      </c>
      <c r="I13" s="30" t="str">
        <f t="shared" si="1"/>
        <v>('#0835','P010','1' ),</v>
      </c>
    </row>
    <row r="14" spans="1:9" x14ac:dyDescent="0.3">
      <c r="A14" s="22" t="str">
        <f t="shared" si="0"/>
        <v>#0836P008</v>
      </c>
      <c r="B14" s="13" t="s">
        <v>124</v>
      </c>
      <c r="C14" s="13" t="s">
        <v>113</v>
      </c>
      <c r="D14" s="13">
        <v>2</v>
      </c>
      <c r="E14" s="29">
        <f>D14*(VLOOKUP(C14,Products!$H$4:$J$14,3,0))</f>
        <v>34.5</v>
      </c>
      <c r="F14" s="31" t="s">
        <v>247</v>
      </c>
      <c r="G14" s="32" t="s">
        <v>257</v>
      </c>
      <c r="H14" s="32" t="s">
        <v>258</v>
      </c>
      <c r="I14" s="30" t="str">
        <f t="shared" si="1"/>
        <v>('#0836','P008','2' ),</v>
      </c>
    </row>
    <row r="15" spans="1:9" x14ac:dyDescent="0.3">
      <c r="A15" s="22" t="str">
        <f t="shared" si="0"/>
        <v>#0837P010</v>
      </c>
      <c r="B15" s="13" t="s">
        <v>125</v>
      </c>
      <c r="C15" s="13" t="s">
        <v>115</v>
      </c>
      <c r="D15" s="13">
        <v>1</v>
      </c>
      <c r="E15" s="29">
        <f>D15*(VLOOKUP(C15,Products!$H$4:$J$14,3,0))</f>
        <v>18</v>
      </c>
      <c r="F15" s="31" t="s">
        <v>247</v>
      </c>
      <c r="G15" s="32" t="s">
        <v>257</v>
      </c>
      <c r="H15" s="32" t="s">
        <v>258</v>
      </c>
      <c r="I15" s="30" t="str">
        <f t="shared" si="1"/>
        <v>('#0837','P010','1' ),</v>
      </c>
    </row>
    <row r="16" spans="1:9" x14ac:dyDescent="0.3">
      <c r="A16" s="22" t="str">
        <f t="shared" si="0"/>
        <v>#0838P002</v>
      </c>
      <c r="B16" s="13" t="s">
        <v>126</v>
      </c>
      <c r="C16" s="13" t="s">
        <v>107</v>
      </c>
      <c r="D16" s="13">
        <v>3</v>
      </c>
      <c r="E16" s="29">
        <f>D16*(VLOOKUP(C16,Products!$H$4:$J$14,3,0))</f>
        <v>47.849999999999994</v>
      </c>
      <c r="F16" s="31" t="s">
        <v>247</v>
      </c>
      <c r="G16" s="32" t="s">
        <v>257</v>
      </c>
      <c r="H16" s="32" t="s">
        <v>258</v>
      </c>
      <c r="I16" s="30" t="str">
        <f t="shared" si="1"/>
        <v>('#0838','P002','3' ),</v>
      </c>
    </row>
    <row r="17" spans="1:9" x14ac:dyDescent="0.3">
      <c r="A17" s="22" t="str">
        <f t="shared" si="0"/>
        <v>#0839P003</v>
      </c>
      <c r="B17" s="13" t="s">
        <v>127</v>
      </c>
      <c r="C17" s="13" t="s">
        <v>108</v>
      </c>
      <c r="D17" s="13">
        <v>1</v>
      </c>
      <c r="E17" s="29">
        <f>D17*(VLOOKUP(C17,Products!$H$4:$J$14,3,0))</f>
        <v>13.5</v>
      </c>
      <c r="F17" s="31" t="s">
        <v>247</v>
      </c>
      <c r="G17" s="32" t="s">
        <v>257</v>
      </c>
      <c r="H17" s="32" t="s">
        <v>258</v>
      </c>
      <c r="I17" s="30" t="str">
        <f t="shared" si="1"/>
        <v>('#0839','P003','1' ),</v>
      </c>
    </row>
    <row r="18" spans="1:9" x14ac:dyDescent="0.3">
      <c r="A18" s="22" t="str">
        <f t="shared" si="0"/>
        <v>#0840P010</v>
      </c>
      <c r="B18" s="13" t="s">
        <v>128</v>
      </c>
      <c r="C18" s="13" t="s">
        <v>115</v>
      </c>
      <c r="D18" s="13">
        <v>2</v>
      </c>
      <c r="E18" s="29">
        <f>D18*(VLOOKUP(C18,Products!$H$4:$J$14,3,0))</f>
        <v>36</v>
      </c>
      <c r="F18" s="31" t="s">
        <v>247</v>
      </c>
      <c r="G18" s="32" t="s">
        <v>257</v>
      </c>
      <c r="H18" s="32" t="s">
        <v>258</v>
      </c>
      <c r="I18" s="30" t="str">
        <f t="shared" si="1"/>
        <v>('#0840','P010','2' ),</v>
      </c>
    </row>
    <row r="19" spans="1:9" x14ac:dyDescent="0.3">
      <c r="A19" s="22" t="str">
        <f t="shared" si="0"/>
        <v>#0841P009</v>
      </c>
      <c r="B19" s="13" t="s">
        <v>129</v>
      </c>
      <c r="C19" s="13" t="s">
        <v>114</v>
      </c>
      <c r="D19" s="13">
        <v>1</v>
      </c>
      <c r="E19" s="29">
        <f>D19*(VLOOKUP(C19,Products!$H$4:$J$14,3,0))</f>
        <v>21.9</v>
      </c>
      <c r="F19" s="31" t="s">
        <v>247</v>
      </c>
      <c r="G19" s="32" t="s">
        <v>257</v>
      </c>
      <c r="H19" s="32" t="s">
        <v>258</v>
      </c>
      <c r="I19" s="30" t="str">
        <f t="shared" si="1"/>
        <v>('#0841','P009','1' ),</v>
      </c>
    </row>
    <row r="20" spans="1:9" x14ac:dyDescent="0.3">
      <c r="A20" s="22" t="str">
        <f t="shared" si="0"/>
        <v>#0842P001</v>
      </c>
      <c r="B20" s="13" t="s">
        <v>130</v>
      </c>
      <c r="C20" s="13" t="s">
        <v>106</v>
      </c>
      <c r="D20" s="13">
        <v>2</v>
      </c>
      <c r="E20" s="29">
        <f>D20*(VLOOKUP(C20,Products!$H$4:$J$14,3,0))</f>
        <v>37.9</v>
      </c>
      <c r="F20" s="31" t="s">
        <v>247</v>
      </c>
      <c r="G20" s="32" t="s">
        <v>257</v>
      </c>
      <c r="H20" s="32" t="s">
        <v>258</v>
      </c>
      <c r="I20" s="30" t="str">
        <f t="shared" si="1"/>
        <v>('#0842','P001','2' ),</v>
      </c>
    </row>
    <row r="21" spans="1:9" x14ac:dyDescent="0.3">
      <c r="A21" s="22" t="str">
        <f t="shared" si="0"/>
        <v>#0842P005</v>
      </c>
      <c r="B21" s="13" t="s">
        <v>130</v>
      </c>
      <c r="C21" s="13" t="s">
        <v>110</v>
      </c>
      <c r="D21" s="13">
        <v>1</v>
      </c>
      <c r="E21" s="29">
        <f>D21*(VLOOKUP(C21,Products!$H$4:$J$14,3,0))</f>
        <v>14.99</v>
      </c>
      <c r="F21" s="31" t="s">
        <v>247</v>
      </c>
      <c r="G21" s="32" t="s">
        <v>257</v>
      </c>
      <c r="H21" s="32" t="s">
        <v>258</v>
      </c>
      <c r="I21" s="30" t="str">
        <f t="shared" si="1"/>
        <v>('#0842','P005','1' ),</v>
      </c>
    </row>
    <row r="22" spans="1:9" x14ac:dyDescent="0.3">
      <c r="A22" s="22" t="str">
        <f t="shared" si="0"/>
        <v>#0843P003</v>
      </c>
      <c r="B22" s="13" t="s">
        <v>131</v>
      </c>
      <c r="C22" s="13" t="s">
        <v>108</v>
      </c>
      <c r="D22" s="13">
        <v>1</v>
      </c>
      <c r="E22" s="29">
        <f>D22*(VLOOKUP(C22,Products!$H$4:$J$14,3,0))</f>
        <v>13.5</v>
      </c>
      <c r="F22" s="31" t="s">
        <v>247</v>
      </c>
      <c r="G22" s="32" t="s">
        <v>257</v>
      </c>
      <c r="H22" s="32" t="s">
        <v>258</v>
      </c>
      <c r="I22" s="30" t="str">
        <f t="shared" si="1"/>
        <v>('#0843','P003','1' ),</v>
      </c>
    </row>
    <row r="23" spans="1:9" x14ac:dyDescent="0.3">
      <c r="A23" s="22" t="str">
        <f t="shared" si="0"/>
        <v>#0844P007</v>
      </c>
      <c r="B23" s="13" t="s">
        <v>132</v>
      </c>
      <c r="C23" s="13" t="s">
        <v>112</v>
      </c>
      <c r="D23" s="13">
        <v>2</v>
      </c>
      <c r="E23" s="29">
        <f>D23*(VLOOKUP(C23,Products!$H$4:$J$14,3,0))</f>
        <v>39.5</v>
      </c>
      <c r="F23" s="31" t="s">
        <v>247</v>
      </c>
      <c r="G23" s="32" t="s">
        <v>257</v>
      </c>
      <c r="H23" s="32" t="s">
        <v>258</v>
      </c>
    </row>
    <row r="24" spans="1:9" x14ac:dyDescent="0.3">
      <c r="A24" s="22" t="str">
        <f t="shared" si="0"/>
        <v>#0845P009</v>
      </c>
      <c r="B24" s="13" t="s">
        <v>133</v>
      </c>
      <c r="C24" s="13" t="s">
        <v>114</v>
      </c>
      <c r="D24" s="13">
        <v>1</v>
      </c>
      <c r="E24" s="29">
        <f>D24*(VLOOKUP(C24,Products!$H$4:$J$14,3,0))</f>
        <v>21.9</v>
      </c>
      <c r="F24" s="31" t="s">
        <v>247</v>
      </c>
      <c r="G24" s="32" t="s">
        <v>257</v>
      </c>
      <c r="H24" s="32" t="s">
        <v>258</v>
      </c>
    </row>
    <row r="25" spans="1:9" x14ac:dyDescent="0.3">
      <c r="A25" s="22" t="str">
        <f t="shared" si="0"/>
        <v>#0846P002</v>
      </c>
      <c r="B25" s="13" t="s">
        <v>134</v>
      </c>
      <c r="C25" s="13" t="s">
        <v>107</v>
      </c>
      <c r="D25" s="13">
        <v>3</v>
      </c>
      <c r="E25" s="29">
        <f>D25*(VLOOKUP(C25,Products!$H$4:$J$14,3,0))</f>
        <v>47.849999999999994</v>
      </c>
      <c r="F25" s="31" t="s">
        <v>247</v>
      </c>
      <c r="G25" s="32" t="s">
        <v>257</v>
      </c>
      <c r="H25" s="32" t="s">
        <v>258</v>
      </c>
    </row>
    <row r="26" spans="1:9" x14ac:dyDescent="0.3">
      <c r="A26" s="22" t="str">
        <f t="shared" si="0"/>
        <v>#0847P004</v>
      </c>
      <c r="B26" s="13" t="s">
        <v>135</v>
      </c>
      <c r="C26" s="13" t="s">
        <v>109</v>
      </c>
      <c r="D26" s="13">
        <v>1</v>
      </c>
      <c r="E26" s="29">
        <f>D26*(VLOOKUP(C26,Products!$H$4:$J$14,3,0))</f>
        <v>16.5</v>
      </c>
      <c r="F26" s="31" t="s">
        <v>247</v>
      </c>
      <c r="G26" s="32" t="s">
        <v>257</v>
      </c>
      <c r="H26" s="32" t="s">
        <v>258</v>
      </c>
    </row>
    <row r="27" spans="1:9" x14ac:dyDescent="0.3">
      <c r="A27" s="22" t="str">
        <f t="shared" si="0"/>
        <v>#0847P006</v>
      </c>
      <c r="B27" s="13" t="s">
        <v>135</v>
      </c>
      <c r="C27" s="13" t="s">
        <v>111</v>
      </c>
      <c r="D27" s="13">
        <v>2</v>
      </c>
      <c r="E27" s="29">
        <f>D27*(VLOOKUP(C27,Products!$H$4:$J$14,3,0))</f>
        <v>44</v>
      </c>
      <c r="F27" s="31" t="s">
        <v>247</v>
      </c>
      <c r="G27" s="32" t="s">
        <v>257</v>
      </c>
      <c r="H27" s="32" t="s">
        <v>258</v>
      </c>
    </row>
    <row r="28" spans="1:9" x14ac:dyDescent="0.3">
      <c r="A28" s="22" t="str">
        <f t="shared" si="0"/>
        <v>#0848P008</v>
      </c>
      <c r="B28" s="13" t="s">
        <v>136</v>
      </c>
      <c r="C28" s="13" t="s">
        <v>113</v>
      </c>
      <c r="D28" s="13">
        <v>1</v>
      </c>
      <c r="E28" s="29">
        <f>D28*(VLOOKUP(C28,Products!$H$4:$J$14,3,0))</f>
        <v>17.25</v>
      </c>
      <c r="F28" s="31" t="s">
        <v>247</v>
      </c>
      <c r="G28" s="32" t="s">
        <v>257</v>
      </c>
      <c r="H28" s="32" t="s">
        <v>258</v>
      </c>
    </row>
    <row r="29" spans="1:9" x14ac:dyDescent="0.3">
      <c r="A29" s="22" t="str">
        <f t="shared" si="0"/>
        <v>#0849P010</v>
      </c>
      <c r="B29" s="13" t="s">
        <v>137</v>
      </c>
      <c r="C29" s="13" t="s">
        <v>115</v>
      </c>
      <c r="D29" s="13">
        <v>2</v>
      </c>
      <c r="E29" s="29">
        <f>D29*(VLOOKUP(C29,Products!$H$4:$J$14,3,0))</f>
        <v>36</v>
      </c>
      <c r="F29" s="31" t="s">
        <v>247</v>
      </c>
      <c r="G29" s="32" t="s">
        <v>257</v>
      </c>
      <c r="H29" s="32" t="s">
        <v>258</v>
      </c>
    </row>
    <row r="30" spans="1:9" x14ac:dyDescent="0.3">
      <c r="A30" s="22" t="str">
        <f t="shared" si="0"/>
        <v>#0850P002</v>
      </c>
      <c r="B30" s="13" t="s">
        <v>138</v>
      </c>
      <c r="C30" s="13" t="s">
        <v>107</v>
      </c>
      <c r="D30" s="13">
        <v>1</v>
      </c>
      <c r="E30" s="29">
        <f>D30*(VLOOKUP(C30,Products!$H$4:$J$14,3,0))</f>
        <v>15.95</v>
      </c>
      <c r="F30" s="31" t="s">
        <v>247</v>
      </c>
      <c r="G30" s="32" t="s">
        <v>257</v>
      </c>
      <c r="H30" s="32" t="s">
        <v>258</v>
      </c>
    </row>
    <row r="31" spans="1:9" x14ac:dyDescent="0.3">
      <c r="A31" s="22" t="str">
        <f t="shared" si="0"/>
        <v>#0851P004</v>
      </c>
      <c r="B31" s="13" t="s">
        <v>139</v>
      </c>
      <c r="C31" s="13" t="s">
        <v>109</v>
      </c>
      <c r="D31" s="13">
        <v>2</v>
      </c>
      <c r="E31" s="29">
        <f>D31*(VLOOKUP(C31,Products!$H$4:$J$14,3,0))</f>
        <v>33</v>
      </c>
      <c r="F31" s="31" t="s">
        <v>247</v>
      </c>
      <c r="G31" s="32" t="s">
        <v>257</v>
      </c>
      <c r="H31" s="32" t="s">
        <v>258</v>
      </c>
    </row>
    <row r="32" spans="1:9" x14ac:dyDescent="0.3">
      <c r="A32" s="22" t="str">
        <f t="shared" si="0"/>
        <v>#0852P007</v>
      </c>
      <c r="B32" s="13" t="s">
        <v>140</v>
      </c>
      <c r="C32" s="13" t="s">
        <v>112</v>
      </c>
      <c r="D32" s="13">
        <v>1</v>
      </c>
      <c r="E32" s="29">
        <f>D32*(VLOOKUP(C32,Products!$H$4:$J$14,3,0))</f>
        <v>19.75</v>
      </c>
      <c r="F32" s="31" t="s">
        <v>247</v>
      </c>
      <c r="G32" s="32" t="s">
        <v>257</v>
      </c>
      <c r="H32" s="32" t="s">
        <v>258</v>
      </c>
    </row>
    <row r="33" spans="1:8" x14ac:dyDescent="0.3">
      <c r="A33" s="22" t="str">
        <f t="shared" si="0"/>
        <v>#0853P009</v>
      </c>
      <c r="B33" s="13" t="s">
        <v>141</v>
      </c>
      <c r="C33" s="13" t="s">
        <v>114</v>
      </c>
      <c r="D33" s="13">
        <v>1</v>
      </c>
      <c r="E33" s="29">
        <f>D33*(VLOOKUP(C33,Products!$H$4:$J$14,3,0))</f>
        <v>21.9</v>
      </c>
      <c r="F33" s="31" t="s">
        <v>247</v>
      </c>
      <c r="G33" s="32" t="s">
        <v>257</v>
      </c>
      <c r="H33" s="32" t="s">
        <v>258</v>
      </c>
    </row>
    <row r="34" spans="1:8" x14ac:dyDescent="0.3">
      <c r="A34" s="22" t="str">
        <f t="shared" si="0"/>
        <v>#0853P002</v>
      </c>
      <c r="B34" s="13" t="s">
        <v>141</v>
      </c>
      <c r="C34" s="13" t="s">
        <v>107</v>
      </c>
      <c r="D34" s="13">
        <v>2</v>
      </c>
      <c r="E34" s="29">
        <f>D34*(VLOOKUP(C34,Products!$H$4:$J$14,3,0))</f>
        <v>31.9</v>
      </c>
      <c r="F34" s="31" t="s">
        <v>247</v>
      </c>
      <c r="G34" s="32" t="s">
        <v>257</v>
      </c>
      <c r="H34" s="32" t="s">
        <v>258</v>
      </c>
    </row>
    <row r="35" spans="1:8" x14ac:dyDescent="0.3">
      <c r="A35" s="22" t="str">
        <f t="shared" si="0"/>
        <v>#0854P001</v>
      </c>
      <c r="B35" s="13" t="s">
        <v>142</v>
      </c>
      <c r="C35" s="13" t="s">
        <v>106</v>
      </c>
      <c r="D35" s="13">
        <v>1</v>
      </c>
      <c r="E35" s="29">
        <f>D35*(VLOOKUP(C35,Products!$H$4:$J$14,3,0))</f>
        <v>18.95</v>
      </c>
      <c r="F35" s="31" t="s">
        <v>247</v>
      </c>
      <c r="G35" s="32" t="s">
        <v>257</v>
      </c>
      <c r="H35" s="32" t="s">
        <v>258</v>
      </c>
    </row>
    <row r="36" spans="1:8" x14ac:dyDescent="0.3">
      <c r="A36" s="22" t="str">
        <f t="shared" si="0"/>
        <v>#0855P003</v>
      </c>
      <c r="B36" s="13" t="s">
        <v>143</v>
      </c>
      <c r="C36" s="13" t="s">
        <v>108</v>
      </c>
      <c r="D36" s="13">
        <v>2</v>
      </c>
      <c r="E36" s="29">
        <f>D36*(VLOOKUP(C36,Products!$H$4:$J$14,3,0))</f>
        <v>27</v>
      </c>
      <c r="F36" s="31" t="s">
        <v>247</v>
      </c>
      <c r="G36" s="32" t="s">
        <v>257</v>
      </c>
      <c r="H36" s="32" t="s">
        <v>258</v>
      </c>
    </row>
    <row r="37" spans="1:8" x14ac:dyDescent="0.3">
      <c r="A37" s="22" t="str">
        <f t="shared" si="0"/>
        <v>#0856P005</v>
      </c>
      <c r="B37" s="13" t="s">
        <v>144</v>
      </c>
      <c r="C37" s="13" t="s">
        <v>110</v>
      </c>
      <c r="D37" s="13">
        <v>1</v>
      </c>
      <c r="E37" s="29">
        <f>D37*(VLOOKUP(C37,Products!$H$4:$J$14,3,0))</f>
        <v>14.99</v>
      </c>
    </row>
    <row r="38" spans="1:8" x14ac:dyDescent="0.3">
      <c r="A38" s="22" t="str">
        <f t="shared" si="0"/>
        <v>#0857P007</v>
      </c>
      <c r="B38" s="13" t="s">
        <v>145</v>
      </c>
      <c r="C38" s="13" t="s">
        <v>112</v>
      </c>
      <c r="D38" s="13">
        <v>2</v>
      </c>
      <c r="E38" s="29">
        <f>D38*(VLOOKUP(C38,Products!$H$4:$J$14,3,0))</f>
        <v>39.5</v>
      </c>
    </row>
    <row r="39" spans="1:8" x14ac:dyDescent="0.3">
      <c r="A39" s="22" t="str">
        <f t="shared" si="0"/>
        <v>#0858P009</v>
      </c>
      <c r="B39" s="13" t="s">
        <v>146</v>
      </c>
      <c r="C39" s="13" t="s">
        <v>114</v>
      </c>
      <c r="D39" s="13">
        <v>1</v>
      </c>
      <c r="E39" s="29">
        <f>D39*(VLOOKUP(C39,Products!$H$4:$J$14,3,0))</f>
        <v>21.9</v>
      </c>
    </row>
    <row r="40" spans="1:8" x14ac:dyDescent="0.3">
      <c r="A40" s="22" t="str">
        <f t="shared" si="0"/>
        <v>#0859P002</v>
      </c>
      <c r="B40" s="13" t="s">
        <v>147</v>
      </c>
      <c r="C40" s="13" t="s">
        <v>107</v>
      </c>
      <c r="D40" s="13">
        <v>2</v>
      </c>
      <c r="E40" s="29">
        <f>D40*(VLOOKUP(C40,Products!$H$4:$J$14,3,0))</f>
        <v>31.9</v>
      </c>
    </row>
    <row r="41" spans="1:8" x14ac:dyDescent="0.3">
      <c r="A41" s="22" t="str">
        <f t="shared" si="0"/>
        <v>#0860P004</v>
      </c>
      <c r="B41" s="13" t="s">
        <v>320</v>
      </c>
      <c r="C41" s="25" t="s">
        <v>109</v>
      </c>
      <c r="D41" s="25">
        <v>1</v>
      </c>
      <c r="E41" s="29">
        <f>D41*(VLOOKUP(C41,Products!$H$4:$J$14,3,0))</f>
        <v>16.5</v>
      </c>
    </row>
    <row r="42" spans="1:8" x14ac:dyDescent="0.3">
      <c r="A42" s="22" t="str">
        <f t="shared" si="0"/>
        <v>#0861P009</v>
      </c>
      <c r="B42" s="13" t="s">
        <v>321</v>
      </c>
      <c r="C42" s="25" t="s">
        <v>114</v>
      </c>
      <c r="D42" s="25">
        <v>3</v>
      </c>
      <c r="E42" s="29">
        <f>D42*(VLOOKUP(C42,Products!$H$4:$J$14,3,0))</f>
        <v>65.699999999999989</v>
      </c>
    </row>
    <row r="43" spans="1:8" x14ac:dyDescent="0.3">
      <c r="A43" s="22" t="str">
        <f t="shared" si="0"/>
        <v>#0862P006</v>
      </c>
      <c r="B43" s="13" t="s">
        <v>322</v>
      </c>
      <c r="C43" s="13" t="s">
        <v>111</v>
      </c>
      <c r="D43" s="13">
        <v>1</v>
      </c>
      <c r="E43" s="29">
        <f>D43*(VLOOKUP(C43,Products!$H$4:$J$14,3,0))</f>
        <v>22</v>
      </c>
    </row>
    <row r="44" spans="1:8" x14ac:dyDescent="0.3">
      <c r="A44" s="22" t="str">
        <f t="shared" si="0"/>
        <v>#0863P008</v>
      </c>
      <c r="B44" s="13" t="s">
        <v>323</v>
      </c>
      <c r="C44" s="13" t="s">
        <v>113</v>
      </c>
      <c r="D44" s="13">
        <v>2</v>
      </c>
      <c r="E44" s="29">
        <f>D44*(VLOOKUP(C44,Products!$H$4:$J$14,3,0))</f>
        <v>34.5</v>
      </c>
    </row>
    <row r="45" spans="1:8" x14ac:dyDescent="0.3">
      <c r="A45" s="22" t="str">
        <f t="shared" si="0"/>
        <v>#0864P010</v>
      </c>
      <c r="B45" s="13" t="s">
        <v>324</v>
      </c>
      <c r="C45" s="13" t="s">
        <v>115</v>
      </c>
      <c r="D45" s="13">
        <v>1</v>
      </c>
      <c r="E45" s="29">
        <f>D45*(VLOOKUP(C45,Products!$H$4:$J$14,3,0))</f>
        <v>18</v>
      </c>
    </row>
    <row r="46" spans="1:8" x14ac:dyDescent="0.3">
      <c r="A46" s="22" t="str">
        <f t="shared" si="0"/>
        <v>#0865P002</v>
      </c>
      <c r="B46" s="13" t="s">
        <v>325</v>
      </c>
      <c r="C46" s="13" t="s">
        <v>107</v>
      </c>
      <c r="D46" s="13">
        <v>1</v>
      </c>
      <c r="E46" s="29">
        <f>D46*(VLOOKUP(C46,Products!$H$4:$J$14,3,0))</f>
        <v>15.95</v>
      </c>
    </row>
    <row r="47" spans="1:8" x14ac:dyDescent="0.3">
      <c r="A47" s="22" t="str">
        <f t="shared" si="0"/>
        <v>#0866P004</v>
      </c>
      <c r="B47" s="13" t="s">
        <v>326</v>
      </c>
      <c r="C47" s="13" t="s">
        <v>109</v>
      </c>
      <c r="D47" s="13">
        <v>2</v>
      </c>
      <c r="E47" s="29">
        <f>D47*(VLOOKUP(C47,Products!$H$4:$J$14,3,0))</f>
        <v>33</v>
      </c>
    </row>
    <row r="48" spans="1:8" x14ac:dyDescent="0.3">
      <c r="A48" s="22" t="str">
        <f t="shared" si="0"/>
        <v>#0867P007</v>
      </c>
      <c r="B48" s="13" t="s">
        <v>327</v>
      </c>
      <c r="C48" s="13" t="s">
        <v>112</v>
      </c>
      <c r="D48" s="13">
        <v>1</v>
      </c>
      <c r="E48" s="29">
        <f>D48*(VLOOKUP(C48,Products!$H$4:$J$14,3,0))</f>
        <v>19.75</v>
      </c>
    </row>
    <row r="49" spans="1:5" x14ac:dyDescent="0.3">
      <c r="A49" s="22" t="str">
        <f t="shared" si="0"/>
        <v>#0868P007</v>
      </c>
      <c r="B49" s="13" t="s">
        <v>328</v>
      </c>
      <c r="C49" s="13" t="s">
        <v>112</v>
      </c>
      <c r="D49" s="13">
        <v>2</v>
      </c>
      <c r="E49" s="29">
        <f>D49*(VLOOKUP(C49,Products!$H$4:$J$14,3,0))</f>
        <v>39.5</v>
      </c>
    </row>
    <row r="50" spans="1:5" x14ac:dyDescent="0.3">
      <c r="A50" s="22" t="str">
        <f t="shared" si="0"/>
        <v>#0869P002</v>
      </c>
      <c r="B50" s="13" t="s">
        <v>329</v>
      </c>
      <c r="C50" s="13" t="s">
        <v>107</v>
      </c>
      <c r="D50" s="13">
        <v>2</v>
      </c>
      <c r="E50" s="29">
        <f>D50*(VLOOKUP(C50,Products!$H$4:$J$14,3,0))</f>
        <v>31.9</v>
      </c>
    </row>
    <row r="51" spans="1:5" x14ac:dyDescent="0.3">
      <c r="A51" s="22" t="str">
        <f t="shared" si="0"/>
        <v>#0870P001</v>
      </c>
      <c r="B51" s="13" t="s">
        <v>330</v>
      </c>
      <c r="C51" s="13" t="s">
        <v>106</v>
      </c>
      <c r="D51" s="25">
        <v>1</v>
      </c>
      <c r="E51" s="29">
        <f>D51*(VLOOKUP(C51,Products!$H$4:$J$14,3,0))</f>
        <v>18.95</v>
      </c>
    </row>
    <row r="52" spans="1:5" x14ac:dyDescent="0.3">
      <c r="A52" s="22" t="str">
        <f t="shared" si="0"/>
        <v>#0871P003</v>
      </c>
      <c r="B52" s="13" t="s">
        <v>331</v>
      </c>
      <c r="C52" s="13" t="s">
        <v>108</v>
      </c>
      <c r="D52" s="25">
        <v>1</v>
      </c>
      <c r="E52" s="29">
        <f>D52*(VLOOKUP(C52,Products!$H$4:$J$14,3,0))</f>
        <v>13.5</v>
      </c>
    </row>
    <row r="53" spans="1:5" x14ac:dyDescent="0.3">
      <c r="A53" s="22" t="str">
        <f t="shared" si="0"/>
        <v>#0872P007</v>
      </c>
      <c r="B53" s="13" t="s">
        <v>332</v>
      </c>
      <c r="C53" s="13" t="s">
        <v>112</v>
      </c>
      <c r="D53" s="13">
        <v>1</v>
      </c>
      <c r="E53" s="29">
        <f>D53*(VLOOKUP(C53,Products!$H$4:$J$14,3,0))</f>
        <v>19.75</v>
      </c>
    </row>
    <row r="54" spans="1:5" x14ac:dyDescent="0.3">
      <c r="A54" s="22" t="str">
        <f t="shared" si="0"/>
        <v>#0873P001</v>
      </c>
      <c r="B54" s="13" t="s">
        <v>333</v>
      </c>
      <c r="C54" s="13" t="s">
        <v>106</v>
      </c>
      <c r="D54" s="13">
        <v>1</v>
      </c>
      <c r="E54" s="29">
        <f>D54*(VLOOKUP(C54,Products!$H$4:$J$14,3,0))</f>
        <v>18.95</v>
      </c>
    </row>
    <row r="55" spans="1:5" x14ac:dyDescent="0.3">
      <c r="A55" s="22" t="str">
        <f t="shared" si="0"/>
        <v>#0874P005</v>
      </c>
      <c r="B55" s="13" t="s">
        <v>334</v>
      </c>
      <c r="C55" s="13" t="s">
        <v>110</v>
      </c>
      <c r="D55" s="13">
        <v>2</v>
      </c>
      <c r="E55" s="29">
        <f>D55*(VLOOKUP(C55,Products!$H$4:$J$14,3,0))</f>
        <v>29.98</v>
      </c>
    </row>
    <row r="56" spans="1:5" x14ac:dyDescent="0.3">
      <c r="A56" s="22" t="str">
        <f t="shared" si="0"/>
        <v>#0875P009</v>
      </c>
      <c r="B56" s="13" t="s">
        <v>335</v>
      </c>
      <c r="C56" s="13" t="s">
        <v>114</v>
      </c>
      <c r="D56" s="25">
        <v>1</v>
      </c>
      <c r="E56" s="29">
        <f>D56*(VLOOKUP(C56,Products!$H$4:$J$14,3,0))</f>
        <v>21.9</v>
      </c>
    </row>
    <row r="57" spans="1:5" x14ac:dyDescent="0.3">
      <c r="A57" s="22" t="str">
        <f t="shared" si="0"/>
        <v>#0876P002</v>
      </c>
      <c r="B57" s="13" t="s">
        <v>336</v>
      </c>
      <c r="C57" s="13" t="s">
        <v>107</v>
      </c>
      <c r="D57" s="25">
        <v>1</v>
      </c>
      <c r="E57" s="29">
        <f>D57*(VLOOKUP(C57,Products!$H$4:$J$14,3,0))</f>
        <v>15.95</v>
      </c>
    </row>
    <row r="58" spans="1:5" x14ac:dyDescent="0.3">
      <c r="A58" s="22" t="str">
        <f t="shared" si="0"/>
        <v>#0877P004</v>
      </c>
      <c r="B58" s="13" t="s">
        <v>337</v>
      </c>
      <c r="C58" s="13" t="s">
        <v>109</v>
      </c>
      <c r="D58" s="13">
        <v>1</v>
      </c>
      <c r="E58" s="29">
        <f>D58*(VLOOKUP(C58,Products!$H$4:$J$14,3,0))</f>
        <v>16.5</v>
      </c>
    </row>
    <row r="59" spans="1:5" x14ac:dyDescent="0.3">
      <c r="A59" s="22" t="str">
        <f t="shared" si="0"/>
        <v>#0878P006</v>
      </c>
      <c r="B59" s="13" t="s">
        <v>338</v>
      </c>
      <c r="C59" s="13" t="s">
        <v>111</v>
      </c>
      <c r="D59" s="13">
        <v>1</v>
      </c>
      <c r="E59" s="29">
        <f>D59*(VLOOKUP(C59,Products!$H$4:$J$14,3,0))</f>
        <v>22</v>
      </c>
    </row>
    <row r="60" spans="1:5" x14ac:dyDescent="0.3">
      <c r="A60" s="22" t="str">
        <f t="shared" si="0"/>
        <v>#0878P010</v>
      </c>
      <c r="B60" s="13" t="s">
        <v>338</v>
      </c>
      <c r="C60" s="13" t="s">
        <v>115</v>
      </c>
      <c r="D60" s="13">
        <v>1</v>
      </c>
      <c r="E60" s="29">
        <f>D60*(VLOOKUP(C60,Products!$H$4:$J$14,3,0))</f>
        <v>18</v>
      </c>
    </row>
    <row r="61" spans="1:5" x14ac:dyDescent="0.3">
      <c r="A61" s="22" t="str">
        <f t="shared" si="0"/>
        <v>#0879P008</v>
      </c>
      <c r="B61" s="13" t="s">
        <v>339</v>
      </c>
      <c r="C61" s="13" t="s">
        <v>113</v>
      </c>
      <c r="D61" s="13">
        <v>1</v>
      </c>
      <c r="E61" s="29">
        <f>D61*(VLOOKUP(C61,Products!$H$4:$J$14,3,0))</f>
        <v>17.25</v>
      </c>
    </row>
    <row r="62" spans="1:5" x14ac:dyDescent="0.3">
      <c r="A62" s="22" t="str">
        <f t="shared" si="0"/>
        <v>#0880P010</v>
      </c>
      <c r="B62" s="13" t="s">
        <v>340</v>
      </c>
      <c r="C62" s="13" t="s">
        <v>115</v>
      </c>
      <c r="D62" s="13">
        <v>2</v>
      </c>
      <c r="E62" s="29">
        <f>D62*(VLOOKUP(C62,Products!$H$4:$J$14,3,0))</f>
        <v>36</v>
      </c>
    </row>
    <row r="63" spans="1:5" x14ac:dyDescent="0.3">
      <c r="A63" s="22" t="str">
        <f t="shared" si="0"/>
        <v>#0881P002</v>
      </c>
      <c r="B63" s="13" t="s">
        <v>341</v>
      </c>
      <c r="C63" s="13" t="s">
        <v>107</v>
      </c>
      <c r="D63" s="25">
        <v>1</v>
      </c>
      <c r="E63" s="29">
        <f>D63*(VLOOKUP(C63,Products!$H$4:$J$14,3,0))</f>
        <v>15.95</v>
      </c>
    </row>
    <row r="64" spans="1:5" x14ac:dyDescent="0.3">
      <c r="A64" s="22" t="str">
        <f t="shared" si="0"/>
        <v>#0882P003</v>
      </c>
      <c r="B64" s="13" t="s">
        <v>342</v>
      </c>
      <c r="C64" s="13" t="s">
        <v>108</v>
      </c>
      <c r="D64" s="25">
        <v>1</v>
      </c>
      <c r="E64" s="29">
        <f>D64*(VLOOKUP(C64,Products!$H$4:$J$14,3,0))</f>
        <v>13.5</v>
      </c>
    </row>
    <row r="65" spans="1:5" x14ac:dyDescent="0.3">
      <c r="A65" s="22" t="str">
        <f t="shared" si="0"/>
        <v>#0883P010</v>
      </c>
      <c r="B65" s="13" t="s">
        <v>343</v>
      </c>
      <c r="C65" s="13" t="s">
        <v>115</v>
      </c>
      <c r="D65" s="13">
        <v>1</v>
      </c>
      <c r="E65" s="29">
        <f>D65*(VLOOKUP(C65,Products!$H$4:$J$14,3,0))</f>
        <v>18</v>
      </c>
    </row>
    <row r="66" spans="1:5" x14ac:dyDescent="0.3">
      <c r="A66" s="22" t="str">
        <f t="shared" si="0"/>
        <v>#0884P009</v>
      </c>
      <c r="B66" s="13" t="s">
        <v>344</v>
      </c>
      <c r="C66" s="13" t="s">
        <v>114</v>
      </c>
      <c r="D66" s="24">
        <v>2</v>
      </c>
      <c r="E66" s="29">
        <f>D66*(VLOOKUP(C66,Products!$H$4:$J$14,3,0))</f>
        <v>43.8</v>
      </c>
    </row>
    <row r="67" spans="1:5" x14ac:dyDescent="0.3">
      <c r="A67" s="22" t="str">
        <f t="shared" si="0"/>
        <v>#0885P001</v>
      </c>
      <c r="B67" s="13" t="s">
        <v>345</v>
      </c>
      <c r="C67" s="13" t="s">
        <v>106</v>
      </c>
      <c r="D67" s="25">
        <v>2</v>
      </c>
      <c r="E67" s="29">
        <f>D67*(VLOOKUP(C67,Products!$H$4:$J$14,3,0))</f>
        <v>37.9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828F5-BAB0-4173-A01D-EDEBBD6B0776}">
  <dimension ref="B1:Z54"/>
  <sheetViews>
    <sheetView showGridLines="0" topLeftCell="E19" workbookViewId="0">
      <selection activeCell="Y46" sqref="Y46"/>
    </sheetView>
  </sheetViews>
  <sheetFormatPr defaultRowHeight="14.4" x14ac:dyDescent="0.3"/>
  <cols>
    <col min="1" max="1" width="3.109375" style="1" bestFit="1" customWidth="1"/>
    <col min="2" max="2" width="11.44140625" style="1" customWidth="1"/>
    <col min="3" max="3" width="14.5546875" style="1" customWidth="1"/>
    <col min="4" max="4" width="25.109375" style="1" bestFit="1" customWidth="1"/>
    <col min="5" max="5" width="27.21875" style="1" customWidth="1"/>
    <col min="6" max="6" width="3.21875" style="1" customWidth="1"/>
    <col min="7" max="7" width="3.109375" style="1" bestFit="1" customWidth="1"/>
    <col min="8" max="8" width="10.88671875" style="1" bestFit="1" customWidth="1"/>
    <col min="9" max="9" width="14.88671875" style="1" bestFit="1" customWidth="1"/>
    <col min="10" max="10" width="24.21875" style="1" bestFit="1" customWidth="1"/>
    <col min="11" max="11" width="15.44140625" style="1" bestFit="1" customWidth="1"/>
    <col min="12" max="13" width="8.88671875" style="1"/>
    <col min="14" max="14" width="4" style="1" customWidth="1"/>
    <col min="15" max="15" width="3.109375" style="1" bestFit="1" customWidth="1"/>
    <col min="16" max="16" width="14.6640625" style="1" bestFit="1" customWidth="1"/>
    <col min="17" max="17" width="14.88671875" style="1" bestFit="1" customWidth="1"/>
    <col min="18" max="18" width="26.33203125" style="1" bestFit="1" customWidth="1"/>
    <col min="19" max="19" width="24.21875" style="1" bestFit="1" customWidth="1"/>
    <col min="20" max="20" width="15.44140625" style="1" bestFit="1" customWidth="1"/>
    <col min="21" max="21" width="3.6640625" style="30" customWidth="1"/>
    <col min="22" max="22" width="6.44140625" style="30" customWidth="1"/>
    <col min="23" max="23" width="4.44140625" style="30" customWidth="1"/>
    <col min="24" max="26" width="8.88671875" style="30"/>
    <col min="27" max="16384" width="8.88671875" style="1"/>
  </cols>
  <sheetData>
    <row r="1" spans="2:25" x14ac:dyDescent="0.3">
      <c r="B1" s="7" t="s">
        <v>191</v>
      </c>
      <c r="H1" s="7" t="s">
        <v>192</v>
      </c>
      <c r="P1" s="7" t="s">
        <v>222</v>
      </c>
    </row>
    <row r="2" spans="2:25" x14ac:dyDescent="0.3">
      <c r="B2" s="7" t="s">
        <v>195</v>
      </c>
      <c r="H2" s="7" t="s">
        <v>195</v>
      </c>
      <c r="P2" s="7" t="s">
        <v>195</v>
      </c>
    </row>
    <row r="3" spans="2:25" x14ac:dyDescent="0.3">
      <c r="B3" s="5" t="s">
        <v>193</v>
      </c>
      <c r="H3" s="5" t="s">
        <v>193</v>
      </c>
      <c r="P3" s="5" t="s">
        <v>193</v>
      </c>
      <c r="T3" s="15" t="s">
        <v>220</v>
      </c>
    </row>
    <row r="4" spans="2:25" x14ac:dyDescent="0.3">
      <c r="B4" s="8" t="s">
        <v>0</v>
      </c>
      <c r="C4" s="9" t="s">
        <v>1</v>
      </c>
      <c r="D4" s="9" t="s">
        <v>2</v>
      </c>
      <c r="E4" s="9" t="s">
        <v>3</v>
      </c>
      <c r="H4" s="8" t="s">
        <v>0</v>
      </c>
      <c r="I4" s="9" t="s">
        <v>1</v>
      </c>
      <c r="J4" s="9" t="s">
        <v>2</v>
      </c>
      <c r="K4" s="9" t="s">
        <v>3</v>
      </c>
      <c r="L4" s="9" t="s">
        <v>150</v>
      </c>
      <c r="M4" s="9" t="s">
        <v>151</v>
      </c>
      <c r="P4" s="8" t="s">
        <v>0</v>
      </c>
      <c r="Q4" s="9" t="s">
        <v>1</v>
      </c>
      <c r="R4" s="9" t="s">
        <v>2</v>
      </c>
      <c r="S4" s="9" t="s">
        <v>3</v>
      </c>
      <c r="T4" s="14" t="s">
        <v>194</v>
      </c>
    </row>
    <row r="5" spans="2:25" x14ac:dyDescent="0.3">
      <c r="B5" s="9" t="s">
        <v>13</v>
      </c>
      <c r="C5" s="9" t="s">
        <v>25</v>
      </c>
      <c r="D5" s="9" t="s">
        <v>41</v>
      </c>
      <c r="E5" s="9" t="s">
        <v>42</v>
      </c>
      <c r="H5" s="9" t="s">
        <v>13</v>
      </c>
      <c r="I5" s="9" t="s">
        <v>25</v>
      </c>
      <c r="J5" s="9" t="s">
        <v>41</v>
      </c>
      <c r="K5" s="9" t="s">
        <v>152</v>
      </c>
      <c r="L5" s="9" t="s">
        <v>172</v>
      </c>
      <c r="M5" s="9" t="s">
        <v>173</v>
      </c>
      <c r="P5" s="9" t="s">
        <v>13</v>
      </c>
      <c r="Q5" s="9" t="s">
        <v>25</v>
      </c>
      <c r="R5" s="9" t="s">
        <v>41</v>
      </c>
      <c r="S5" s="9" t="s">
        <v>152</v>
      </c>
      <c r="T5" s="9" t="s">
        <v>199</v>
      </c>
      <c r="U5" s="31" t="s">
        <v>247</v>
      </c>
      <c r="V5" s="32" t="s">
        <v>257</v>
      </c>
      <c r="W5" s="32" t="s">
        <v>258</v>
      </c>
      <c r="X5" s="30" t="str">
        <f>_xlfn.CONCAT(U5,P5,V5,Q5,V5,R5,V5,S5,V5,T5,W5)</f>
        <v>('C001','Ava Thompson','ava.t@samplemail.com','12 Oceanview Rd','CT01' ),</v>
      </c>
      <c r="Y5" s="30" t="s">
        <v>270</v>
      </c>
    </row>
    <row r="6" spans="2:25" x14ac:dyDescent="0.3">
      <c r="B6" s="9" t="s">
        <v>14</v>
      </c>
      <c r="C6" s="9" t="s">
        <v>26</v>
      </c>
      <c r="D6" s="9" t="s">
        <v>27</v>
      </c>
      <c r="E6" s="9" t="s">
        <v>43</v>
      </c>
      <c r="H6" s="9" t="s">
        <v>14</v>
      </c>
      <c r="I6" s="9" t="s">
        <v>26</v>
      </c>
      <c r="J6" s="9" t="s">
        <v>27</v>
      </c>
      <c r="K6" s="9" t="s">
        <v>153</v>
      </c>
      <c r="L6" s="9" t="s">
        <v>174</v>
      </c>
      <c r="M6" s="9" t="s">
        <v>175</v>
      </c>
      <c r="P6" s="9" t="s">
        <v>14</v>
      </c>
      <c r="Q6" s="9" t="s">
        <v>26</v>
      </c>
      <c r="R6" s="9" t="s">
        <v>27</v>
      </c>
      <c r="S6" s="9" t="s">
        <v>153</v>
      </c>
      <c r="T6" s="9" t="s">
        <v>200</v>
      </c>
      <c r="U6" s="31" t="s">
        <v>247</v>
      </c>
      <c r="V6" s="32" t="s">
        <v>257</v>
      </c>
      <c r="W6" s="32" t="s">
        <v>258</v>
      </c>
      <c r="X6" s="30" t="str">
        <f t="shared" ref="X6:Y25" si="0">_xlfn.CONCAT(U6,P6,V6,Q6,V6,R6,V6,S6,V6,T6,W6)</f>
        <v>('C002','Liam Patel','liam.p@samplemail.com','88 King St','CT02' ),</v>
      </c>
      <c r="Y6" s="30" t="s">
        <v>271</v>
      </c>
    </row>
    <row r="7" spans="2:25" x14ac:dyDescent="0.3">
      <c r="B7" s="9" t="s">
        <v>15</v>
      </c>
      <c r="C7" s="9" t="s">
        <v>28</v>
      </c>
      <c r="D7" s="9" t="s">
        <v>29</v>
      </c>
      <c r="E7" s="9" t="s">
        <v>44</v>
      </c>
      <c r="H7" s="9" t="s">
        <v>15</v>
      </c>
      <c r="I7" s="9" t="s">
        <v>28</v>
      </c>
      <c r="J7" s="9" t="s">
        <v>29</v>
      </c>
      <c r="K7" s="9" t="s">
        <v>154</v>
      </c>
      <c r="L7" s="9" t="s">
        <v>176</v>
      </c>
      <c r="M7" s="9" t="s">
        <v>177</v>
      </c>
      <c r="P7" s="9" t="s">
        <v>15</v>
      </c>
      <c r="Q7" s="9" t="s">
        <v>28</v>
      </c>
      <c r="R7" s="9" t="s">
        <v>29</v>
      </c>
      <c r="S7" s="9" t="s">
        <v>154</v>
      </c>
      <c r="T7" s="9" t="s">
        <v>201</v>
      </c>
      <c r="U7" s="31" t="s">
        <v>247</v>
      </c>
      <c r="V7" s="32" t="s">
        <v>257</v>
      </c>
      <c r="W7" s="32" t="s">
        <v>258</v>
      </c>
      <c r="X7" s="30" t="str">
        <f t="shared" si="0"/>
        <v>('C003','Mia Chen','mia.c@samplemail.com','5 Riverbend Ave','CT03' ),</v>
      </c>
      <c r="Y7" s="30" t="s">
        <v>272</v>
      </c>
    </row>
    <row r="8" spans="2:25" x14ac:dyDescent="0.3">
      <c r="B8" s="9" t="s">
        <v>16</v>
      </c>
      <c r="C8" s="9" t="s">
        <v>30</v>
      </c>
      <c r="D8" s="10" t="s">
        <v>51</v>
      </c>
      <c r="E8" s="9" t="s">
        <v>45</v>
      </c>
      <c r="H8" s="9" t="s">
        <v>16</v>
      </c>
      <c r="I8" s="9" t="s">
        <v>30</v>
      </c>
      <c r="J8" s="10" t="s">
        <v>51</v>
      </c>
      <c r="K8" s="9" t="s">
        <v>155</v>
      </c>
      <c r="L8" s="9" t="s">
        <v>178</v>
      </c>
      <c r="M8" s="9" t="s">
        <v>179</v>
      </c>
      <c r="P8" s="9" t="s">
        <v>16</v>
      </c>
      <c r="Q8" s="9" t="s">
        <v>30</v>
      </c>
      <c r="R8" s="10" t="s">
        <v>51</v>
      </c>
      <c r="S8" s="9" t="s">
        <v>155</v>
      </c>
      <c r="T8" s="9" t="s">
        <v>202</v>
      </c>
      <c r="U8" s="31" t="s">
        <v>247</v>
      </c>
      <c r="V8" s="32" t="s">
        <v>257</v>
      </c>
      <c r="W8" s="32" t="s">
        <v>258</v>
      </c>
      <c r="X8" s="30" t="str">
        <f t="shared" si="0"/>
        <v>('C004','Noah Williams','noah.w@samplemail.com','42 Sunset Blvd','CT04' ),</v>
      </c>
      <c r="Y8" s="30" t="s">
        <v>292</v>
      </c>
    </row>
    <row r="9" spans="2:25" x14ac:dyDescent="0.3">
      <c r="B9" s="9" t="s">
        <v>17</v>
      </c>
      <c r="C9" s="9" t="s">
        <v>31</v>
      </c>
      <c r="D9" s="9" t="s">
        <v>18</v>
      </c>
      <c r="E9" s="9" t="s">
        <v>19</v>
      </c>
      <c r="H9" s="9" t="s">
        <v>17</v>
      </c>
      <c r="I9" s="9" t="s">
        <v>31</v>
      </c>
      <c r="J9" s="9" t="s">
        <v>18</v>
      </c>
      <c r="K9" s="9" t="s">
        <v>156</v>
      </c>
      <c r="L9" s="9" t="s">
        <v>180</v>
      </c>
      <c r="M9" s="9" t="s">
        <v>181</v>
      </c>
      <c r="P9" s="9" t="s">
        <v>17</v>
      </c>
      <c r="Q9" s="9" t="s">
        <v>31</v>
      </c>
      <c r="R9" s="9" t="s">
        <v>18</v>
      </c>
      <c r="S9" s="9" t="s">
        <v>156</v>
      </c>
      <c r="T9" s="9" t="s">
        <v>203</v>
      </c>
      <c r="U9" s="31" t="s">
        <v>247</v>
      </c>
      <c r="V9" s="32" t="s">
        <v>257</v>
      </c>
      <c r="W9" s="32" t="s">
        <v>258</v>
      </c>
      <c r="X9" s="30" t="str">
        <f t="shared" si="0"/>
        <v>('C005','Isabella Nguyen','isabella.n@samplemail.com',' 77 Garden Ln','CT05' ),</v>
      </c>
      <c r="Y9" s="30" t="s">
        <v>293</v>
      </c>
    </row>
    <row r="10" spans="2:25" x14ac:dyDescent="0.3">
      <c r="B10" s="9" t="s">
        <v>20</v>
      </c>
      <c r="C10" s="9" t="s">
        <v>32</v>
      </c>
      <c r="D10" s="9" t="s">
        <v>33</v>
      </c>
      <c r="E10" s="9" t="s">
        <v>46</v>
      </c>
      <c r="H10" s="9" t="s">
        <v>20</v>
      </c>
      <c r="I10" s="9" t="s">
        <v>32</v>
      </c>
      <c r="J10" s="9" t="s">
        <v>33</v>
      </c>
      <c r="K10" s="9" t="s">
        <v>157</v>
      </c>
      <c r="L10" s="9" t="s">
        <v>182</v>
      </c>
      <c r="M10" s="9" t="s">
        <v>183</v>
      </c>
      <c r="P10" s="9" t="s">
        <v>20</v>
      </c>
      <c r="Q10" s="9" t="s">
        <v>32</v>
      </c>
      <c r="R10" s="9" t="s">
        <v>33</v>
      </c>
      <c r="S10" s="9" t="s">
        <v>157</v>
      </c>
      <c r="T10" s="9" t="s">
        <v>204</v>
      </c>
      <c r="U10" s="31" t="s">
        <v>247</v>
      </c>
      <c r="V10" s="32" t="s">
        <v>257</v>
      </c>
      <c r="W10" s="32" t="s">
        <v>258</v>
      </c>
      <c r="X10" s="30" t="str">
        <f t="shared" si="0"/>
        <v>('C006','Ethan Smith','ethan.s@samplemail.com','101 Harbour Dr','CT06' ),</v>
      </c>
      <c r="Y10" s="30" t="s">
        <v>294</v>
      </c>
    </row>
    <row r="11" spans="2:25" x14ac:dyDescent="0.3">
      <c r="B11" s="9" t="s">
        <v>21</v>
      </c>
      <c r="C11" s="9" t="s">
        <v>34</v>
      </c>
      <c r="D11" s="11" t="s">
        <v>35</v>
      </c>
      <c r="E11" s="9" t="s">
        <v>47</v>
      </c>
      <c r="H11" s="9" t="s">
        <v>21</v>
      </c>
      <c r="I11" s="9" t="s">
        <v>34</v>
      </c>
      <c r="J11" s="11" t="s">
        <v>35</v>
      </c>
      <c r="K11" s="9" t="s">
        <v>158</v>
      </c>
      <c r="L11" s="9" t="s">
        <v>184</v>
      </c>
      <c r="M11" s="9" t="s">
        <v>185</v>
      </c>
      <c r="P11" s="9" t="s">
        <v>21</v>
      </c>
      <c r="Q11" s="9" t="s">
        <v>34</v>
      </c>
      <c r="R11" s="11" t="s">
        <v>35</v>
      </c>
      <c r="S11" s="9" t="s">
        <v>158</v>
      </c>
      <c r="T11" s="9" t="s">
        <v>205</v>
      </c>
      <c r="U11" s="31" t="s">
        <v>247</v>
      </c>
      <c r="V11" s="32" t="s">
        <v>257</v>
      </c>
      <c r="W11" s="32" t="s">
        <v>258</v>
      </c>
      <c r="X11" s="30" t="str">
        <f t="shared" si="0"/>
        <v>('C007','Zoe Johnson','zoe.j@samplemail.com','33 Maple St','CT07' ),</v>
      </c>
      <c r="Y11" s="30" t="s">
        <v>295</v>
      </c>
    </row>
    <row r="12" spans="2:25" x14ac:dyDescent="0.3">
      <c r="B12" s="9" t="s">
        <v>22</v>
      </c>
      <c r="C12" s="9" t="s">
        <v>36</v>
      </c>
      <c r="D12" s="10" t="s">
        <v>52</v>
      </c>
      <c r="E12" s="9" t="s">
        <v>48</v>
      </c>
      <c r="H12" s="9" t="s">
        <v>22</v>
      </c>
      <c r="I12" s="9" t="s">
        <v>36</v>
      </c>
      <c r="J12" s="10" t="s">
        <v>52</v>
      </c>
      <c r="K12" s="9" t="s">
        <v>159</v>
      </c>
      <c r="L12" s="9" t="s">
        <v>186</v>
      </c>
      <c r="M12" s="9" t="s">
        <v>187</v>
      </c>
      <c r="P12" s="9" t="s">
        <v>22</v>
      </c>
      <c r="Q12" s="9" t="s">
        <v>36</v>
      </c>
      <c r="R12" s="10" t="s">
        <v>52</v>
      </c>
      <c r="S12" s="9" t="s">
        <v>159</v>
      </c>
      <c r="T12" s="9" t="s">
        <v>206</v>
      </c>
      <c r="U12" s="31" t="s">
        <v>247</v>
      </c>
      <c r="V12" s="32" t="s">
        <v>257</v>
      </c>
      <c r="W12" s="32" t="s">
        <v>258</v>
      </c>
      <c r="X12" s="30" t="str">
        <f t="shared" si="0"/>
        <v>('C008','Oliver Davis','oliver.d@samplemail.com','19 Coral Cres','CT08' ),</v>
      </c>
      <c r="Y12" s="30" t="s">
        <v>296</v>
      </c>
    </row>
    <row r="13" spans="2:25" x14ac:dyDescent="0.3">
      <c r="B13" s="9" t="s">
        <v>23</v>
      </c>
      <c r="C13" s="9" t="s">
        <v>37</v>
      </c>
      <c r="D13" s="9" t="s">
        <v>38</v>
      </c>
      <c r="E13" s="9" t="s">
        <v>49</v>
      </c>
      <c r="H13" s="9" t="s">
        <v>23</v>
      </c>
      <c r="I13" s="9" t="s">
        <v>37</v>
      </c>
      <c r="J13" s="9" t="s">
        <v>38</v>
      </c>
      <c r="K13" s="9" t="s">
        <v>160</v>
      </c>
      <c r="L13" s="9" t="s">
        <v>190</v>
      </c>
      <c r="M13" s="9" t="s">
        <v>177</v>
      </c>
      <c r="P13" s="9" t="s">
        <v>23</v>
      </c>
      <c r="Q13" s="9" t="s">
        <v>37</v>
      </c>
      <c r="R13" s="9" t="s">
        <v>38</v>
      </c>
      <c r="S13" s="9" t="s">
        <v>160</v>
      </c>
      <c r="T13" s="9" t="s">
        <v>207</v>
      </c>
      <c r="U13" s="31" t="s">
        <v>247</v>
      </c>
      <c r="V13" s="32" t="s">
        <v>257</v>
      </c>
      <c r="W13" s="32" t="s">
        <v>258</v>
      </c>
      <c r="X13" s="30" t="str">
        <f t="shared" si="0"/>
        <v>('C009','Emily Brown','emily.b@samplemail.com','60 Pine Rd','CT09' ),</v>
      </c>
      <c r="Y13" s="30" t="s">
        <v>297</v>
      </c>
    </row>
    <row r="14" spans="2:25" x14ac:dyDescent="0.3">
      <c r="B14" s="9" t="s">
        <v>24</v>
      </c>
      <c r="C14" s="9" t="s">
        <v>39</v>
      </c>
      <c r="D14" s="9" t="s">
        <v>40</v>
      </c>
      <c r="E14" s="9" t="s">
        <v>50</v>
      </c>
      <c r="H14" s="9" t="s">
        <v>24</v>
      </c>
      <c r="I14" s="9" t="s">
        <v>39</v>
      </c>
      <c r="J14" s="9" t="s">
        <v>40</v>
      </c>
      <c r="K14" s="9" t="s">
        <v>161</v>
      </c>
      <c r="L14" s="9" t="s">
        <v>188</v>
      </c>
      <c r="M14" s="9" t="s">
        <v>173</v>
      </c>
      <c r="P14" s="9" t="s">
        <v>24</v>
      </c>
      <c r="Q14" s="9" t="s">
        <v>39</v>
      </c>
      <c r="R14" s="9" t="s">
        <v>40</v>
      </c>
      <c r="S14" s="9" t="s">
        <v>161</v>
      </c>
      <c r="T14" s="9" t="s">
        <v>208</v>
      </c>
      <c r="U14" s="31" t="s">
        <v>247</v>
      </c>
      <c r="V14" s="32" t="s">
        <v>257</v>
      </c>
      <c r="W14" s="32" t="s">
        <v>258</v>
      </c>
      <c r="X14" s="30" t="str">
        <f t="shared" si="0"/>
        <v>('C010','Jack Wilson','jack.w@samplemail.com','25 Bayview Ter','CT10' ),</v>
      </c>
      <c r="Y14" s="30" t="s">
        <v>298</v>
      </c>
    </row>
    <row r="15" spans="2:25" x14ac:dyDescent="0.3">
      <c r="B15" s="9" t="s">
        <v>53</v>
      </c>
      <c r="C15" s="9" t="s">
        <v>63</v>
      </c>
      <c r="D15" s="9" t="s">
        <v>64</v>
      </c>
      <c r="E15" s="9" t="s">
        <v>65</v>
      </c>
      <c r="H15" s="9" t="s">
        <v>53</v>
      </c>
      <c r="I15" s="9" t="s">
        <v>63</v>
      </c>
      <c r="J15" s="9" t="s">
        <v>64</v>
      </c>
      <c r="K15" s="9" t="s">
        <v>162</v>
      </c>
      <c r="L15" s="9" t="s">
        <v>172</v>
      </c>
      <c r="M15" s="9" t="s">
        <v>173</v>
      </c>
      <c r="P15" s="9" t="s">
        <v>53</v>
      </c>
      <c r="Q15" s="9" t="s">
        <v>63</v>
      </c>
      <c r="R15" s="9" t="s">
        <v>64</v>
      </c>
      <c r="S15" s="9" t="s">
        <v>162</v>
      </c>
      <c r="T15" s="9" t="s">
        <v>199</v>
      </c>
      <c r="U15" s="31" t="s">
        <v>247</v>
      </c>
      <c r="V15" s="32" t="s">
        <v>257</v>
      </c>
      <c r="W15" s="32" t="s">
        <v>258</v>
      </c>
      <c r="X15" s="30" t="str">
        <f t="shared" si="0"/>
        <v>('C011','Grace Taylor','grace.t@samplemail.com','14 Windmill St','CT01' ),</v>
      </c>
      <c r="Y15" s="30" t="s">
        <v>299</v>
      </c>
    </row>
    <row r="16" spans="2:25" x14ac:dyDescent="0.3">
      <c r="B16" s="9" t="s">
        <v>54</v>
      </c>
      <c r="C16" s="9" t="s">
        <v>66</v>
      </c>
      <c r="D16" s="9" t="s">
        <v>67</v>
      </c>
      <c r="E16" s="9" t="s">
        <v>68</v>
      </c>
      <c r="H16" s="9" t="s">
        <v>54</v>
      </c>
      <c r="I16" s="9" t="s">
        <v>66</v>
      </c>
      <c r="J16" s="9" t="s">
        <v>67</v>
      </c>
      <c r="K16" s="9" t="s">
        <v>163</v>
      </c>
      <c r="L16" s="9" t="s">
        <v>176</v>
      </c>
      <c r="M16" s="9" t="s">
        <v>177</v>
      </c>
      <c r="P16" s="9" t="s">
        <v>54</v>
      </c>
      <c r="Q16" s="9" t="s">
        <v>66</v>
      </c>
      <c r="R16" s="9" t="s">
        <v>67</v>
      </c>
      <c r="S16" s="9" t="s">
        <v>163</v>
      </c>
      <c r="T16" s="9" t="s">
        <v>201</v>
      </c>
      <c r="U16" s="31" t="s">
        <v>247</v>
      </c>
      <c r="V16" s="32" t="s">
        <v>257</v>
      </c>
      <c r="W16" s="32" t="s">
        <v>258</v>
      </c>
      <c r="X16" s="30" t="str">
        <f t="shared" si="0"/>
        <v>('C012','Benjamin Lee','ben.lee@samplemail.com','200 Queen St','CT03' ),</v>
      </c>
      <c r="Y16" s="30" t="s">
        <v>300</v>
      </c>
    </row>
    <row r="17" spans="2:25" x14ac:dyDescent="0.3">
      <c r="B17" s="9" t="s">
        <v>55</v>
      </c>
      <c r="C17" s="9" t="s">
        <v>69</v>
      </c>
      <c r="D17" s="9" t="s">
        <v>70</v>
      </c>
      <c r="E17" s="9" t="s">
        <v>71</v>
      </c>
      <c r="H17" s="9" t="s">
        <v>55</v>
      </c>
      <c r="I17" s="9" t="s">
        <v>69</v>
      </c>
      <c r="J17" s="9" t="s">
        <v>70</v>
      </c>
      <c r="K17" s="9" t="s">
        <v>164</v>
      </c>
      <c r="L17" s="9" t="s">
        <v>180</v>
      </c>
      <c r="M17" s="9" t="s">
        <v>181</v>
      </c>
      <c r="P17" s="9" t="s">
        <v>55</v>
      </c>
      <c r="Q17" s="9" t="s">
        <v>69</v>
      </c>
      <c r="R17" s="9" t="s">
        <v>70</v>
      </c>
      <c r="S17" s="9" t="s">
        <v>164</v>
      </c>
      <c r="T17" s="9" t="s">
        <v>203</v>
      </c>
      <c r="U17" s="31" t="s">
        <v>247</v>
      </c>
      <c r="V17" s="32" t="s">
        <v>257</v>
      </c>
      <c r="W17" s="32" t="s">
        <v>258</v>
      </c>
      <c r="X17" s="30" t="str">
        <f t="shared" si="0"/>
        <v>('C013','Chloe Martin','chloe.m@samplemail.com','9 Seaview Rd','CT05' ),</v>
      </c>
      <c r="Y17" s="30" t="s">
        <v>301</v>
      </c>
    </row>
    <row r="18" spans="2:25" x14ac:dyDescent="0.3">
      <c r="B18" s="9" t="s">
        <v>56</v>
      </c>
      <c r="C18" s="9" t="s">
        <v>72</v>
      </c>
      <c r="D18" s="9" t="s">
        <v>73</v>
      </c>
      <c r="E18" s="9" t="s">
        <v>74</v>
      </c>
      <c r="H18" s="9" t="s">
        <v>56</v>
      </c>
      <c r="I18" s="9" t="s">
        <v>72</v>
      </c>
      <c r="J18" s="9" t="s">
        <v>73</v>
      </c>
      <c r="K18" s="9" t="s">
        <v>165</v>
      </c>
      <c r="L18" s="9" t="s">
        <v>174</v>
      </c>
      <c r="M18" s="9" t="s">
        <v>175</v>
      </c>
      <c r="P18" s="9" t="s">
        <v>56</v>
      </c>
      <c r="Q18" s="9" t="s">
        <v>72</v>
      </c>
      <c r="R18" s="9" t="s">
        <v>73</v>
      </c>
      <c r="S18" s="9" t="s">
        <v>165</v>
      </c>
      <c r="T18" s="9" t="s">
        <v>200</v>
      </c>
      <c r="U18" s="31" t="s">
        <v>247</v>
      </c>
      <c r="V18" s="32" t="s">
        <v>257</v>
      </c>
      <c r="W18" s="32" t="s">
        <v>258</v>
      </c>
      <c r="X18" s="30" t="str">
        <f t="shared" si="0"/>
        <v>('C014','Lucas Wright','lucas.w@samplemail.com','55 Forest Dr','CT02' ),</v>
      </c>
      <c r="Y18" s="30" t="s">
        <v>302</v>
      </c>
    </row>
    <row r="19" spans="2:25" x14ac:dyDescent="0.3">
      <c r="B19" s="9" t="s">
        <v>57</v>
      </c>
      <c r="C19" s="9" t="s">
        <v>75</v>
      </c>
      <c r="D19" s="9" t="s">
        <v>76</v>
      </c>
      <c r="E19" s="9" t="s">
        <v>77</v>
      </c>
      <c r="H19" s="9" t="s">
        <v>57</v>
      </c>
      <c r="I19" s="9" t="s">
        <v>75</v>
      </c>
      <c r="J19" s="9" t="s">
        <v>76</v>
      </c>
      <c r="K19" s="9" t="s">
        <v>166</v>
      </c>
      <c r="L19" s="9" t="s">
        <v>182</v>
      </c>
      <c r="M19" s="9" t="s">
        <v>183</v>
      </c>
      <c r="P19" s="9" t="s">
        <v>57</v>
      </c>
      <c r="Q19" s="9" t="s">
        <v>75</v>
      </c>
      <c r="R19" s="9" t="s">
        <v>76</v>
      </c>
      <c r="S19" s="9" t="s">
        <v>166</v>
      </c>
      <c r="T19" s="9" t="s">
        <v>204</v>
      </c>
      <c r="U19" s="31" t="s">
        <v>247</v>
      </c>
      <c r="V19" s="32" t="s">
        <v>257</v>
      </c>
      <c r="W19" s="32" t="s">
        <v>258</v>
      </c>
      <c r="X19" s="30" t="str">
        <f t="shared" si="0"/>
        <v>('C015','Harper Singh','harper.s@samplemail.com','81 Lighthouse Ln','CT06' ),</v>
      </c>
      <c r="Y19" s="30" t="s">
        <v>303</v>
      </c>
    </row>
    <row r="20" spans="2:25" x14ac:dyDescent="0.3">
      <c r="B20" s="9" t="s">
        <v>58</v>
      </c>
      <c r="C20" s="9" t="s">
        <v>78</v>
      </c>
      <c r="D20" s="9" t="s">
        <v>79</v>
      </c>
      <c r="E20" s="9" t="s">
        <v>80</v>
      </c>
      <c r="H20" s="9" t="s">
        <v>58</v>
      </c>
      <c r="I20" s="9" t="s">
        <v>78</v>
      </c>
      <c r="J20" s="9" t="s">
        <v>79</v>
      </c>
      <c r="K20" s="9" t="s">
        <v>167</v>
      </c>
      <c r="L20" s="9" t="s">
        <v>189</v>
      </c>
      <c r="M20" s="9" t="s">
        <v>177</v>
      </c>
      <c r="P20" s="9" t="s">
        <v>58</v>
      </c>
      <c r="Q20" s="9" t="s">
        <v>78</v>
      </c>
      <c r="R20" s="9" t="s">
        <v>79</v>
      </c>
      <c r="S20" s="9" t="s">
        <v>167</v>
      </c>
      <c r="T20" s="9" t="s">
        <v>209</v>
      </c>
      <c r="U20" s="31" t="s">
        <v>247</v>
      </c>
      <c r="V20" s="32" t="s">
        <v>257</v>
      </c>
      <c r="W20" s="32" t="s">
        <v>258</v>
      </c>
      <c r="X20" s="30" t="str">
        <f t="shared" si="0"/>
        <v>('C016','Henry Clark','henry.c@samplemail.com','37 Rainforest Way','CT11' ),</v>
      </c>
      <c r="Y20" s="30" t="s">
        <v>304</v>
      </c>
    </row>
    <row r="21" spans="2:25" x14ac:dyDescent="0.3">
      <c r="B21" s="9" t="s">
        <v>59</v>
      </c>
      <c r="C21" s="9" t="s">
        <v>81</v>
      </c>
      <c r="D21" s="9" t="s">
        <v>82</v>
      </c>
      <c r="E21" s="9" t="s">
        <v>83</v>
      </c>
      <c r="H21" s="9" t="s">
        <v>59</v>
      </c>
      <c r="I21" s="9" t="s">
        <v>81</v>
      </c>
      <c r="J21" s="9" t="s">
        <v>82</v>
      </c>
      <c r="K21" s="9" t="s">
        <v>168</v>
      </c>
      <c r="L21" s="9" t="s">
        <v>178</v>
      </c>
      <c r="M21" s="9" t="s">
        <v>179</v>
      </c>
      <c r="P21" s="9" t="s">
        <v>59</v>
      </c>
      <c r="Q21" s="9" t="s">
        <v>81</v>
      </c>
      <c r="R21" s="9" t="s">
        <v>82</v>
      </c>
      <c r="S21" s="9" t="s">
        <v>168</v>
      </c>
      <c r="T21" s="9" t="s">
        <v>202</v>
      </c>
      <c r="U21" s="31" t="s">
        <v>247</v>
      </c>
      <c r="V21" s="32" t="s">
        <v>257</v>
      </c>
      <c r="W21" s="32" t="s">
        <v>258</v>
      </c>
      <c r="X21" s="30" t="str">
        <f t="shared" si="0"/>
        <v>('C017','Lily Robinson','lily.r@samplemail.com','102 Skyline Blvd','CT04' ),</v>
      </c>
      <c r="Y21" s="30" t="s">
        <v>305</v>
      </c>
    </row>
    <row r="22" spans="2:25" x14ac:dyDescent="0.3">
      <c r="B22" s="9" t="s">
        <v>60</v>
      </c>
      <c r="C22" s="9" t="s">
        <v>84</v>
      </c>
      <c r="D22" s="9" t="s">
        <v>85</v>
      </c>
      <c r="E22" s="9" t="s">
        <v>86</v>
      </c>
      <c r="H22" s="9" t="s">
        <v>60</v>
      </c>
      <c r="I22" s="9" t="s">
        <v>84</v>
      </c>
      <c r="J22" s="9" t="s">
        <v>85</v>
      </c>
      <c r="K22" s="9" t="s">
        <v>169</v>
      </c>
      <c r="L22" s="9" t="s">
        <v>186</v>
      </c>
      <c r="M22" s="9" t="s">
        <v>187</v>
      </c>
      <c r="P22" s="9" t="s">
        <v>60</v>
      </c>
      <c r="Q22" s="9" t="s">
        <v>84</v>
      </c>
      <c r="R22" s="9" t="s">
        <v>85</v>
      </c>
      <c r="S22" s="9" t="s">
        <v>169</v>
      </c>
      <c r="T22" s="9" t="s">
        <v>206</v>
      </c>
      <c r="U22" s="31" t="s">
        <v>247</v>
      </c>
      <c r="V22" s="32" t="s">
        <v>257</v>
      </c>
      <c r="W22" s="32" t="s">
        <v>258</v>
      </c>
      <c r="X22" s="30" t="str">
        <f t="shared" si="0"/>
        <v>('C018','Samuel Turner','samuel.t@samplemail.com','66 Valley Rd','CT08' ),</v>
      </c>
      <c r="Y22" s="30" t="s">
        <v>306</v>
      </c>
    </row>
    <row r="23" spans="2:25" x14ac:dyDescent="0.3">
      <c r="B23" s="9" t="s">
        <v>61</v>
      </c>
      <c r="C23" s="9" t="s">
        <v>87</v>
      </c>
      <c r="D23" s="9" t="s">
        <v>88</v>
      </c>
      <c r="E23" s="9" t="s">
        <v>89</v>
      </c>
      <c r="H23" s="9" t="s">
        <v>61</v>
      </c>
      <c r="I23" s="9" t="s">
        <v>87</v>
      </c>
      <c r="J23" s="9" t="s">
        <v>88</v>
      </c>
      <c r="K23" s="9" t="s">
        <v>170</v>
      </c>
      <c r="L23" s="9" t="s">
        <v>184</v>
      </c>
      <c r="M23" s="9" t="s">
        <v>185</v>
      </c>
      <c r="P23" s="9" t="s">
        <v>61</v>
      </c>
      <c r="Q23" s="9" t="s">
        <v>87</v>
      </c>
      <c r="R23" s="9" t="s">
        <v>88</v>
      </c>
      <c r="S23" s="9" t="s">
        <v>170</v>
      </c>
      <c r="T23" s="9" t="s">
        <v>205</v>
      </c>
      <c r="U23" s="31" t="s">
        <v>247</v>
      </c>
      <c r="V23" s="32" t="s">
        <v>257</v>
      </c>
      <c r="W23" s="32" t="s">
        <v>258</v>
      </c>
      <c r="X23" s="30" t="str">
        <f t="shared" si="0"/>
        <v>('C019','Aria Murphy','aria.m@samplemail.com','28 Crescent Ave','CT07' ),</v>
      </c>
      <c r="Y23" s="30" t="s">
        <v>307</v>
      </c>
    </row>
    <row r="24" spans="2:25" x14ac:dyDescent="0.3">
      <c r="B24" s="9" t="s">
        <v>62</v>
      </c>
      <c r="C24" s="9" t="s">
        <v>90</v>
      </c>
      <c r="D24" s="9" t="s">
        <v>91</v>
      </c>
      <c r="E24" s="9" t="s">
        <v>92</v>
      </c>
      <c r="H24" s="9" t="s">
        <v>62</v>
      </c>
      <c r="I24" s="9" t="s">
        <v>90</v>
      </c>
      <c r="J24" s="9" t="s">
        <v>91</v>
      </c>
      <c r="K24" s="9" t="s">
        <v>171</v>
      </c>
      <c r="L24" s="9" t="s">
        <v>188</v>
      </c>
      <c r="M24" s="9" t="s">
        <v>173</v>
      </c>
      <c r="P24" s="9" t="s">
        <v>62</v>
      </c>
      <c r="Q24" s="9" t="s">
        <v>90</v>
      </c>
      <c r="R24" s="9" t="s">
        <v>91</v>
      </c>
      <c r="S24" s="9" t="s">
        <v>171</v>
      </c>
      <c r="T24" s="9" t="s">
        <v>208</v>
      </c>
      <c r="U24" s="31" t="s">
        <v>247</v>
      </c>
      <c r="V24" s="32" t="s">
        <v>257</v>
      </c>
      <c r="W24" s="32" t="s">
        <v>258</v>
      </c>
      <c r="X24" s="30" t="str">
        <f t="shared" si="0"/>
        <v>('C020','Isaac Hall','isaac.h@samplemail.com','73 Horizon Ct','CT10' ),</v>
      </c>
      <c r="Y24" s="30" t="s">
        <v>308</v>
      </c>
    </row>
    <row r="25" spans="2:25" x14ac:dyDescent="0.3">
      <c r="X25" s="30" t="str">
        <f t="shared" si="0"/>
        <v/>
      </c>
    </row>
    <row r="26" spans="2:25" x14ac:dyDescent="0.3">
      <c r="P26" s="7" t="s">
        <v>196</v>
      </c>
    </row>
    <row r="27" spans="2:25" x14ac:dyDescent="0.3">
      <c r="P27" s="5" t="s">
        <v>193</v>
      </c>
      <c r="R27" s="15" t="s">
        <v>220</v>
      </c>
    </row>
    <row r="28" spans="2:25" x14ac:dyDescent="0.3">
      <c r="P28" s="8" t="s">
        <v>194</v>
      </c>
      <c r="Q28" s="9" t="s">
        <v>197</v>
      </c>
      <c r="R28" s="14" t="s">
        <v>210</v>
      </c>
    </row>
    <row r="29" spans="2:25" x14ac:dyDescent="0.3">
      <c r="P29" s="9" t="s">
        <v>199</v>
      </c>
      <c r="Q29" s="9" t="s">
        <v>172</v>
      </c>
      <c r="R29" s="9" t="s">
        <v>211</v>
      </c>
      <c r="S29" t="s">
        <v>247</v>
      </c>
      <c r="T29" s="23" t="s">
        <v>257</v>
      </c>
      <c r="U29" s="32" t="s">
        <v>258</v>
      </c>
      <c r="V29" s="30" t="str">
        <f>_xlfn.CONCAT(S29,P29,T29,Q29,T29,R29,U29)</f>
        <v>('CT01','Sydney','ST01' ),</v>
      </c>
      <c r="W29" s="30" t="s">
        <v>259</v>
      </c>
    </row>
    <row r="30" spans="2:25" x14ac:dyDescent="0.3">
      <c r="P30" s="9" t="s">
        <v>200</v>
      </c>
      <c r="Q30" s="9" t="s">
        <v>174</v>
      </c>
      <c r="R30" s="9" t="s">
        <v>212</v>
      </c>
      <c r="S30" t="s">
        <v>247</v>
      </c>
      <c r="T30" s="23" t="s">
        <v>257</v>
      </c>
      <c r="U30" s="32" t="s">
        <v>258</v>
      </c>
      <c r="V30" s="30" t="str">
        <f t="shared" ref="V30:V39" si="1">_xlfn.CONCAT(S30,P30,T30,Q30,T30,R30,U30)</f>
        <v>('CT02','Melbourne','ST02' ),</v>
      </c>
      <c r="W30" s="30" t="s">
        <v>260</v>
      </c>
    </row>
    <row r="31" spans="2:25" x14ac:dyDescent="0.3">
      <c r="P31" s="9" t="s">
        <v>201</v>
      </c>
      <c r="Q31" s="9" t="s">
        <v>176</v>
      </c>
      <c r="R31" s="9" t="s">
        <v>213</v>
      </c>
      <c r="S31" t="s">
        <v>247</v>
      </c>
      <c r="T31" s="23" t="s">
        <v>257</v>
      </c>
      <c r="U31" s="32" t="s">
        <v>258</v>
      </c>
      <c r="V31" s="30" t="str">
        <f t="shared" si="1"/>
        <v>('CT03','Brisbane','ST03' ),</v>
      </c>
      <c r="W31" s="30" t="s">
        <v>261</v>
      </c>
    </row>
    <row r="32" spans="2:25" x14ac:dyDescent="0.3">
      <c r="P32" s="9" t="s">
        <v>202</v>
      </c>
      <c r="Q32" s="9" t="s">
        <v>178</v>
      </c>
      <c r="R32" s="9" t="s">
        <v>214</v>
      </c>
      <c r="S32" t="s">
        <v>247</v>
      </c>
      <c r="T32" s="23" t="s">
        <v>257</v>
      </c>
      <c r="U32" s="32" t="s">
        <v>258</v>
      </c>
      <c r="V32" s="30" t="str">
        <f t="shared" si="1"/>
        <v>('CT04','Perth','ST04' ),</v>
      </c>
      <c r="W32" s="30" t="s">
        <v>262</v>
      </c>
    </row>
    <row r="33" spans="16:23" x14ac:dyDescent="0.3">
      <c r="P33" s="9" t="s">
        <v>203</v>
      </c>
      <c r="Q33" s="9" t="s">
        <v>180</v>
      </c>
      <c r="R33" s="9" t="s">
        <v>215</v>
      </c>
      <c r="S33" t="s">
        <v>247</v>
      </c>
      <c r="T33" s="23" t="s">
        <v>257</v>
      </c>
      <c r="U33" s="32" t="s">
        <v>258</v>
      </c>
      <c r="V33" s="30" t="str">
        <f t="shared" si="1"/>
        <v>('CT05','Adelaide','ST05' ),</v>
      </c>
      <c r="W33" s="30" t="s">
        <v>263</v>
      </c>
    </row>
    <row r="34" spans="16:23" x14ac:dyDescent="0.3">
      <c r="P34" s="9" t="s">
        <v>204</v>
      </c>
      <c r="Q34" s="9" t="s">
        <v>182</v>
      </c>
      <c r="R34" s="9" t="s">
        <v>216</v>
      </c>
      <c r="S34" t="s">
        <v>247</v>
      </c>
      <c r="T34" s="23" t="s">
        <v>257</v>
      </c>
      <c r="U34" s="32" t="s">
        <v>258</v>
      </c>
      <c r="V34" s="30" t="str">
        <f t="shared" si="1"/>
        <v>('CT06','Hobart','ST06' ),</v>
      </c>
      <c r="W34" s="30" t="s">
        <v>264</v>
      </c>
    </row>
    <row r="35" spans="16:23" x14ac:dyDescent="0.3">
      <c r="P35" s="9" t="s">
        <v>205</v>
      </c>
      <c r="Q35" s="9" t="s">
        <v>184</v>
      </c>
      <c r="R35" s="9" t="s">
        <v>217</v>
      </c>
      <c r="S35" t="s">
        <v>247</v>
      </c>
      <c r="T35" s="23" t="s">
        <v>257</v>
      </c>
      <c r="U35" s="32" t="s">
        <v>258</v>
      </c>
      <c r="V35" s="30" t="str">
        <f t="shared" si="1"/>
        <v>('CT07','Canberra','ST07' ),</v>
      </c>
      <c r="W35" s="30" t="s">
        <v>265</v>
      </c>
    </row>
    <row r="36" spans="16:23" x14ac:dyDescent="0.3">
      <c r="P36" s="9" t="s">
        <v>206</v>
      </c>
      <c r="Q36" s="9" t="s">
        <v>186</v>
      </c>
      <c r="R36" s="9" t="s">
        <v>218</v>
      </c>
      <c r="S36" t="s">
        <v>247</v>
      </c>
      <c r="T36" s="23" t="s">
        <v>257</v>
      </c>
      <c r="U36" s="32" t="s">
        <v>258</v>
      </c>
      <c r="V36" s="30" t="str">
        <f t="shared" si="1"/>
        <v>('CT08','Darwin','ST08' ),</v>
      </c>
      <c r="W36" s="30" t="s">
        <v>266</v>
      </c>
    </row>
    <row r="37" spans="16:23" x14ac:dyDescent="0.3">
      <c r="P37" s="9" t="s">
        <v>207</v>
      </c>
      <c r="Q37" s="9" t="s">
        <v>190</v>
      </c>
      <c r="R37" s="9" t="s">
        <v>213</v>
      </c>
      <c r="S37" t="s">
        <v>247</v>
      </c>
      <c r="T37" s="23" t="s">
        <v>257</v>
      </c>
      <c r="U37" s="32" t="s">
        <v>258</v>
      </c>
      <c r="V37" s="30" t="str">
        <f t="shared" si="1"/>
        <v>('CT09','Gold Coast','ST03' ),</v>
      </c>
      <c r="W37" s="30" t="s">
        <v>267</v>
      </c>
    </row>
    <row r="38" spans="16:23" x14ac:dyDescent="0.3">
      <c r="P38" s="9" t="s">
        <v>208</v>
      </c>
      <c r="Q38" s="9" t="s">
        <v>188</v>
      </c>
      <c r="R38" s="9" t="s">
        <v>211</v>
      </c>
      <c r="S38" t="s">
        <v>247</v>
      </c>
      <c r="T38" s="23" t="s">
        <v>257</v>
      </c>
      <c r="U38" s="32" t="s">
        <v>258</v>
      </c>
      <c r="V38" s="30" t="str">
        <f t="shared" si="1"/>
        <v>('CT10','Newcastle','ST01' ),</v>
      </c>
      <c r="W38" s="30" t="s">
        <v>268</v>
      </c>
    </row>
    <row r="39" spans="16:23" x14ac:dyDescent="0.3">
      <c r="P39" s="9" t="s">
        <v>209</v>
      </c>
      <c r="Q39" s="9" t="s">
        <v>189</v>
      </c>
      <c r="R39" s="9" t="s">
        <v>213</v>
      </c>
      <c r="S39" t="s">
        <v>247</v>
      </c>
      <c r="T39" s="23" t="s">
        <v>257</v>
      </c>
      <c r="U39" s="32" t="s">
        <v>258</v>
      </c>
      <c r="V39" s="30" t="str">
        <f t="shared" si="1"/>
        <v>('CT11','Cairns','ST03' ),</v>
      </c>
      <c r="W39" s="30" t="s">
        <v>269</v>
      </c>
    </row>
    <row r="41" spans="16:23" x14ac:dyDescent="0.3">
      <c r="P41" s="7" t="s">
        <v>219</v>
      </c>
      <c r="Q41"/>
      <c r="R41"/>
    </row>
    <row r="42" spans="16:23" x14ac:dyDescent="0.3">
      <c r="P42" s="5" t="s">
        <v>193</v>
      </c>
      <c r="Q42"/>
      <c r="R42"/>
    </row>
    <row r="43" spans="16:23" x14ac:dyDescent="0.3">
      <c r="P43" s="8" t="s">
        <v>210</v>
      </c>
      <c r="Q43" s="9" t="s">
        <v>198</v>
      </c>
      <c r="R43"/>
    </row>
    <row r="44" spans="16:23" x14ac:dyDescent="0.3">
      <c r="P44" s="9" t="s">
        <v>211</v>
      </c>
      <c r="Q44" s="9" t="s">
        <v>173</v>
      </c>
      <c r="R44" t="s">
        <v>247</v>
      </c>
      <c r="S44" s="23" t="s">
        <v>257</v>
      </c>
      <c r="T44" s="23" t="s">
        <v>258</v>
      </c>
      <c r="U44" s="30" t="str">
        <f>_xlfn.CONCAT(R44,P44,S44,Q44,T44)</f>
        <v>('ST01','NSW' ),</v>
      </c>
      <c r="V44" s="30" t="s">
        <v>249</v>
      </c>
    </row>
    <row r="45" spans="16:23" x14ac:dyDescent="0.3">
      <c r="P45" s="9" t="s">
        <v>212</v>
      </c>
      <c r="Q45" s="9" t="s">
        <v>175</v>
      </c>
      <c r="R45" t="s">
        <v>247</v>
      </c>
      <c r="S45" s="23" t="s">
        <v>248</v>
      </c>
      <c r="T45" s="23" t="s">
        <v>258</v>
      </c>
      <c r="U45" s="30" t="str">
        <f t="shared" ref="U45:U52" si="2">_xlfn.CONCAT(R45,P45,S45,Q45,T45)</f>
        <v>('ST02,'VIC' ),</v>
      </c>
      <c r="V45" s="30" t="s">
        <v>250</v>
      </c>
    </row>
    <row r="46" spans="16:23" x14ac:dyDescent="0.3">
      <c r="P46" s="9" t="s">
        <v>213</v>
      </c>
      <c r="Q46" s="9" t="s">
        <v>177</v>
      </c>
      <c r="R46" t="s">
        <v>247</v>
      </c>
      <c r="S46" s="23" t="s">
        <v>248</v>
      </c>
      <c r="T46" s="23" t="s">
        <v>258</v>
      </c>
      <c r="U46" s="30" t="str">
        <f t="shared" si="2"/>
        <v>('ST03,'QLD' ),</v>
      </c>
      <c r="V46" s="30" t="s">
        <v>251</v>
      </c>
    </row>
    <row r="47" spans="16:23" x14ac:dyDescent="0.3">
      <c r="P47" s="9" t="s">
        <v>214</v>
      </c>
      <c r="Q47" s="9" t="s">
        <v>179</v>
      </c>
      <c r="R47" t="s">
        <v>247</v>
      </c>
      <c r="S47" s="23" t="s">
        <v>248</v>
      </c>
      <c r="T47" s="23" t="s">
        <v>258</v>
      </c>
      <c r="U47" s="30" t="str">
        <f t="shared" si="2"/>
        <v>('ST04,'WA' ),</v>
      </c>
      <c r="V47" s="30" t="s">
        <v>252</v>
      </c>
    </row>
    <row r="48" spans="16:23" x14ac:dyDescent="0.3">
      <c r="P48" s="9" t="s">
        <v>215</v>
      </c>
      <c r="Q48" s="9" t="s">
        <v>181</v>
      </c>
      <c r="R48" t="s">
        <v>247</v>
      </c>
      <c r="S48" s="23" t="s">
        <v>248</v>
      </c>
      <c r="T48" s="23" t="s">
        <v>258</v>
      </c>
      <c r="U48" s="30" t="str">
        <f t="shared" si="2"/>
        <v>('ST05,'SA' ),</v>
      </c>
      <c r="V48" s="30" t="s">
        <v>253</v>
      </c>
    </row>
    <row r="49" spans="16:22" x14ac:dyDescent="0.3">
      <c r="P49" s="9" t="s">
        <v>216</v>
      </c>
      <c r="Q49" s="9" t="s">
        <v>183</v>
      </c>
      <c r="R49" t="s">
        <v>247</v>
      </c>
      <c r="S49" s="23" t="s">
        <v>248</v>
      </c>
      <c r="T49" s="23" t="s">
        <v>258</v>
      </c>
      <c r="U49" s="30" t="str">
        <f t="shared" si="2"/>
        <v>('ST06,'TAS' ),</v>
      </c>
      <c r="V49" s="30" t="s">
        <v>254</v>
      </c>
    </row>
    <row r="50" spans="16:22" x14ac:dyDescent="0.3">
      <c r="P50" s="9" t="s">
        <v>217</v>
      </c>
      <c r="Q50" s="9" t="s">
        <v>185</v>
      </c>
      <c r="R50" t="s">
        <v>247</v>
      </c>
      <c r="S50" s="23" t="s">
        <v>248</v>
      </c>
      <c r="T50" s="23" t="s">
        <v>258</v>
      </c>
      <c r="U50" s="30" t="str">
        <f t="shared" si="2"/>
        <v>('ST07,'ACT' ),</v>
      </c>
      <c r="V50" s="30" t="s">
        <v>255</v>
      </c>
    </row>
    <row r="51" spans="16:22" x14ac:dyDescent="0.3">
      <c r="P51" s="9" t="s">
        <v>218</v>
      </c>
      <c r="Q51" s="9" t="s">
        <v>187</v>
      </c>
      <c r="R51" t="s">
        <v>247</v>
      </c>
      <c r="S51" s="23" t="s">
        <v>248</v>
      </c>
      <c r="T51" s="23" t="s">
        <v>258</v>
      </c>
      <c r="U51" s="30" t="str">
        <f t="shared" si="2"/>
        <v>('ST08,'NT' ),</v>
      </c>
      <c r="V51" s="30" t="s">
        <v>256</v>
      </c>
    </row>
    <row r="52" spans="16:22" x14ac:dyDescent="0.3">
      <c r="Q52"/>
      <c r="U52" s="30" t="str">
        <f t="shared" si="2"/>
        <v/>
      </c>
    </row>
    <row r="53" spans="16:22" x14ac:dyDescent="0.3">
      <c r="Q53"/>
    </row>
    <row r="54" spans="16:22" x14ac:dyDescent="0.3">
      <c r="Q54"/>
    </row>
  </sheetData>
  <phoneticPr fontId="4" type="noConversion"/>
  <hyperlinks>
    <hyperlink ref="D8" r:id="rId1" xr:uid="{698FA469-23CB-48B1-9A45-991853867FF8}"/>
    <hyperlink ref="D12" r:id="rId2" xr:uid="{6DCBACF4-3539-4FDA-B0E1-B8455E931B8A}"/>
    <hyperlink ref="J8" r:id="rId3" xr:uid="{B42F4D3F-C24F-4217-84B1-674C306472A9}"/>
    <hyperlink ref="J12" r:id="rId4" xr:uid="{4F902CC6-B8F0-4F1E-B7A0-EC75DE959D9F}"/>
    <hyperlink ref="R8" r:id="rId5" xr:uid="{2BCE8052-C003-4E22-8468-7D1AD86358D2}"/>
    <hyperlink ref="R12" r:id="rId6" xr:uid="{219B759E-D12A-40C8-A093-C4A2F9CB08E1}"/>
  </hyperlinks>
  <pageMargins left="0.7" right="0.7" top="0.75" bottom="0.75" header="0.3" footer="0.3"/>
  <pageSetup paperSize="192" orientation="portrait" horizontalDpi="300" verticalDpi="300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4B9D4-468D-487C-A3BF-5A453D90DF71}">
  <dimension ref="B1:R22"/>
  <sheetViews>
    <sheetView showGridLines="0" workbookViewId="0">
      <selection activeCell="M1" sqref="M1:R1048576"/>
    </sheetView>
  </sheetViews>
  <sheetFormatPr defaultRowHeight="14.4" x14ac:dyDescent="0.3"/>
  <cols>
    <col min="2" max="2" width="9.44140625" bestFit="1" customWidth="1"/>
    <col min="3" max="3" width="37.109375" bestFit="1" customWidth="1"/>
    <col min="6" max="6" width="10.109375" bestFit="1" customWidth="1"/>
    <col min="8" max="8" width="10.109375" bestFit="1" customWidth="1"/>
    <col min="9" max="9" width="28.109375" bestFit="1" customWidth="1"/>
    <col min="12" max="12" width="10.6640625" bestFit="1" customWidth="1"/>
    <col min="13" max="18" width="8.88671875" style="31"/>
  </cols>
  <sheetData>
    <row r="1" spans="2:17" x14ac:dyDescent="0.3">
      <c r="B1" s="16" t="s">
        <v>192</v>
      </c>
      <c r="H1" s="16" t="s">
        <v>222</v>
      </c>
    </row>
    <row r="2" spans="2:17" x14ac:dyDescent="0.3">
      <c r="B2" s="16" t="s">
        <v>221</v>
      </c>
      <c r="H2" s="16" t="s">
        <v>221</v>
      </c>
    </row>
    <row r="3" spans="2:17" x14ac:dyDescent="0.3">
      <c r="B3" s="6" t="s">
        <v>193</v>
      </c>
      <c r="H3" s="6" t="s">
        <v>193</v>
      </c>
      <c r="L3" s="18" t="s">
        <v>220</v>
      </c>
    </row>
    <row r="4" spans="2:17" x14ac:dyDescent="0.3">
      <c r="B4" s="12" t="s">
        <v>6</v>
      </c>
      <c r="C4" s="13" t="s">
        <v>7</v>
      </c>
      <c r="D4" s="13" t="s">
        <v>8</v>
      </c>
      <c r="E4" s="13" t="s">
        <v>9</v>
      </c>
      <c r="F4" s="13" t="s">
        <v>10</v>
      </c>
      <c r="H4" s="12" t="s">
        <v>6</v>
      </c>
      <c r="I4" s="13" t="s">
        <v>7</v>
      </c>
      <c r="J4" s="13" t="s">
        <v>8</v>
      </c>
      <c r="K4" s="13" t="s">
        <v>9</v>
      </c>
      <c r="L4" s="19" t="s">
        <v>12</v>
      </c>
    </row>
    <row r="5" spans="2:17" x14ac:dyDescent="0.3">
      <c r="B5" s="13" t="s">
        <v>106</v>
      </c>
      <c r="C5" s="13" t="s">
        <v>116</v>
      </c>
      <c r="D5" s="17">
        <v>18.95</v>
      </c>
      <c r="E5" s="13">
        <v>80</v>
      </c>
      <c r="F5" s="13" t="s">
        <v>94</v>
      </c>
      <c r="H5" s="13" t="s">
        <v>106</v>
      </c>
      <c r="I5" s="13" t="s">
        <v>116</v>
      </c>
      <c r="J5" s="17">
        <v>18.95</v>
      </c>
      <c r="K5" s="13">
        <v>80</v>
      </c>
      <c r="L5" s="13" t="s">
        <v>13</v>
      </c>
      <c r="M5" s="31" t="s">
        <v>247</v>
      </c>
      <c r="N5" s="32" t="s">
        <v>257</v>
      </c>
      <c r="O5" s="32" t="s">
        <v>258</v>
      </c>
      <c r="P5" s="30" t="str">
        <f>_xlfn.CONCAT(M5,H5,N5,I5,N5,J5,N5,K5,N5,L5,O5)</f>
        <v>('P001','Argan Oil Shampoo (500ml)','18.95','80','C001' ),</v>
      </c>
      <c r="Q5" s="31" t="s">
        <v>282</v>
      </c>
    </row>
    <row r="6" spans="2:17" x14ac:dyDescent="0.3">
      <c r="B6" s="13" t="s">
        <v>107</v>
      </c>
      <c r="C6" s="13" t="s">
        <v>95</v>
      </c>
      <c r="D6" s="17">
        <v>15.95</v>
      </c>
      <c r="E6" s="13">
        <v>95</v>
      </c>
      <c r="F6" s="13" t="s">
        <v>94</v>
      </c>
      <c r="H6" s="13" t="s">
        <v>107</v>
      </c>
      <c r="I6" s="13" t="s">
        <v>95</v>
      </c>
      <c r="J6" s="17">
        <v>15.95</v>
      </c>
      <c r="K6" s="13">
        <v>95</v>
      </c>
      <c r="L6" s="13" t="s">
        <v>13</v>
      </c>
      <c r="M6" s="31" t="s">
        <v>247</v>
      </c>
      <c r="N6" s="32" t="s">
        <v>257</v>
      </c>
      <c r="O6" s="32" t="s">
        <v>258</v>
      </c>
      <c r="P6" s="30" t="str">
        <f t="shared" ref="P6:P14" si="0">_xlfn.CONCAT(M6,H6,N6,I6,N6,J6,N6,K6,N6,L6,O6)</f>
        <v>('P002','Color-Safe Purple Shampoo (300ml)','15.95','95','C001' ),</v>
      </c>
      <c r="Q6" s="31" t="s">
        <v>283</v>
      </c>
    </row>
    <row r="7" spans="2:17" x14ac:dyDescent="0.3">
      <c r="B7" s="13" t="s">
        <v>108</v>
      </c>
      <c r="C7" s="13" t="s">
        <v>96</v>
      </c>
      <c r="D7" s="17">
        <v>13.5</v>
      </c>
      <c r="E7" s="13">
        <v>110</v>
      </c>
      <c r="F7" s="13" t="s">
        <v>94</v>
      </c>
      <c r="H7" s="13" t="s">
        <v>108</v>
      </c>
      <c r="I7" s="13" t="s">
        <v>96</v>
      </c>
      <c r="J7" s="17">
        <v>13.5</v>
      </c>
      <c r="K7" s="13">
        <v>110</v>
      </c>
      <c r="L7" s="13" t="s">
        <v>13</v>
      </c>
      <c r="M7" s="31" t="s">
        <v>247</v>
      </c>
      <c r="N7" s="32" t="s">
        <v>257</v>
      </c>
      <c r="O7" s="32" t="s">
        <v>258</v>
      </c>
      <c r="P7" s="30" t="str">
        <f t="shared" si="0"/>
        <v>('P003','Tea Tree Clarifying Shampoo (500ml)','13.5','110','C001' ),</v>
      </c>
      <c r="Q7" s="31" t="s">
        <v>284</v>
      </c>
    </row>
    <row r="8" spans="2:17" x14ac:dyDescent="0.3">
      <c r="B8" s="13" t="s">
        <v>109</v>
      </c>
      <c r="C8" s="13" t="s">
        <v>97</v>
      </c>
      <c r="D8" s="17">
        <v>16.5</v>
      </c>
      <c r="E8" s="13">
        <v>65</v>
      </c>
      <c r="F8" s="13" t="s">
        <v>98</v>
      </c>
      <c r="H8" s="13" t="s">
        <v>109</v>
      </c>
      <c r="I8" s="13" t="s">
        <v>97</v>
      </c>
      <c r="J8" s="17">
        <v>16.5</v>
      </c>
      <c r="K8" s="13">
        <v>65</v>
      </c>
      <c r="L8" s="13" t="s">
        <v>14</v>
      </c>
      <c r="M8" s="31" t="s">
        <v>247</v>
      </c>
      <c r="N8" s="32" t="s">
        <v>257</v>
      </c>
      <c r="O8" s="32" t="s">
        <v>258</v>
      </c>
      <c r="P8" s="30" t="str">
        <f t="shared" si="0"/>
        <v>('P004','Keratin Repair Conditioner (300ml)','16.5','65','C002' ),</v>
      </c>
      <c r="Q8" s="31" t="s">
        <v>285</v>
      </c>
    </row>
    <row r="9" spans="2:17" x14ac:dyDescent="0.3">
      <c r="B9" s="13" t="s">
        <v>110</v>
      </c>
      <c r="C9" s="13" t="s">
        <v>99</v>
      </c>
      <c r="D9" s="17">
        <v>14.99</v>
      </c>
      <c r="E9" s="13">
        <v>120</v>
      </c>
      <c r="F9" s="13" t="s">
        <v>94</v>
      </c>
      <c r="H9" s="13" t="s">
        <v>110</v>
      </c>
      <c r="I9" s="13" t="s">
        <v>99</v>
      </c>
      <c r="J9" s="17">
        <v>14.99</v>
      </c>
      <c r="K9" s="13">
        <v>120</v>
      </c>
      <c r="L9" s="13" t="s">
        <v>13</v>
      </c>
      <c r="M9" s="31" t="s">
        <v>247</v>
      </c>
      <c r="N9" s="32" t="s">
        <v>257</v>
      </c>
      <c r="O9" s="32" t="s">
        <v>258</v>
      </c>
      <c r="P9" s="30" t="str">
        <f t="shared" si="0"/>
        <v>('P005','Volumizing Dry Shampoo Spray (150ml)','14.99','120','C001' ),</v>
      </c>
      <c r="Q9" s="31" t="s">
        <v>286</v>
      </c>
    </row>
    <row r="10" spans="2:17" x14ac:dyDescent="0.3">
      <c r="B10" s="13" t="s">
        <v>111</v>
      </c>
      <c r="C10" s="13" t="s">
        <v>100</v>
      </c>
      <c r="D10" s="17">
        <v>22</v>
      </c>
      <c r="E10" s="13">
        <v>40</v>
      </c>
      <c r="F10" s="13" t="s">
        <v>101</v>
      </c>
      <c r="H10" s="13" t="s">
        <v>111</v>
      </c>
      <c r="I10" s="13" t="s">
        <v>100</v>
      </c>
      <c r="J10" s="17">
        <v>22</v>
      </c>
      <c r="K10" s="13">
        <v>40</v>
      </c>
      <c r="L10" s="13" t="s">
        <v>15</v>
      </c>
      <c r="M10" s="31" t="s">
        <v>247</v>
      </c>
      <c r="N10" s="32" t="s">
        <v>257</v>
      </c>
      <c r="O10" s="32" t="s">
        <v>258</v>
      </c>
      <c r="P10" s="30" t="str">
        <f t="shared" si="0"/>
        <v>('P006','Scalp Detox Treatment Mask (200ml)','22','40','C003' ),</v>
      </c>
      <c r="Q10" s="31" t="s">
        <v>287</v>
      </c>
    </row>
    <row r="11" spans="2:17" x14ac:dyDescent="0.3">
      <c r="B11" s="13" t="s">
        <v>112</v>
      </c>
      <c r="C11" s="13" t="s">
        <v>102</v>
      </c>
      <c r="D11" s="17">
        <v>19.75</v>
      </c>
      <c r="E11" s="13">
        <v>55</v>
      </c>
      <c r="F11" s="13" t="s">
        <v>98</v>
      </c>
      <c r="H11" s="13" t="s">
        <v>112</v>
      </c>
      <c r="I11" s="13" t="s">
        <v>102</v>
      </c>
      <c r="J11" s="17">
        <v>19.75</v>
      </c>
      <c r="K11" s="13">
        <v>55</v>
      </c>
      <c r="L11" s="13" t="s">
        <v>14</v>
      </c>
      <c r="M11" s="31" t="s">
        <v>247</v>
      </c>
      <c r="N11" s="32" t="s">
        <v>257</v>
      </c>
      <c r="O11" s="32" t="s">
        <v>258</v>
      </c>
      <c r="P11" s="30" t="str">
        <f t="shared" si="0"/>
        <v>('P007','Curl Defining Cream (250ml)','19.75','55','C002' ),</v>
      </c>
      <c r="Q11" s="31" t="s">
        <v>288</v>
      </c>
    </row>
    <row r="12" spans="2:17" x14ac:dyDescent="0.3">
      <c r="B12" s="13" t="s">
        <v>113</v>
      </c>
      <c r="C12" s="13" t="s">
        <v>103</v>
      </c>
      <c r="D12" s="17">
        <v>17.25</v>
      </c>
      <c r="E12" s="13">
        <v>70</v>
      </c>
      <c r="F12" s="13" t="s">
        <v>98</v>
      </c>
      <c r="H12" s="13" t="s">
        <v>113</v>
      </c>
      <c r="I12" s="13" t="s">
        <v>103</v>
      </c>
      <c r="J12" s="17">
        <v>17.25</v>
      </c>
      <c r="K12" s="13">
        <v>70</v>
      </c>
      <c r="L12" s="13" t="s">
        <v>14</v>
      </c>
      <c r="M12" s="31" t="s">
        <v>247</v>
      </c>
      <c r="N12" s="32" t="s">
        <v>257</v>
      </c>
      <c r="O12" s="32" t="s">
        <v>258</v>
      </c>
      <c r="P12" s="30" t="str">
        <f t="shared" si="0"/>
        <v>('P008','Leave-In Hydration Mist (100ml)','17.25','70','C002' ),</v>
      </c>
      <c r="Q12" s="31" t="s">
        <v>289</v>
      </c>
    </row>
    <row r="13" spans="2:17" x14ac:dyDescent="0.3">
      <c r="B13" s="13" t="s">
        <v>114</v>
      </c>
      <c r="C13" s="13" t="s">
        <v>117</v>
      </c>
      <c r="D13" s="17">
        <v>21.9</v>
      </c>
      <c r="E13" s="13">
        <v>30</v>
      </c>
      <c r="F13" s="13" t="s">
        <v>104</v>
      </c>
      <c r="H13" s="13" t="s">
        <v>114</v>
      </c>
      <c r="I13" s="13" t="s">
        <v>117</v>
      </c>
      <c r="J13" s="17">
        <v>21.9</v>
      </c>
      <c r="K13" s="13">
        <v>30</v>
      </c>
      <c r="L13" s="13" t="s">
        <v>16</v>
      </c>
      <c r="M13" s="31" t="s">
        <v>247</v>
      </c>
      <c r="N13" s="32" t="s">
        <v>257</v>
      </c>
      <c r="O13" s="32" t="s">
        <v>258</v>
      </c>
      <c r="P13" s="30" t="str">
        <f t="shared" si="0"/>
        <v>('P009','Anti-Frizz Serum with Coconut Oil (100ml)','21.9','30','C004' ),</v>
      </c>
      <c r="Q13" s="31" t="s">
        <v>290</v>
      </c>
    </row>
    <row r="14" spans="2:17" x14ac:dyDescent="0.3">
      <c r="B14" s="13" t="s">
        <v>115</v>
      </c>
      <c r="C14" s="13" t="s">
        <v>105</v>
      </c>
      <c r="D14" s="17">
        <v>18</v>
      </c>
      <c r="E14" s="13">
        <v>60</v>
      </c>
      <c r="F14" s="13" t="s">
        <v>104</v>
      </c>
      <c r="H14" s="13" t="s">
        <v>115</v>
      </c>
      <c r="I14" s="13" t="s">
        <v>105</v>
      </c>
      <c r="J14" s="17">
        <v>18</v>
      </c>
      <c r="K14" s="13">
        <v>60</v>
      </c>
      <c r="L14" s="13" t="s">
        <v>16</v>
      </c>
      <c r="M14" s="31" t="s">
        <v>247</v>
      </c>
      <c r="N14" s="32" t="s">
        <v>257</v>
      </c>
      <c r="O14" s="32" t="s">
        <v>258</v>
      </c>
      <c r="P14" s="30" t="str">
        <f t="shared" si="0"/>
        <v>('P010','Heat Protectant Spray (200ml)','18','60','C004' ),</v>
      </c>
      <c r="Q14" s="31" t="s">
        <v>291</v>
      </c>
    </row>
    <row r="16" spans="2:17" x14ac:dyDescent="0.3">
      <c r="H16" s="16" t="s">
        <v>93</v>
      </c>
    </row>
    <row r="17" spans="8:9" x14ac:dyDescent="0.3">
      <c r="H17" s="6" t="s">
        <v>193</v>
      </c>
    </row>
    <row r="18" spans="8:9" x14ac:dyDescent="0.3">
      <c r="H18" s="12" t="s">
        <v>12</v>
      </c>
      <c r="I18" s="13" t="s">
        <v>1</v>
      </c>
    </row>
    <row r="19" spans="8:9" x14ac:dyDescent="0.3">
      <c r="H19" s="13" t="s">
        <v>13</v>
      </c>
      <c r="I19" s="13" t="s">
        <v>94</v>
      </c>
    </row>
    <row r="20" spans="8:9" x14ac:dyDescent="0.3">
      <c r="H20" s="13" t="s">
        <v>14</v>
      </c>
      <c r="I20" s="13" t="s">
        <v>98</v>
      </c>
    </row>
    <row r="21" spans="8:9" x14ac:dyDescent="0.3">
      <c r="H21" s="13" t="s">
        <v>15</v>
      </c>
      <c r="I21" s="13" t="s">
        <v>101</v>
      </c>
    </row>
    <row r="22" spans="8:9" x14ac:dyDescent="0.3">
      <c r="H22" s="13" t="s">
        <v>16</v>
      </c>
      <c r="I22" s="13" t="s">
        <v>104</v>
      </c>
    </row>
  </sheetData>
  <phoneticPr fontId="4" type="noConversion"/>
  <pageMargins left="0.7" right="0.7" top="0.75" bottom="0.75" header="0.3" footer="0.3"/>
  <pageSetup paperSize="192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117BB-37DD-4A6A-B98C-AE628506AEB2}">
  <dimension ref="B1:H8"/>
  <sheetViews>
    <sheetView showGridLines="0" workbookViewId="0">
      <selection activeCell="D1" sqref="D1:H1048576"/>
    </sheetView>
  </sheetViews>
  <sheetFormatPr defaultRowHeight="14.4" x14ac:dyDescent="0.3"/>
  <cols>
    <col min="1" max="1" width="3.109375" bestFit="1" customWidth="1"/>
    <col min="2" max="2" width="10.109375" bestFit="1" customWidth="1"/>
    <col min="3" max="3" width="10.33203125" bestFit="1" customWidth="1"/>
    <col min="4" max="8" width="8.88671875" style="31"/>
  </cols>
  <sheetData>
    <row r="1" spans="2:8" x14ac:dyDescent="0.3">
      <c r="B1" s="16" t="s">
        <v>246</v>
      </c>
    </row>
    <row r="2" spans="2:8" x14ac:dyDescent="0.3">
      <c r="B2" s="16" t="s">
        <v>93</v>
      </c>
    </row>
    <row r="3" spans="2:8" x14ac:dyDescent="0.3">
      <c r="B3" s="6" t="s">
        <v>193</v>
      </c>
    </row>
    <row r="4" spans="2:8" x14ac:dyDescent="0.3">
      <c r="B4" s="12" t="s">
        <v>12</v>
      </c>
      <c r="C4" s="13" t="s">
        <v>1</v>
      </c>
    </row>
    <row r="5" spans="2:8" x14ac:dyDescent="0.3">
      <c r="B5" s="13" t="s">
        <v>13</v>
      </c>
      <c r="C5" s="13" t="s">
        <v>94</v>
      </c>
      <c r="D5" s="31" t="s">
        <v>247</v>
      </c>
      <c r="E5" s="32" t="s">
        <v>257</v>
      </c>
      <c r="F5" s="32" t="s">
        <v>258</v>
      </c>
      <c r="G5" s="30" t="str">
        <f>_xlfn.CONCAT(D5,B5,E5,C5,F5)</f>
        <v>('C001','Shampoo' ),</v>
      </c>
      <c r="H5" s="31" t="s">
        <v>278</v>
      </c>
    </row>
    <row r="6" spans="2:8" x14ac:dyDescent="0.3">
      <c r="B6" s="13" t="s">
        <v>14</v>
      </c>
      <c r="C6" s="13" t="s">
        <v>98</v>
      </c>
      <c r="D6" s="31" t="s">
        <v>247</v>
      </c>
      <c r="E6" s="32" t="s">
        <v>257</v>
      </c>
      <c r="F6" s="32" t="s">
        <v>258</v>
      </c>
      <c r="G6" s="30" t="str">
        <f t="shared" ref="G6:G8" si="0">_xlfn.CONCAT(D6,B6,E6,C6,F6)</f>
        <v>('C002','Conditioner' ),</v>
      </c>
      <c r="H6" s="31" t="s">
        <v>279</v>
      </c>
    </row>
    <row r="7" spans="2:8" x14ac:dyDescent="0.3">
      <c r="B7" s="13" t="s">
        <v>15</v>
      </c>
      <c r="C7" s="13" t="s">
        <v>101</v>
      </c>
      <c r="D7" s="31" t="s">
        <v>247</v>
      </c>
      <c r="E7" s="32" t="s">
        <v>257</v>
      </c>
      <c r="F7" s="32" t="s">
        <v>258</v>
      </c>
      <c r="G7" s="30" t="str">
        <f t="shared" si="0"/>
        <v>('C003','Mask' ),</v>
      </c>
      <c r="H7" s="31" t="s">
        <v>280</v>
      </c>
    </row>
    <row r="8" spans="2:8" x14ac:dyDescent="0.3">
      <c r="B8" s="13" t="s">
        <v>16</v>
      </c>
      <c r="C8" s="13" t="s">
        <v>104</v>
      </c>
      <c r="D8" s="31" t="s">
        <v>247</v>
      </c>
      <c r="E8" s="32" t="s">
        <v>257</v>
      </c>
      <c r="F8" s="32" t="s">
        <v>258</v>
      </c>
      <c r="G8" s="30" t="str">
        <f t="shared" si="0"/>
        <v>('C004','Serum' ),</v>
      </c>
      <c r="H8" s="31" t="s">
        <v>281</v>
      </c>
    </row>
  </sheetData>
  <phoneticPr fontId="4" type="noConversion"/>
  <pageMargins left="0.7" right="0.7" top="0.75" bottom="0.75" header="0.3" footer="0.3"/>
  <pageSetup paperSize="192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2CEFA-2BE5-45E6-96D2-2E93C94A8991}">
  <dimension ref="A1:O65"/>
  <sheetViews>
    <sheetView workbookViewId="0">
      <selection activeCell="F1" sqref="F1:F1048576"/>
    </sheetView>
  </sheetViews>
  <sheetFormatPr defaultRowHeight="14.4" x14ac:dyDescent="0.3"/>
  <cols>
    <col min="1" max="1" width="13.109375" bestFit="1" customWidth="1"/>
    <col min="2" max="2" width="8" bestFit="1" customWidth="1"/>
    <col min="3" max="3" width="10.109375" bestFit="1" customWidth="1"/>
    <col min="4" max="4" width="4.6640625" customWidth="1"/>
    <col min="5" max="5" width="23.44140625" bestFit="1" customWidth="1"/>
    <col min="6" max="6" width="10.109375" style="3" bestFit="1" customWidth="1"/>
    <col min="7" max="7" width="10.88671875" bestFit="1" customWidth="1"/>
    <col min="8" max="8" width="13.5546875" customWidth="1"/>
    <col min="9" max="9" width="25.109375" customWidth="1"/>
    <col min="10" max="10" width="26.88671875" bestFit="1" customWidth="1"/>
    <col min="11" max="11" width="8.44140625" bestFit="1" customWidth="1"/>
    <col min="12" max="12" width="34.44140625" bestFit="1" customWidth="1"/>
    <col min="13" max="13" width="12.5546875" customWidth="1"/>
    <col min="15" max="15" width="12.77734375" customWidth="1"/>
  </cols>
  <sheetData>
    <row r="1" spans="1:15" x14ac:dyDescent="0.3">
      <c r="A1" t="s">
        <v>149</v>
      </c>
      <c r="B1" t="s">
        <v>4</v>
      </c>
      <c r="C1" t="s">
        <v>6</v>
      </c>
      <c r="E1" t="s">
        <v>5</v>
      </c>
      <c r="F1" s="3" t="s">
        <v>148</v>
      </c>
      <c r="G1" t="s">
        <v>0</v>
      </c>
      <c r="H1" s="1" t="s">
        <v>1</v>
      </c>
      <c r="I1" s="1" t="s">
        <v>2</v>
      </c>
      <c r="J1" s="1" t="s">
        <v>3</v>
      </c>
      <c r="K1" t="s">
        <v>11</v>
      </c>
      <c r="L1" t="s">
        <v>7</v>
      </c>
      <c r="M1" t="s">
        <v>8</v>
      </c>
      <c r="N1" t="s">
        <v>9</v>
      </c>
      <c r="O1" t="s">
        <v>10</v>
      </c>
    </row>
    <row r="2" spans="1:15" x14ac:dyDescent="0.3">
      <c r="A2" s="4">
        <v>202408300059</v>
      </c>
      <c r="B2" t="s">
        <v>118</v>
      </c>
      <c r="C2" t="s">
        <v>108</v>
      </c>
      <c r="D2" t="str">
        <f>_xlfn.CONCAT(B2,C2)</f>
        <v>#0830P003</v>
      </c>
      <c r="E2" s="2" t="str">
        <f>VLOOKUP(B2,Orders!$B$4:$E$61,2,0)</f>
        <v>2025-08-24 12:48:16 +1000</v>
      </c>
      <c r="F2" s="3">
        <f>VLOOKUP(B2,Orders!$B$4:$E$61,3,0)</f>
        <v>46.75</v>
      </c>
      <c r="G2" t="str">
        <f>VLOOKUP(B2,Orders!$B$4:$E$61,4,0)</f>
        <v>C003</v>
      </c>
      <c r="H2" t="str">
        <f>VLOOKUP(G2,Customers!$B$4:$E$24,2,0)</f>
        <v>Mia Chen</v>
      </c>
      <c r="I2" t="str">
        <f>VLOOKUP(G2,Customers!$B$4:$E$24,3,0)</f>
        <v>mia.c@samplemail.com</v>
      </c>
      <c r="J2" t="str">
        <f>VLOOKUP(G2,Customers!$B$4:$E$24,4,0)</f>
        <v>5 Riverbend Ave, Brisbane QLD</v>
      </c>
      <c r="K2">
        <f>VLOOKUP(D2,Products_Order!$A$4:$D$67,4,0)</f>
        <v>2</v>
      </c>
      <c r="L2" t="str">
        <f>VLOOKUP(C2,Products!$H$4:$K$14,2,0)</f>
        <v>Tea Tree Clarifying Shampoo (500ml)</v>
      </c>
      <c r="M2">
        <f>VLOOKUP(C2,Products!$H$4:$K$14,3,0)</f>
        <v>13.5</v>
      </c>
      <c r="N2">
        <f>VLOOKUP(C2,Products!$H$4:$K$14,4,0)</f>
        <v>110</v>
      </c>
      <c r="O2" t="str">
        <f>VLOOKUP(C2,Products!$B$4:$F$14,5,0)</f>
        <v>Shampoo</v>
      </c>
    </row>
    <row r="3" spans="1:15" x14ac:dyDescent="0.3">
      <c r="A3" s="4">
        <v>202408300060</v>
      </c>
      <c r="B3" t="s">
        <v>118</v>
      </c>
      <c r="C3" t="s">
        <v>112</v>
      </c>
      <c r="D3" t="str">
        <f t="shared" ref="D3:D64" si="0">_xlfn.CONCAT(B3,C3)</f>
        <v>#0830P007</v>
      </c>
      <c r="E3" s="2" t="str">
        <f>VLOOKUP(B3,Orders!$B$4:$E$61,2,0)</f>
        <v>2025-08-24 12:48:16 +1000</v>
      </c>
      <c r="F3" s="3">
        <f>VLOOKUP(B3,Orders!$B$4:$E$61,3,0)</f>
        <v>46.75</v>
      </c>
      <c r="G3" t="str">
        <f>VLOOKUP(B3,Orders!$B$4:$E$61,4,0)</f>
        <v>C003</v>
      </c>
      <c r="H3" t="str">
        <f>VLOOKUP(G3,Customers!$B$4:$E$24,2,0)</f>
        <v>Mia Chen</v>
      </c>
      <c r="I3" t="str">
        <f>VLOOKUP(G3,Customers!$B$4:$E$24,3,0)</f>
        <v>mia.c@samplemail.com</v>
      </c>
      <c r="J3" t="str">
        <f>VLOOKUP(G3,Customers!$B$4:$E$24,4,0)</f>
        <v>5 Riverbend Ave, Brisbane QLD</v>
      </c>
      <c r="K3">
        <f>VLOOKUP(D3,Products_Order!$A$4:$D$67,4,0)</f>
        <v>1</v>
      </c>
      <c r="L3" t="str">
        <f>VLOOKUP(C3,Products!$H$4:$K$14,2,0)</f>
        <v>Curl Defining Cream (250ml)</v>
      </c>
      <c r="M3">
        <f>VLOOKUP(C3,Products!$H$4:$K$14,3,0)</f>
        <v>19.75</v>
      </c>
      <c r="N3">
        <f>VLOOKUP(C3,Products!$H$4:$K$14,4,0)</f>
        <v>55</v>
      </c>
      <c r="O3" t="str">
        <f>VLOOKUP(C3,Products!$B$4:$F$14,5,0)</f>
        <v>Conditioner</v>
      </c>
    </row>
    <row r="4" spans="1:15" x14ac:dyDescent="0.3">
      <c r="A4" s="4">
        <v>202408300061</v>
      </c>
      <c r="B4" t="s">
        <v>119</v>
      </c>
      <c r="C4" t="s">
        <v>106</v>
      </c>
      <c r="D4" t="str">
        <f t="shared" si="0"/>
        <v>#0831P001</v>
      </c>
      <c r="E4" s="2" t="str">
        <f>VLOOKUP(B4,Orders!$B$4:$E$61,2,0)</f>
        <v>2025-08-21 15:46:14 +1000</v>
      </c>
      <c r="F4" s="3">
        <f>VLOOKUP(B4,Orders!$B$4:$E$61,3,0)</f>
        <v>56.849999999999994</v>
      </c>
      <c r="G4" t="str">
        <f>VLOOKUP(B4,Orders!$B$4:$E$61,4,0)</f>
        <v>C007</v>
      </c>
      <c r="H4" t="str">
        <f>VLOOKUP(G4,Customers!$B$4:$E$24,2,0)</f>
        <v>Zoe Johnson</v>
      </c>
      <c r="I4" t="str">
        <f>VLOOKUP(G4,Customers!$B$4:$E$24,3,0)</f>
        <v>zoe.j@samplemail.com</v>
      </c>
      <c r="J4" t="str">
        <f>VLOOKUP(G4,Customers!$B$4:$E$24,4,0)</f>
        <v>33 Maple St, Canberra ACT</v>
      </c>
      <c r="K4">
        <f>VLOOKUP(D4,Products_Order!$A$4:$D$67,4,0)</f>
        <v>3</v>
      </c>
      <c r="L4" t="str">
        <f>VLOOKUP(C4,Products!$H$4:$K$14,2,0)</f>
        <v>Argan Oil Shampoo (500ml)</v>
      </c>
      <c r="M4">
        <f>VLOOKUP(C4,Products!$H$4:$K$14,3,0)</f>
        <v>18.95</v>
      </c>
      <c r="N4">
        <f>VLOOKUP(C4,Products!$H$4:$K$14,4,0)</f>
        <v>80</v>
      </c>
      <c r="O4" t="str">
        <f>VLOOKUP(C4,Products!$B$4:$F$14,5,0)</f>
        <v>Shampoo</v>
      </c>
    </row>
    <row r="5" spans="1:15" x14ac:dyDescent="0.3">
      <c r="A5" s="4">
        <v>202408300062</v>
      </c>
      <c r="B5" t="s">
        <v>120</v>
      </c>
      <c r="C5" t="s">
        <v>110</v>
      </c>
      <c r="D5" t="str">
        <f t="shared" si="0"/>
        <v>#0832P005</v>
      </c>
      <c r="E5" s="2" t="str">
        <f>VLOOKUP(B5,Orders!$B$4:$E$61,2,0)</f>
        <v>2025-08-21 15:46:14 +1000</v>
      </c>
      <c r="F5" s="3">
        <f>VLOOKUP(B5,Orders!$B$4:$E$61,3,0)</f>
        <v>58.79</v>
      </c>
      <c r="G5" t="str">
        <f>VLOOKUP(B5,Orders!$B$4:$E$61,4,0)</f>
        <v>C015</v>
      </c>
      <c r="H5" t="str">
        <f>VLOOKUP(G5,Customers!$B$4:$E$24,2,0)</f>
        <v>Harper Singh</v>
      </c>
      <c r="I5" t="str">
        <f>VLOOKUP(G5,Customers!$B$4:$E$24,3,0)</f>
        <v>harper.s@samplemail.com</v>
      </c>
      <c r="J5" t="str">
        <f>VLOOKUP(G5,Customers!$B$4:$E$24,4,0)</f>
        <v>81 Lighthouse Ln, Hobart TAS</v>
      </c>
      <c r="K5">
        <f>VLOOKUP(D5,Products_Order!$A$4:$D$67,4,0)</f>
        <v>1</v>
      </c>
      <c r="L5" t="str">
        <f>VLOOKUP(C5,Products!$H$4:$K$14,2,0)</f>
        <v>Volumizing Dry Shampoo Spray (150ml)</v>
      </c>
      <c r="M5">
        <f>VLOOKUP(C5,Products!$H$4:$K$14,3,0)</f>
        <v>14.99</v>
      </c>
      <c r="N5">
        <f>VLOOKUP(C5,Products!$H$4:$K$14,4,0)</f>
        <v>120</v>
      </c>
      <c r="O5" t="str">
        <f>VLOOKUP(C5,Products!$B$4:$F$14,5,0)</f>
        <v>Shampoo</v>
      </c>
    </row>
    <row r="6" spans="1:15" x14ac:dyDescent="0.3">
      <c r="A6" s="4">
        <v>202408300063</v>
      </c>
      <c r="B6" t="s">
        <v>120</v>
      </c>
      <c r="C6" t="s">
        <v>114</v>
      </c>
      <c r="D6" t="str">
        <f t="shared" si="0"/>
        <v>#0832P009</v>
      </c>
      <c r="E6" s="2" t="str">
        <f>VLOOKUP(B6,Orders!$B$4:$E$61,2,0)</f>
        <v>2025-08-21 15:46:14 +1000</v>
      </c>
      <c r="F6" s="3">
        <f>VLOOKUP(B6,Orders!$B$4:$E$61,3,0)</f>
        <v>58.79</v>
      </c>
      <c r="G6" t="str">
        <f>VLOOKUP(B6,Orders!$B$4:$E$61,4,0)</f>
        <v>C015</v>
      </c>
      <c r="H6" t="str">
        <f>VLOOKUP(G6,Customers!$B$4:$E$24,2,0)</f>
        <v>Harper Singh</v>
      </c>
      <c r="I6" t="str">
        <f>VLOOKUP(G6,Customers!$B$4:$E$24,3,0)</f>
        <v>harper.s@samplemail.com</v>
      </c>
      <c r="J6" t="str">
        <f>VLOOKUP(G6,Customers!$B$4:$E$24,4,0)</f>
        <v>81 Lighthouse Ln, Hobart TAS</v>
      </c>
      <c r="K6">
        <f>VLOOKUP(D6,Products_Order!$A$4:$D$67,4,0)</f>
        <v>2</v>
      </c>
      <c r="L6" t="str">
        <f>VLOOKUP(C6,Products!$H$4:$K$14,2,0)</f>
        <v>Anti-Frizz Serum with Coconut Oil (100ml)</v>
      </c>
      <c r="M6">
        <f>VLOOKUP(C6,Products!$H$4:$K$14,3,0)</f>
        <v>21.9</v>
      </c>
      <c r="N6">
        <f>VLOOKUP(C6,Products!$H$4:$K$14,4,0)</f>
        <v>30</v>
      </c>
      <c r="O6" t="str">
        <f>VLOOKUP(C6,Products!$B$4:$F$14,5,0)</f>
        <v>Serum</v>
      </c>
    </row>
    <row r="7" spans="1:15" x14ac:dyDescent="0.3">
      <c r="A7" s="4">
        <v>202408300064</v>
      </c>
      <c r="B7" t="s">
        <v>121</v>
      </c>
      <c r="C7" t="s">
        <v>107</v>
      </c>
      <c r="D7" t="str">
        <f t="shared" si="0"/>
        <v>#0833P002</v>
      </c>
      <c r="E7" s="2" t="str">
        <f>VLOOKUP(B7,Orders!$B$4:$E$61,2,0)</f>
        <v>2025-08-21 08:36:17 +1000</v>
      </c>
      <c r="F7" s="3">
        <f>VLOOKUP(B7,Orders!$B$4:$E$61,3,0)</f>
        <v>15.95</v>
      </c>
      <c r="G7" t="str">
        <f>VLOOKUP(B7,Orders!$B$4:$E$61,4,0)</f>
        <v>C001</v>
      </c>
      <c r="H7" t="str">
        <f>VLOOKUP(G7,Customers!$B$4:$E$24,2,0)</f>
        <v>Ava Thompson</v>
      </c>
      <c r="I7" t="str">
        <f>VLOOKUP(G7,Customers!$B$4:$E$24,3,0)</f>
        <v>ava.t@samplemail.com</v>
      </c>
      <c r="J7" t="str">
        <f>VLOOKUP(G7,Customers!$B$4:$E$24,4,0)</f>
        <v>12 Oceanview Rd, Sydney NSW</v>
      </c>
      <c r="K7">
        <f>VLOOKUP(D7,Products_Order!$A$4:$D$67,4,0)</f>
        <v>1</v>
      </c>
      <c r="L7" t="str">
        <f>VLOOKUP(C7,Products!$H$4:$K$14,2,0)</f>
        <v>Color-Safe Purple Shampoo (300ml)</v>
      </c>
      <c r="M7">
        <f>VLOOKUP(C7,Products!$H$4:$K$14,3,0)</f>
        <v>15.95</v>
      </c>
      <c r="N7">
        <f>VLOOKUP(C7,Products!$H$4:$K$14,4,0)</f>
        <v>95</v>
      </c>
      <c r="O7" t="str">
        <f>VLOOKUP(C7,Products!$B$4:$F$14,5,0)</f>
        <v>Shampoo</v>
      </c>
    </row>
    <row r="8" spans="1:15" x14ac:dyDescent="0.3">
      <c r="A8" s="4">
        <v>202408300065</v>
      </c>
      <c r="B8" t="s">
        <v>122</v>
      </c>
      <c r="C8" t="s">
        <v>109</v>
      </c>
      <c r="D8" t="str">
        <f t="shared" si="0"/>
        <v>#0834P004</v>
      </c>
      <c r="E8" s="2" t="str">
        <f>VLOOKUP(B8,Orders!$B$4:$E$61,2,0)</f>
        <v>2025-08-20 19:34:10 +1000</v>
      </c>
      <c r="F8" s="3">
        <f>VLOOKUP(B8,Orders!$B$4:$E$61,3,0)</f>
        <v>33</v>
      </c>
      <c r="G8" t="str">
        <f>VLOOKUP(B8,Orders!$B$4:$E$61,4,0)</f>
        <v>C010</v>
      </c>
      <c r="H8" t="str">
        <f>VLOOKUP(G8,Customers!$B$4:$E$24,2,0)</f>
        <v>Jack Wilson</v>
      </c>
      <c r="I8" t="str">
        <f>VLOOKUP(G8,Customers!$B$4:$E$24,3,0)</f>
        <v>jack.w@samplemail.com</v>
      </c>
      <c r="J8" t="str">
        <f>VLOOKUP(G8,Customers!$B$4:$E$24,4,0)</f>
        <v>25 Bayview Ter, Newcastle NSW</v>
      </c>
      <c r="K8">
        <f>VLOOKUP(D8,Products_Order!$A$4:$D$67,4,0)</f>
        <v>2</v>
      </c>
      <c r="L8" t="str">
        <f>VLOOKUP(C8,Products!$H$4:$K$14,2,0)</f>
        <v>Keratin Repair Conditioner (300ml)</v>
      </c>
      <c r="M8">
        <f>VLOOKUP(C8,Products!$H$4:$K$14,3,0)</f>
        <v>16.5</v>
      </c>
      <c r="N8">
        <f>VLOOKUP(C8,Products!$H$4:$K$14,4,0)</f>
        <v>65</v>
      </c>
      <c r="O8" t="str">
        <f>VLOOKUP(C8,Products!$B$4:$F$14,5,0)</f>
        <v>Conditioner</v>
      </c>
    </row>
    <row r="9" spans="1:15" x14ac:dyDescent="0.3">
      <c r="A9" s="4">
        <v>202408300066</v>
      </c>
      <c r="B9" t="s">
        <v>123</v>
      </c>
      <c r="C9" t="s">
        <v>111</v>
      </c>
      <c r="D9" t="str">
        <f t="shared" si="0"/>
        <v>#0835P006</v>
      </c>
      <c r="E9" s="2" t="str">
        <f>VLOOKUP(B9,Orders!$B$4:$E$61,2,0)</f>
        <v>2025-08-18 11:30:21 +1000</v>
      </c>
      <c r="F9" s="3">
        <f>VLOOKUP(B9,Orders!$B$4:$E$61,3,0)</f>
        <v>40</v>
      </c>
      <c r="G9" t="str">
        <f>VLOOKUP(B9,Orders!$B$4:$E$61,4,0)</f>
        <v>C018</v>
      </c>
      <c r="H9" t="str">
        <f>VLOOKUP(G9,Customers!$B$4:$E$24,2,0)</f>
        <v>Samuel Turner</v>
      </c>
      <c r="I9" t="str">
        <f>VLOOKUP(G9,Customers!$B$4:$E$24,3,0)</f>
        <v>samuel.t@samplemail.com</v>
      </c>
      <c r="J9" t="str">
        <f>VLOOKUP(G9,Customers!$B$4:$E$24,4,0)</f>
        <v>66 Valley Rd, Darwin NT</v>
      </c>
      <c r="K9">
        <f>VLOOKUP(D9,Products_Order!$A$4:$D$67,4,0)</f>
        <v>1</v>
      </c>
      <c r="L9" t="str">
        <f>VLOOKUP(C9,Products!$H$4:$K$14,2,0)</f>
        <v>Scalp Detox Treatment Mask (200ml)</v>
      </c>
      <c r="M9">
        <f>VLOOKUP(C9,Products!$H$4:$K$14,3,0)</f>
        <v>22</v>
      </c>
      <c r="N9">
        <f>VLOOKUP(C9,Products!$H$4:$K$14,4,0)</f>
        <v>40</v>
      </c>
      <c r="O9" t="str">
        <f>VLOOKUP(C9,Products!$B$4:$F$14,5,0)</f>
        <v>Mask</v>
      </c>
    </row>
    <row r="10" spans="1:15" x14ac:dyDescent="0.3">
      <c r="A10" s="4">
        <v>202408300067</v>
      </c>
      <c r="B10" t="s">
        <v>123</v>
      </c>
      <c r="C10" t="s">
        <v>115</v>
      </c>
      <c r="D10" t="str">
        <f t="shared" si="0"/>
        <v>#0835P010</v>
      </c>
      <c r="E10" s="2" t="str">
        <f>VLOOKUP(B10,Orders!$B$4:$E$61,2,0)</f>
        <v>2025-08-18 11:30:21 +1000</v>
      </c>
      <c r="F10" s="3">
        <f>VLOOKUP(B10,Orders!$B$4:$E$61,3,0)</f>
        <v>40</v>
      </c>
      <c r="G10" t="str">
        <f>VLOOKUP(B10,Orders!$B$4:$E$61,4,0)</f>
        <v>C018</v>
      </c>
      <c r="H10" t="str">
        <f>VLOOKUP(G10,Customers!$B$4:$E$24,2,0)</f>
        <v>Samuel Turner</v>
      </c>
      <c r="I10" t="str">
        <f>VLOOKUP(G10,Customers!$B$4:$E$24,3,0)</f>
        <v>samuel.t@samplemail.com</v>
      </c>
      <c r="J10" t="str">
        <f>VLOOKUP(G10,Customers!$B$4:$E$24,4,0)</f>
        <v>66 Valley Rd, Darwin NT</v>
      </c>
      <c r="K10">
        <f>VLOOKUP(D10,Products_Order!$A$4:$D$67,4,0)</f>
        <v>1</v>
      </c>
      <c r="L10" t="str">
        <f>VLOOKUP(C10,Products!$H$4:$K$14,2,0)</f>
        <v>Heat Protectant Spray (200ml)</v>
      </c>
      <c r="M10">
        <f>VLOOKUP(C10,Products!$H$4:$K$14,3,0)</f>
        <v>18</v>
      </c>
      <c r="N10">
        <f>VLOOKUP(C10,Products!$H$4:$K$14,4,0)</f>
        <v>60</v>
      </c>
      <c r="O10" t="str">
        <f>VLOOKUP(C10,Products!$B$4:$F$14,5,0)</f>
        <v>Serum</v>
      </c>
    </row>
    <row r="11" spans="1:15" x14ac:dyDescent="0.3">
      <c r="A11" s="4">
        <v>202408300068</v>
      </c>
      <c r="B11" t="s">
        <v>124</v>
      </c>
      <c r="C11" t="s">
        <v>113</v>
      </c>
      <c r="D11" t="str">
        <f t="shared" si="0"/>
        <v>#0836P008</v>
      </c>
      <c r="E11" s="2" t="str">
        <f>VLOOKUP(B11,Orders!$B$4:$E$61,2,0)</f>
        <v>2025-08-17 05:56:07 +1000</v>
      </c>
      <c r="F11" s="3">
        <f>VLOOKUP(B11,Orders!$B$4:$E$61,3,0)</f>
        <v>34.5</v>
      </c>
      <c r="G11" t="str">
        <f>VLOOKUP(B11,Orders!$B$4:$E$61,4,0)</f>
        <v>C005</v>
      </c>
      <c r="H11" t="str">
        <f>VLOOKUP(G11,Customers!$B$4:$E$24,2,0)</f>
        <v>Isabella Nguyen</v>
      </c>
      <c r="I11" t="str">
        <f>VLOOKUP(G11,Customers!$B$4:$E$24,3,0)</f>
        <v>isabella.n@samplemail.com</v>
      </c>
      <c r="J11" t="str">
        <f>VLOOKUP(G11,Customers!$B$4:$E$24,4,0)</f>
        <v xml:space="preserve"> 77 Garden Ln, Adelaide SA</v>
      </c>
      <c r="K11">
        <f>VLOOKUP(D11,Products_Order!$A$4:$D$67,4,0)</f>
        <v>2</v>
      </c>
      <c r="L11" t="str">
        <f>VLOOKUP(C11,Products!$H$4:$K$14,2,0)</f>
        <v>Leave-In Hydration Mist (100ml)</v>
      </c>
      <c r="M11">
        <f>VLOOKUP(C11,Products!$H$4:$K$14,3,0)</f>
        <v>17.25</v>
      </c>
      <c r="N11">
        <f>VLOOKUP(C11,Products!$H$4:$K$14,4,0)</f>
        <v>70</v>
      </c>
      <c r="O11" t="str">
        <f>VLOOKUP(C11,Products!$B$4:$F$14,5,0)</f>
        <v>Conditioner</v>
      </c>
    </row>
    <row r="12" spans="1:15" x14ac:dyDescent="0.3">
      <c r="A12" s="4">
        <v>202408300069</v>
      </c>
      <c r="B12" t="s">
        <v>125</v>
      </c>
      <c r="C12" t="s">
        <v>115</v>
      </c>
      <c r="D12" t="str">
        <f t="shared" si="0"/>
        <v>#0837P010</v>
      </c>
      <c r="E12" s="2" t="str">
        <f>VLOOKUP(B12,Orders!$B$4:$E$61,2,0)</f>
        <v>2025-08-16 16:38:06 +1000</v>
      </c>
      <c r="F12" s="3">
        <f>VLOOKUP(B12,Orders!$B$4:$E$61,3,0)</f>
        <v>18</v>
      </c>
      <c r="G12" t="str">
        <f>VLOOKUP(B12,Orders!$B$4:$E$61,4,0)</f>
        <v>C012</v>
      </c>
      <c r="H12" t="str">
        <f>VLOOKUP(G12,Customers!$B$4:$E$24,2,0)</f>
        <v>Benjamin Lee</v>
      </c>
      <c r="I12" t="str">
        <f>VLOOKUP(G12,Customers!$B$4:$E$24,3,0)</f>
        <v>ben.lee@samplemail.com</v>
      </c>
      <c r="J12" t="str">
        <f>VLOOKUP(G12,Customers!$B$4:$E$24,4,0)</f>
        <v>200 Queen St, Brisbane QLD</v>
      </c>
      <c r="K12">
        <f>VLOOKUP(D12,Products_Order!$A$4:$D$67,4,0)</f>
        <v>1</v>
      </c>
      <c r="L12" t="str">
        <f>VLOOKUP(C12,Products!$H$4:$K$14,2,0)</f>
        <v>Heat Protectant Spray (200ml)</v>
      </c>
      <c r="M12">
        <f>VLOOKUP(C12,Products!$H$4:$K$14,3,0)</f>
        <v>18</v>
      </c>
      <c r="N12">
        <f>VLOOKUP(C12,Products!$H$4:$K$14,4,0)</f>
        <v>60</v>
      </c>
      <c r="O12" t="str">
        <f>VLOOKUP(C12,Products!$B$4:$F$14,5,0)</f>
        <v>Serum</v>
      </c>
    </row>
    <row r="13" spans="1:15" x14ac:dyDescent="0.3">
      <c r="A13" s="4">
        <v>202408300070</v>
      </c>
      <c r="B13" t="s">
        <v>126</v>
      </c>
      <c r="C13" t="s">
        <v>107</v>
      </c>
      <c r="D13" t="str">
        <f t="shared" si="0"/>
        <v>#0838P002</v>
      </c>
      <c r="E13" s="2" t="str">
        <f>VLOOKUP(B13,Orders!$B$4:$E$61,2,0)</f>
        <v>2025-08-15 13:42:17 +1000</v>
      </c>
      <c r="F13" s="3">
        <f>VLOOKUP(B13,Orders!$B$4:$E$61,3,0)</f>
        <v>47.849999999999994</v>
      </c>
      <c r="G13" t="str">
        <f>VLOOKUP(B13,Orders!$B$4:$E$61,4,0)</f>
        <v>C020</v>
      </c>
      <c r="H13" t="str">
        <f>VLOOKUP(G13,Customers!$B$4:$E$24,2,0)</f>
        <v>Isaac Hall</v>
      </c>
      <c r="I13" t="str">
        <f>VLOOKUP(G13,Customers!$B$4:$E$24,3,0)</f>
        <v>isaac.h@samplemail.com</v>
      </c>
      <c r="J13" t="str">
        <f>VLOOKUP(G13,Customers!$B$4:$E$24,4,0)</f>
        <v>73 Horizon Ct, Newcastle NSW</v>
      </c>
      <c r="K13">
        <f>VLOOKUP(D13,Products_Order!$A$4:$D$67,4,0)</f>
        <v>3</v>
      </c>
      <c r="L13" t="str">
        <f>VLOOKUP(C13,Products!$H$4:$K$14,2,0)</f>
        <v>Color-Safe Purple Shampoo (300ml)</v>
      </c>
      <c r="M13">
        <f>VLOOKUP(C13,Products!$H$4:$K$14,3,0)</f>
        <v>15.95</v>
      </c>
      <c r="N13">
        <f>VLOOKUP(C13,Products!$H$4:$K$14,4,0)</f>
        <v>95</v>
      </c>
      <c r="O13" t="str">
        <f>VLOOKUP(C13,Products!$B$4:$F$14,5,0)</f>
        <v>Shampoo</v>
      </c>
    </row>
    <row r="14" spans="1:15" x14ac:dyDescent="0.3">
      <c r="A14" s="4">
        <v>202408300071</v>
      </c>
      <c r="B14" t="s">
        <v>127</v>
      </c>
      <c r="C14" t="s">
        <v>108</v>
      </c>
      <c r="D14" t="str">
        <f t="shared" si="0"/>
        <v>#0839P003</v>
      </c>
      <c r="E14" s="2" t="str">
        <f>VLOOKUP(B14,Orders!$B$4:$E$61,2,0)</f>
        <v>2025-08-15 12:26:18 +1000</v>
      </c>
      <c r="F14" s="3">
        <f>VLOOKUP(B14,Orders!$B$4:$E$61,3,0)</f>
        <v>13.5</v>
      </c>
      <c r="G14" t="str">
        <f>VLOOKUP(B14,Orders!$B$4:$E$61,4,0)</f>
        <v>C009</v>
      </c>
      <c r="H14" t="str">
        <f>VLOOKUP(G14,Customers!$B$4:$E$24,2,0)</f>
        <v>Emily Brown</v>
      </c>
      <c r="I14" t="str">
        <f>VLOOKUP(G14,Customers!$B$4:$E$24,3,0)</f>
        <v>emily.b@samplemail.com</v>
      </c>
      <c r="J14" t="str">
        <f>VLOOKUP(G14,Customers!$B$4:$E$24,4,0)</f>
        <v>60 Pine Rd, Gold Coast QLD</v>
      </c>
      <c r="K14">
        <f>VLOOKUP(D14,Products_Order!$A$4:$D$67,4,0)</f>
        <v>1</v>
      </c>
      <c r="L14" t="str">
        <f>VLOOKUP(C14,Products!$H$4:$K$14,2,0)</f>
        <v>Tea Tree Clarifying Shampoo (500ml)</v>
      </c>
      <c r="M14">
        <f>VLOOKUP(C14,Products!$H$4:$K$14,3,0)</f>
        <v>13.5</v>
      </c>
      <c r="N14">
        <f>VLOOKUP(C14,Products!$H$4:$K$14,4,0)</f>
        <v>110</v>
      </c>
      <c r="O14" t="str">
        <f>VLOOKUP(C14,Products!$B$4:$F$14,5,0)</f>
        <v>Shampoo</v>
      </c>
    </row>
    <row r="15" spans="1:15" x14ac:dyDescent="0.3">
      <c r="A15" s="4">
        <v>202408300072</v>
      </c>
      <c r="B15" t="s">
        <v>128</v>
      </c>
      <c r="C15" t="s">
        <v>115</v>
      </c>
      <c r="D15" t="str">
        <f t="shared" si="0"/>
        <v>#0840P010</v>
      </c>
      <c r="E15" s="2" t="str">
        <f>VLOOKUP(B15,Orders!$B$4:$E$61,2,0)</f>
        <v>2025-08-14 15:42:19 +1000</v>
      </c>
      <c r="F15" s="3">
        <f>VLOOKUP(B15,Orders!$B$4:$E$61,3,0)</f>
        <v>36</v>
      </c>
      <c r="G15" t="str">
        <f>VLOOKUP(B15,Orders!$B$4:$E$61,4,0)</f>
        <v>C002</v>
      </c>
      <c r="H15" t="str">
        <f>VLOOKUP(G15,Customers!$B$4:$E$24,2,0)</f>
        <v>Liam Patel</v>
      </c>
      <c r="I15" t="str">
        <f>VLOOKUP(G15,Customers!$B$4:$E$24,3,0)</f>
        <v>liam.p@samplemail.com</v>
      </c>
      <c r="J15" t="str">
        <f>VLOOKUP(G15,Customers!$B$4:$E$24,4,0)</f>
        <v>88 King St, Melbourne VIC</v>
      </c>
      <c r="K15">
        <f>VLOOKUP(D15,Products_Order!$A$4:$D$67,4,0)</f>
        <v>2</v>
      </c>
      <c r="L15" t="str">
        <f>VLOOKUP(C15,Products!$H$4:$K$14,2,0)</f>
        <v>Heat Protectant Spray (200ml)</v>
      </c>
      <c r="M15">
        <f>VLOOKUP(C15,Products!$H$4:$K$14,3,0)</f>
        <v>18</v>
      </c>
      <c r="N15">
        <f>VLOOKUP(C15,Products!$H$4:$K$14,4,0)</f>
        <v>60</v>
      </c>
      <c r="O15" t="str">
        <f>VLOOKUP(C15,Products!$B$4:$F$14,5,0)</f>
        <v>Serum</v>
      </c>
    </row>
    <row r="16" spans="1:15" x14ac:dyDescent="0.3">
      <c r="A16" s="4">
        <v>202408300073</v>
      </c>
      <c r="B16" t="s">
        <v>129</v>
      </c>
      <c r="C16" t="s">
        <v>114</v>
      </c>
      <c r="D16" t="str">
        <f t="shared" si="0"/>
        <v>#0841P009</v>
      </c>
      <c r="E16" s="2" t="str">
        <f>VLOOKUP(B16,Orders!$B$4:$E$61,2,0)</f>
        <v>2025-08-13 16:02:46 +1000</v>
      </c>
      <c r="F16" s="3">
        <f>VLOOKUP(B16,Orders!$B$4:$E$61,3,0)</f>
        <v>21.9</v>
      </c>
      <c r="G16" t="str">
        <f>VLOOKUP(B16,Orders!$B$4:$E$61,4,0)</f>
        <v>C014</v>
      </c>
      <c r="H16" t="str">
        <f>VLOOKUP(G16,Customers!$B$4:$E$24,2,0)</f>
        <v>Lucas Wright</v>
      </c>
      <c r="I16" t="str">
        <f>VLOOKUP(G16,Customers!$B$4:$E$24,3,0)</f>
        <v>lucas.w@samplemail.com</v>
      </c>
      <c r="J16" t="str">
        <f>VLOOKUP(G16,Customers!$B$4:$E$24,4,0)</f>
        <v>55 Forest Dr, Melbourne VIC</v>
      </c>
      <c r="K16">
        <f>VLOOKUP(D16,Products_Order!$A$4:$D$67,4,0)</f>
        <v>1</v>
      </c>
      <c r="L16" t="str">
        <f>VLOOKUP(C16,Products!$H$4:$K$14,2,0)</f>
        <v>Anti-Frizz Serum with Coconut Oil (100ml)</v>
      </c>
      <c r="M16">
        <f>VLOOKUP(C16,Products!$H$4:$K$14,3,0)</f>
        <v>21.9</v>
      </c>
      <c r="N16">
        <f>VLOOKUP(C16,Products!$H$4:$K$14,4,0)</f>
        <v>30</v>
      </c>
      <c r="O16" t="str">
        <f>VLOOKUP(C16,Products!$B$4:$F$14,5,0)</f>
        <v>Serum</v>
      </c>
    </row>
    <row r="17" spans="1:15" x14ac:dyDescent="0.3">
      <c r="A17" s="4">
        <v>202408300074</v>
      </c>
      <c r="B17" t="s">
        <v>130</v>
      </c>
      <c r="C17" t="s">
        <v>106</v>
      </c>
      <c r="D17" t="str">
        <f t="shared" si="0"/>
        <v>#0842P001</v>
      </c>
      <c r="E17" s="2" t="str">
        <f>VLOOKUP(B17,Orders!$B$4:$E$61,2,0)</f>
        <v>2025-08-12 23:40:09 +1000</v>
      </c>
      <c r="F17" s="3">
        <f>VLOOKUP(B17,Orders!$B$4:$E$61,3,0)</f>
        <v>52.89</v>
      </c>
      <c r="G17" t="str">
        <f>VLOOKUP(B17,Orders!$B$4:$E$61,4,0)</f>
        <v>C006</v>
      </c>
      <c r="H17" t="str">
        <f>VLOOKUP(G17,Customers!$B$4:$E$24,2,0)</f>
        <v>Ethan Smith</v>
      </c>
      <c r="I17" t="str">
        <f>VLOOKUP(G17,Customers!$B$4:$E$24,3,0)</f>
        <v>ethan.s@samplemail.com</v>
      </c>
      <c r="J17" t="str">
        <f>VLOOKUP(G17,Customers!$B$4:$E$24,4,0)</f>
        <v>101 Harbour Dr, Hobart TAS</v>
      </c>
      <c r="K17">
        <f>VLOOKUP(D17,Products_Order!$A$4:$D$67,4,0)</f>
        <v>2</v>
      </c>
      <c r="L17" t="str">
        <f>VLOOKUP(C17,Products!$H$4:$K$14,2,0)</f>
        <v>Argan Oil Shampoo (500ml)</v>
      </c>
      <c r="M17">
        <f>VLOOKUP(C17,Products!$H$4:$K$14,3,0)</f>
        <v>18.95</v>
      </c>
      <c r="N17">
        <f>VLOOKUP(C17,Products!$H$4:$K$14,4,0)</f>
        <v>80</v>
      </c>
      <c r="O17" t="str">
        <f>VLOOKUP(C17,Products!$B$4:$F$14,5,0)</f>
        <v>Shampoo</v>
      </c>
    </row>
    <row r="18" spans="1:15" x14ac:dyDescent="0.3">
      <c r="A18" s="4">
        <v>202408300075</v>
      </c>
      <c r="B18" t="s">
        <v>130</v>
      </c>
      <c r="C18" t="s">
        <v>110</v>
      </c>
      <c r="D18" t="str">
        <f t="shared" si="0"/>
        <v>#0842P005</v>
      </c>
      <c r="E18" s="2" t="str">
        <f>VLOOKUP(B18,Orders!$B$4:$E$61,2,0)</f>
        <v>2025-08-12 23:40:09 +1000</v>
      </c>
      <c r="F18" s="3">
        <f>VLOOKUP(B18,Orders!$B$4:$E$61,3,0)</f>
        <v>52.89</v>
      </c>
      <c r="G18" t="str">
        <f>VLOOKUP(B18,Orders!$B$4:$E$61,4,0)</f>
        <v>C006</v>
      </c>
      <c r="H18" t="str">
        <f>VLOOKUP(G18,Customers!$B$4:$E$24,2,0)</f>
        <v>Ethan Smith</v>
      </c>
      <c r="I18" t="str">
        <f>VLOOKUP(G18,Customers!$B$4:$E$24,3,0)</f>
        <v>ethan.s@samplemail.com</v>
      </c>
      <c r="J18" t="str">
        <f>VLOOKUP(G18,Customers!$B$4:$E$24,4,0)</f>
        <v>101 Harbour Dr, Hobart TAS</v>
      </c>
      <c r="K18">
        <f>VLOOKUP(D18,Products_Order!$A$4:$D$67,4,0)</f>
        <v>1</v>
      </c>
      <c r="L18" t="str">
        <f>VLOOKUP(C18,Products!$H$4:$K$14,2,0)</f>
        <v>Volumizing Dry Shampoo Spray (150ml)</v>
      </c>
      <c r="M18">
        <f>VLOOKUP(C18,Products!$H$4:$K$14,3,0)</f>
        <v>14.99</v>
      </c>
      <c r="N18">
        <f>VLOOKUP(C18,Products!$H$4:$K$14,4,0)</f>
        <v>120</v>
      </c>
      <c r="O18" t="str">
        <f>VLOOKUP(C18,Products!$B$4:$F$14,5,0)</f>
        <v>Shampoo</v>
      </c>
    </row>
    <row r="19" spans="1:15" x14ac:dyDescent="0.3">
      <c r="A19" s="4">
        <v>202408300076</v>
      </c>
      <c r="B19" t="s">
        <v>131</v>
      </c>
      <c r="C19" t="s">
        <v>108</v>
      </c>
      <c r="D19" t="str">
        <f t="shared" si="0"/>
        <v>#0843P003</v>
      </c>
      <c r="E19" s="2" t="str">
        <f>VLOOKUP(B19,Orders!$B$4:$E$61,2,0)</f>
        <v>2025-08-12 15:44:20 +1000</v>
      </c>
      <c r="F19" s="3">
        <f>VLOOKUP(B19,Orders!$B$4:$E$61,3,0)</f>
        <v>13.5</v>
      </c>
      <c r="G19" t="str">
        <f>VLOOKUP(B19,Orders!$B$4:$E$61,4,0)</f>
        <v>C017</v>
      </c>
      <c r="H19" t="str">
        <f>VLOOKUP(G19,Customers!$B$4:$E$24,2,0)</f>
        <v>Lily Robinson</v>
      </c>
      <c r="I19" t="str">
        <f>VLOOKUP(G19,Customers!$B$4:$E$24,3,0)</f>
        <v>lily.r@samplemail.com</v>
      </c>
      <c r="J19" t="str">
        <f>VLOOKUP(G19,Customers!$B$4:$E$24,4,0)</f>
        <v>102 Skyline Blvd, Perth WA</v>
      </c>
      <c r="K19">
        <f>VLOOKUP(D19,Products_Order!$A$4:$D$67,4,0)</f>
        <v>1</v>
      </c>
      <c r="L19" t="str">
        <f>VLOOKUP(C19,Products!$H$4:$K$14,2,0)</f>
        <v>Tea Tree Clarifying Shampoo (500ml)</v>
      </c>
      <c r="M19">
        <f>VLOOKUP(C19,Products!$H$4:$K$14,3,0)</f>
        <v>13.5</v>
      </c>
      <c r="N19">
        <f>VLOOKUP(C19,Products!$H$4:$K$14,4,0)</f>
        <v>110</v>
      </c>
      <c r="O19" t="str">
        <f>VLOOKUP(C19,Products!$B$4:$F$14,5,0)</f>
        <v>Shampoo</v>
      </c>
    </row>
    <row r="20" spans="1:15" x14ac:dyDescent="0.3">
      <c r="A20" s="4">
        <v>202408300077</v>
      </c>
      <c r="B20" t="s">
        <v>132</v>
      </c>
      <c r="C20" t="s">
        <v>112</v>
      </c>
      <c r="D20" t="str">
        <f t="shared" si="0"/>
        <v>#0844P007</v>
      </c>
      <c r="E20" s="2" t="str">
        <f>VLOOKUP(B20,Orders!$B$4:$E$61,2,0)</f>
        <v>2025-08-12 14:46:30 +1000</v>
      </c>
      <c r="F20" s="3">
        <f>VLOOKUP(B20,Orders!$B$4:$E$61,3,0)</f>
        <v>39.5</v>
      </c>
      <c r="G20" t="str">
        <f>VLOOKUP(B20,Orders!$B$4:$E$61,4,0)</f>
        <v>C008</v>
      </c>
      <c r="H20" t="str">
        <f>VLOOKUP(G20,Customers!$B$4:$E$24,2,0)</f>
        <v>Oliver Davis</v>
      </c>
      <c r="I20" t="str">
        <f>VLOOKUP(G20,Customers!$B$4:$E$24,3,0)</f>
        <v>oliver.d@samplemail.com</v>
      </c>
      <c r="J20" t="str">
        <f>VLOOKUP(G20,Customers!$B$4:$E$24,4,0)</f>
        <v>19 Coral Cres, Darwin NT</v>
      </c>
      <c r="K20">
        <f>VLOOKUP(D20,Products_Order!$A$4:$D$67,4,0)</f>
        <v>2</v>
      </c>
      <c r="L20" t="str">
        <f>VLOOKUP(C20,Products!$H$4:$K$14,2,0)</f>
        <v>Curl Defining Cream (250ml)</v>
      </c>
      <c r="M20">
        <f>VLOOKUP(C20,Products!$H$4:$K$14,3,0)</f>
        <v>19.75</v>
      </c>
      <c r="N20">
        <f>VLOOKUP(C20,Products!$H$4:$K$14,4,0)</f>
        <v>55</v>
      </c>
      <c r="O20" t="str">
        <f>VLOOKUP(C20,Products!$B$4:$F$14,5,0)</f>
        <v>Conditioner</v>
      </c>
    </row>
    <row r="21" spans="1:15" x14ac:dyDescent="0.3">
      <c r="A21" s="4">
        <v>202408300078</v>
      </c>
      <c r="B21" t="s">
        <v>133</v>
      </c>
      <c r="C21" t="s">
        <v>114</v>
      </c>
      <c r="D21" t="str">
        <f t="shared" si="0"/>
        <v>#0845P009</v>
      </c>
      <c r="E21" s="2" t="str">
        <f>VLOOKUP(B21,Orders!$B$4:$E$61,2,0)</f>
        <v>2025-08-12 14:46:30 +1000</v>
      </c>
      <c r="F21" s="3">
        <f>VLOOKUP(B21,Orders!$B$4:$E$61,3,0)</f>
        <v>21.9</v>
      </c>
      <c r="G21" t="str">
        <f>VLOOKUP(B21,Orders!$B$4:$E$61,4,0)</f>
        <v>C011</v>
      </c>
      <c r="H21" t="str">
        <f>VLOOKUP(G21,Customers!$B$4:$E$24,2,0)</f>
        <v>Grace Taylor</v>
      </c>
      <c r="I21" t="str">
        <f>VLOOKUP(G21,Customers!$B$4:$E$24,3,0)</f>
        <v>grace.t@samplemail.com</v>
      </c>
      <c r="J21" t="str">
        <f>VLOOKUP(G21,Customers!$B$4:$E$24,4,0)</f>
        <v>14 Windmill St, Sydney NSW</v>
      </c>
      <c r="K21">
        <f>VLOOKUP(D21,Products_Order!$A$4:$D$67,4,0)</f>
        <v>1</v>
      </c>
      <c r="L21" t="str">
        <f>VLOOKUP(C21,Products!$H$4:$K$14,2,0)</f>
        <v>Anti-Frizz Serum with Coconut Oil (100ml)</v>
      </c>
      <c r="M21">
        <f>VLOOKUP(C21,Products!$H$4:$K$14,3,0)</f>
        <v>21.9</v>
      </c>
      <c r="N21">
        <f>VLOOKUP(C21,Products!$H$4:$K$14,4,0)</f>
        <v>30</v>
      </c>
      <c r="O21" t="str">
        <f>VLOOKUP(C21,Products!$B$4:$F$14,5,0)</f>
        <v>Serum</v>
      </c>
    </row>
    <row r="22" spans="1:15" x14ac:dyDescent="0.3">
      <c r="A22" s="4">
        <v>202408300079</v>
      </c>
      <c r="B22" t="s">
        <v>134</v>
      </c>
      <c r="C22" t="s">
        <v>107</v>
      </c>
      <c r="D22" t="str">
        <f t="shared" si="0"/>
        <v>#0846P002</v>
      </c>
      <c r="E22" s="2" t="str">
        <f>VLOOKUP(B22,Orders!$B$4:$E$61,2,0)</f>
        <v>2025-08-12 14:46:30 +1000</v>
      </c>
      <c r="F22" s="3">
        <f>VLOOKUP(B22,Orders!$B$4:$E$61,3,0)</f>
        <v>47.849999999999994</v>
      </c>
      <c r="G22" t="str">
        <f>VLOOKUP(B22,Orders!$B$4:$E$61,4,0)</f>
        <v>C019</v>
      </c>
      <c r="H22" t="str">
        <f>VLOOKUP(G22,Customers!$B$4:$E$24,2,0)</f>
        <v>Aria Murphy</v>
      </c>
      <c r="I22" t="str">
        <f>VLOOKUP(G22,Customers!$B$4:$E$24,3,0)</f>
        <v>aria.m@samplemail.com</v>
      </c>
      <c r="J22" t="str">
        <f>VLOOKUP(G22,Customers!$B$4:$E$24,4,0)</f>
        <v>28 Crescent Ave, Canberra ACT</v>
      </c>
      <c r="K22">
        <f>VLOOKUP(D22,Products_Order!$A$4:$D$67,4,0)</f>
        <v>3</v>
      </c>
      <c r="L22" t="str">
        <f>VLOOKUP(C22,Products!$H$4:$K$14,2,0)</f>
        <v>Color-Safe Purple Shampoo (300ml)</v>
      </c>
      <c r="M22">
        <f>VLOOKUP(C22,Products!$H$4:$K$14,3,0)</f>
        <v>15.95</v>
      </c>
      <c r="N22">
        <f>VLOOKUP(C22,Products!$H$4:$K$14,4,0)</f>
        <v>95</v>
      </c>
      <c r="O22" t="str">
        <f>VLOOKUP(C22,Products!$B$4:$F$14,5,0)</f>
        <v>Shampoo</v>
      </c>
    </row>
    <row r="23" spans="1:15" x14ac:dyDescent="0.3">
      <c r="A23" s="4">
        <v>202408300080</v>
      </c>
      <c r="B23" t="s">
        <v>135</v>
      </c>
      <c r="C23" t="s">
        <v>109</v>
      </c>
      <c r="D23" t="str">
        <f t="shared" si="0"/>
        <v>#0847P004</v>
      </c>
      <c r="E23" s="2" t="str">
        <f>VLOOKUP(B23,Orders!$B$4:$E$61,2,0)</f>
        <v>2025-08-12 14:46:30 +1000</v>
      </c>
      <c r="F23" s="3">
        <f>VLOOKUP(B23,Orders!$B$4:$E$61,3,0)</f>
        <v>60.5</v>
      </c>
      <c r="G23" t="str">
        <f>VLOOKUP(B23,Orders!$B$4:$E$61,4,0)</f>
        <v>C004</v>
      </c>
      <c r="H23" t="str">
        <f>VLOOKUP(G23,Customers!$B$4:$E$24,2,0)</f>
        <v>Noah Williams</v>
      </c>
      <c r="I23" t="str">
        <f>VLOOKUP(G23,Customers!$B$4:$E$24,3,0)</f>
        <v>noah.w@samplemail.com</v>
      </c>
      <c r="J23" t="str">
        <f>VLOOKUP(G23,Customers!$B$4:$E$24,4,0)</f>
        <v>42 Sunset Blvd, Perth WA</v>
      </c>
      <c r="K23">
        <f>VLOOKUP(D23,Products_Order!$A$4:$D$67,4,0)</f>
        <v>1</v>
      </c>
      <c r="L23" t="str">
        <f>VLOOKUP(C23,Products!$H$4:$K$14,2,0)</f>
        <v>Keratin Repair Conditioner (300ml)</v>
      </c>
      <c r="M23">
        <f>VLOOKUP(C23,Products!$H$4:$K$14,3,0)</f>
        <v>16.5</v>
      </c>
      <c r="N23">
        <f>VLOOKUP(C23,Products!$H$4:$K$14,4,0)</f>
        <v>65</v>
      </c>
      <c r="O23" t="str">
        <f>VLOOKUP(C23,Products!$B$4:$F$14,5,0)</f>
        <v>Conditioner</v>
      </c>
    </row>
    <row r="24" spans="1:15" x14ac:dyDescent="0.3">
      <c r="A24" s="4">
        <v>202408300081</v>
      </c>
      <c r="B24" t="s">
        <v>135</v>
      </c>
      <c r="C24" t="s">
        <v>111</v>
      </c>
      <c r="D24" t="str">
        <f t="shared" si="0"/>
        <v>#0847P006</v>
      </c>
      <c r="E24" s="2" t="str">
        <f>VLOOKUP(B24,Orders!$B$4:$E$61,2,0)</f>
        <v>2025-08-12 14:46:30 +1000</v>
      </c>
      <c r="F24" s="3">
        <f>VLOOKUP(B24,Orders!$B$4:$E$61,3,0)</f>
        <v>60.5</v>
      </c>
      <c r="G24" t="str">
        <f>VLOOKUP(B24,Orders!$B$4:$E$61,4,0)</f>
        <v>C004</v>
      </c>
      <c r="H24" t="str">
        <f>VLOOKUP(G24,Customers!$B$4:$E$24,2,0)</f>
        <v>Noah Williams</v>
      </c>
      <c r="I24" t="str">
        <f>VLOOKUP(G24,Customers!$B$4:$E$24,3,0)</f>
        <v>noah.w@samplemail.com</v>
      </c>
      <c r="J24" t="str">
        <f>VLOOKUP(G24,Customers!$B$4:$E$24,4,0)</f>
        <v>42 Sunset Blvd, Perth WA</v>
      </c>
      <c r="K24">
        <f>VLOOKUP(D24,Products_Order!$A$4:$D$67,4,0)</f>
        <v>2</v>
      </c>
      <c r="L24" t="str">
        <f>VLOOKUP(C24,Products!$H$4:$K$14,2,0)</f>
        <v>Scalp Detox Treatment Mask (200ml)</v>
      </c>
      <c r="M24">
        <f>VLOOKUP(C24,Products!$H$4:$K$14,3,0)</f>
        <v>22</v>
      </c>
      <c r="N24">
        <f>VLOOKUP(C24,Products!$H$4:$K$14,4,0)</f>
        <v>40</v>
      </c>
      <c r="O24" t="str">
        <f>VLOOKUP(C24,Products!$B$4:$F$14,5,0)</f>
        <v>Mask</v>
      </c>
    </row>
    <row r="25" spans="1:15" x14ac:dyDescent="0.3">
      <c r="A25" s="4">
        <v>202408300082</v>
      </c>
      <c r="B25" t="s">
        <v>136</v>
      </c>
      <c r="C25" t="s">
        <v>113</v>
      </c>
      <c r="D25" t="str">
        <f t="shared" si="0"/>
        <v>#0848P008</v>
      </c>
      <c r="E25" s="2" t="str">
        <f>VLOOKUP(B25,Orders!$B$4:$E$61,2,0)</f>
        <v>2025-08-12 14:46:30 +1000</v>
      </c>
      <c r="F25" s="3">
        <f>VLOOKUP(B25,Orders!$B$4:$E$61,3,0)</f>
        <v>17.25</v>
      </c>
      <c r="G25" t="str">
        <f>VLOOKUP(B25,Orders!$B$4:$E$61,4,0)</f>
        <v>C013</v>
      </c>
      <c r="H25" t="str">
        <f>VLOOKUP(G25,Customers!$B$4:$E$24,2,0)</f>
        <v>Chloe Martin</v>
      </c>
      <c r="I25" t="str">
        <f>VLOOKUP(G25,Customers!$B$4:$E$24,3,0)</f>
        <v>chloe.m@samplemail.com</v>
      </c>
      <c r="J25" t="str">
        <f>VLOOKUP(G25,Customers!$B$4:$E$24,4,0)</f>
        <v>9 Seaview Rd, Adelaide SA</v>
      </c>
      <c r="K25">
        <f>VLOOKUP(D25,Products_Order!$A$4:$D$67,4,0)</f>
        <v>1</v>
      </c>
      <c r="L25" t="str">
        <f>VLOOKUP(C25,Products!$H$4:$K$14,2,0)</f>
        <v>Leave-In Hydration Mist (100ml)</v>
      </c>
      <c r="M25">
        <f>VLOOKUP(C25,Products!$H$4:$K$14,3,0)</f>
        <v>17.25</v>
      </c>
      <c r="N25">
        <f>VLOOKUP(C25,Products!$H$4:$K$14,4,0)</f>
        <v>70</v>
      </c>
      <c r="O25" t="str">
        <f>VLOOKUP(C25,Products!$B$4:$F$14,5,0)</f>
        <v>Conditioner</v>
      </c>
    </row>
    <row r="26" spans="1:15" x14ac:dyDescent="0.3">
      <c r="A26" s="4">
        <v>202408300083</v>
      </c>
      <c r="B26" t="s">
        <v>137</v>
      </c>
      <c r="C26" t="s">
        <v>115</v>
      </c>
      <c r="D26" t="str">
        <f t="shared" si="0"/>
        <v>#0849P010</v>
      </c>
      <c r="E26" s="2" t="str">
        <f>VLOOKUP(B26,Orders!$B$4:$E$61,2,0)</f>
        <v>2025-08-12 14:46:30 +1000</v>
      </c>
      <c r="F26" s="3">
        <f>VLOOKUP(B26,Orders!$B$4:$E$61,3,0)</f>
        <v>36</v>
      </c>
      <c r="G26" t="str">
        <f>VLOOKUP(B26,Orders!$B$4:$E$61,4,0)</f>
        <v>C016</v>
      </c>
      <c r="H26" t="str">
        <f>VLOOKUP(G26,Customers!$B$4:$E$24,2,0)</f>
        <v>Henry Clark</v>
      </c>
      <c r="I26" t="str">
        <f>VLOOKUP(G26,Customers!$B$4:$E$24,3,0)</f>
        <v>henry.c@samplemail.com</v>
      </c>
      <c r="J26" t="str">
        <f>VLOOKUP(G26,Customers!$B$4:$E$24,4,0)</f>
        <v>37 Rainforest Way, Cairns QLD</v>
      </c>
      <c r="K26">
        <f>VLOOKUP(D26,Products_Order!$A$4:$D$67,4,0)</f>
        <v>2</v>
      </c>
      <c r="L26" t="str">
        <f>VLOOKUP(C26,Products!$H$4:$K$14,2,0)</f>
        <v>Heat Protectant Spray (200ml)</v>
      </c>
      <c r="M26">
        <f>VLOOKUP(C26,Products!$H$4:$K$14,3,0)</f>
        <v>18</v>
      </c>
      <c r="N26">
        <f>VLOOKUP(C26,Products!$H$4:$K$14,4,0)</f>
        <v>60</v>
      </c>
      <c r="O26" t="str">
        <f>VLOOKUP(C26,Products!$B$4:$F$14,5,0)</f>
        <v>Serum</v>
      </c>
    </row>
    <row r="27" spans="1:15" x14ac:dyDescent="0.3">
      <c r="A27" s="4">
        <v>202408300084</v>
      </c>
      <c r="B27" t="s">
        <v>138</v>
      </c>
      <c r="C27" t="s">
        <v>107</v>
      </c>
      <c r="D27" t="str">
        <f t="shared" si="0"/>
        <v>#0850P002</v>
      </c>
      <c r="E27" s="2" t="str">
        <f>VLOOKUP(B27,Orders!$B$4:$E$61,2,0)</f>
        <v>2025-08-12 14:46:30 +1000</v>
      </c>
      <c r="F27" s="3">
        <f>VLOOKUP(B27,Orders!$B$4:$E$61,3,0)</f>
        <v>15.95</v>
      </c>
      <c r="G27" t="str">
        <f>VLOOKUP(B27,Orders!$B$4:$E$61,4,0)</f>
        <v>C001</v>
      </c>
      <c r="H27" t="str">
        <f>VLOOKUP(G27,Customers!$B$4:$E$24,2,0)</f>
        <v>Ava Thompson</v>
      </c>
      <c r="I27" t="str">
        <f>VLOOKUP(G27,Customers!$B$4:$E$24,3,0)</f>
        <v>ava.t@samplemail.com</v>
      </c>
      <c r="J27" t="str">
        <f>VLOOKUP(G27,Customers!$B$4:$E$24,4,0)</f>
        <v>12 Oceanview Rd, Sydney NSW</v>
      </c>
      <c r="K27">
        <f>VLOOKUP(D27,Products_Order!$A$4:$D$67,4,0)</f>
        <v>1</v>
      </c>
      <c r="L27" t="str">
        <f>VLOOKUP(C27,Products!$H$4:$K$14,2,0)</f>
        <v>Color-Safe Purple Shampoo (300ml)</v>
      </c>
      <c r="M27">
        <f>VLOOKUP(C27,Products!$H$4:$K$14,3,0)</f>
        <v>15.95</v>
      </c>
      <c r="N27">
        <f>VLOOKUP(C27,Products!$H$4:$K$14,4,0)</f>
        <v>95</v>
      </c>
      <c r="O27" t="str">
        <f>VLOOKUP(C27,Products!$B$4:$F$14,5,0)</f>
        <v>Shampoo</v>
      </c>
    </row>
    <row r="28" spans="1:15" x14ac:dyDescent="0.3">
      <c r="A28" s="4">
        <v>202408300085</v>
      </c>
      <c r="B28" t="s">
        <v>139</v>
      </c>
      <c r="C28" t="s">
        <v>109</v>
      </c>
      <c r="D28" t="str">
        <f t="shared" si="0"/>
        <v>#0851P004</v>
      </c>
      <c r="E28" s="2" t="str">
        <f>VLOOKUP(B28,Orders!$B$4:$E$61,2,0)</f>
        <v>2025-08-12 14:46:30 +1000</v>
      </c>
      <c r="F28" s="3">
        <f>VLOOKUP(B28,Orders!$B$4:$E$61,3,0)</f>
        <v>33</v>
      </c>
      <c r="G28" t="str">
        <f>VLOOKUP(B28,Orders!$B$4:$E$61,4,0)</f>
        <v>C007</v>
      </c>
      <c r="H28" t="str">
        <f>VLOOKUP(G28,Customers!$B$4:$E$24,2,0)</f>
        <v>Zoe Johnson</v>
      </c>
      <c r="I28" t="str">
        <f>VLOOKUP(G28,Customers!$B$4:$E$24,3,0)</f>
        <v>zoe.j@samplemail.com</v>
      </c>
      <c r="J28" t="str">
        <f>VLOOKUP(G28,Customers!$B$4:$E$24,4,0)</f>
        <v>33 Maple St, Canberra ACT</v>
      </c>
      <c r="K28">
        <f>VLOOKUP(D28,Products_Order!$A$4:$D$67,4,0)</f>
        <v>2</v>
      </c>
      <c r="L28" t="str">
        <f>VLOOKUP(C28,Products!$H$4:$K$14,2,0)</f>
        <v>Keratin Repair Conditioner (300ml)</v>
      </c>
      <c r="M28">
        <f>VLOOKUP(C28,Products!$H$4:$K$14,3,0)</f>
        <v>16.5</v>
      </c>
      <c r="N28">
        <f>VLOOKUP(C28,Products!$H$4:$K$14,4,0)</f>
        <v>65</v>
      </c>
      <c r="O28" t="str">
        <f>VLOOKUP(C28,Products!$B$4:$F$14,5,0)</f>
        <v>Conditioner</v>
      </c>
    </row>
    <row r="29" spans="1:15" x14ac:dyDescent="0.3">
      <c r="A29" s="4">
        <v>202408300086</v>
      </c>
      <c r="B29" t="s">
        <v>140</v>
      </c>
      <c r="C29" t="s">
        <v>112</v>
      </c>
      <c r="D29" t="str">
        <f t="shared" si="0"/>
        <v>#0852P007</v>
      </c>
      <c r="E29" s="2" t="str">
        <f>VLOOKUP(B29,Orders!$B$4:$E$61,2,0)</f>
        <v>2025-08-12 14:46:30 +1000</v>
      </c>
      <c r="F29" s="3">
        <f>VLOOKUP(B29,Orders!$B$4:$E$61,3,0)</f>
        <v>19.75</v>
      </c>
      <c r="G29" t="str">
        <f>VLOOKUP(B29,Orders!$B$4:$E$61,4,0)</f>
        <v>C015</v>
      </c>
      <c r="H29" t="str">
        <f>VLOOKUP(G29,Customers!$B$4:$E$24,2,0)</f>
        <v>Harper Singh</v>
      </c>
      <c r="I29" t="str">
        <f>VLOOKUP(G29,Customers!$B$4:$E$24,3,0)</f>
        <v>harper.s@samplemail.com</v>
      </c>
      <c r="J29" t="str">
        <f>VLOOKUP(G29,Customers!$B$4:$E$24,4,0)</f>
        <v>81 Lighthouse Ln, Hobart TAS</v>
      </c>
      <c r="K29">
        <f>VLOOKUP(D29,Products_Order!$A$4:$D$67,4,0)</f>
        <v>1</v>
      </c>
      <c r="L29" t="str">
        <f>VLOOKUP(C29,Products!$H$4:$K$14,2,0)</f>
        <v>Curl Defining Cream (250ml)</v>
      </c>
      <c r="M29">
        <f>VLOOKUP(C29,Products!$H$4:$K$14,3,0)</f>
        <v>19.75</v>
      </c>
      <c r="N29">
        <f>VLOOKUP(C29,Products!$H$4:$K$14,4,0)</f>
        <v>55</v>
      </c>
      <c r="O29" t="str">
        <f>VLOOKUP(C29,Products!$B$4:$F$14,5,0)</f>
        <v>Conditioner</v>
      </c>
    </row>
    <row r="30" spans="1:15" x14ac:dyDescent="0.3">
      <c r="A30" s="4">
        <v>202408300087</v>
      </c>
      <c r="B30" t="s">
        <v>141</v>
      </c>
      <c r="C30" t="s">
        <v>114</v>
      </c>
      <c r="D30" t="str">
        <f t="shared" si="0"/>
        <v>#0853P009</v>
      </c>
      <c r="E30" s="2" t="str">
        <f>VLOOKUP(B30,Orders!$B$4:$E$61,2,0)</f>
        <v>2025-08-12 14:46:30 +1000</v>
      </c>
      <c r="F30" s="3">
        <f>VLOOKUP(B30,Orders!$B$4:$E$61,3,0)</f>
        <v>53.8</v>
      </c>
      <c r="G30" t="str">
        <f>VLOOKUP(B30,Orders!$B$4:$E$61,4,0)</f>
        <v>C003</v>
      </c>
      <c r="H30" t="str">
        <f>VLOOKUP(G30,Customers!$B$4:$E$24,2,0)</f>
        <v>Mia Chen</v>
      </c>
      <c r="I30" t="str">
        <f>VLOOKUP(G30,Customers!$B$4:$E$24,3,0)</f>
        <v>mia.c@samplemail.com</v>
      </c>
      <c r="J30" t="str">
        <f>VLOOKUP(G30,Customers!$B$4:$E$24,4,0)</f>
        <v>5 Riverbend Ave, Brisbane QLD</v>
      </c>
      <c r="K30">
        <f>VLOOKUP(D30,Products_Order!$A$4:$D$67,4,0)</f>
        <v>1</v>
      </c>
      <c r="L30" t="str">
        <f>VLOOKUP(C30,Products!$H$4:$K$14,2,0)</f>
        <v>Anti-Frizz Serum with Coconut Oil (100ml)</v>
      </c>
      <c r="M30">
        <f>VLOOKUP(C30,Products!$H$4:$K$14,3,0)</f>
        <v>21.9</v>
      </c>
      <c r="N30">
        <f>VLOOKUP(C30,Products!$H$4:$K$14,4,0)</f>
        <v>30</v>
      </c>
      <c r="O30" t="str">
        <f>VLOOKUP(C30,Products!$B$4:$F$14,5,0)</f>
        <v>Serum</v>
      </c>
    </row>
    <row r="31" spans="1:15" x14ac:dyDescent="0.3">
      <c r="A31" s="4">
        <v>202408300088</v>
      </c>
      <c r="B31" t="s">
        <v>141</v>
      </c>
      <c r="C31" t="s">
        <v>107</v>
      </c>
      <c r="D31" t="str">
        <f t="shared" si="0"/>
        <v>#0853P002</v>
      </c>
      <c r="E31" s="2" t="str">
        <f>VLOOKUP(B31,Orders!$B$4:$E$61,2,0)</f>
        <v>2025-08-12 14:46:30 +1000</v>
      </c>
      <c r="F31" s="3">
        <f>VLOOKUP(B31,Orders!$B$4:$E$61,3,0)</f>
        <v>53.8</v>
      </c>
      <c r="G31" t="str">
        <f>VLOOKUP(B31,Orders!$B$4:$E$61,4,0)</f>
        <v>C003</v>
      </c>
      <c r="H31" t="str">
        <f>VLOOKUP(G31,Customers!$B$4:$E$24,2,0)</f>
        <v>Mia Chen</v>
      </c>
      <c r="I31" t="str">
        <f>VLOOKUP(G31,Customers!$B$4:$E$24,3,0)</f>
        <v>mia.c@samplemail.com</v>
      </c>
      <c r="J31" t="str">
        <f>VLOOKUP(G31,Customers!$B$4:$E$24,4,0)</f>
        <v>5 Riverbend Ave, Brisbane QLD</v>
      </c>
      <c r="K31">
        <f>VLOOKUP(D31,Products_Order!$A$4:$D$67,4,0)</f>
        <v>2</v>
      </c>
      <c r="L31" t="str">
        <f>VLOOKUP(C31,Products!$H$4:$K$14,2,0)</f>
        <v>Color-Safe Purple Shampoo (300ml)</v>
      </c>
      <c r="M31">
        <f>VLOOKUP(C31,Products!$H$4:$K$14,3,0)</f>
        <v>15.95</v>
      </c>
      <c r="N31">
        <f>VLOOKUP(C31,Products!$H$4:$K$14,4,0)</f>
        <v>95</v>
      </c>
      <c r="O31" t="str">
        <f>VLOOKUP(C31,Products!$B$4:$F$14,5,0)</f>
        <v>Shampoo</v>
      </c>
    </row>
    <row r="32" spans="1:15" x14ac:dyDescent="0.3">
      <c r="A32" s="4">
        <v>202408300089</v>
      </c>
      <c r="B32" t="s">
        <v>142</v>
      </c>
      <c r="C32" t="s">
        <v>106</v>
      </c>
      <c r="D32" t="str">
        <f t="shared" si="0"/>
        <v>#0854P001</v>
      </c>
      <c r="E32" s="2" t="str">
        <f>VLOOKUP(B32,Orders!$B$4:$E$61,2,0)</f>
        <v>2025-08-12 14:46:30 +1000</v>
      </c>
      <c r="F32" s="3">
        <f>VLOOKUP(B32,Orders!$B$4:$E$61,3,0)</f>
        <v>18.95</v>
      </c>
      <c r="G32" t="str">
        <f>VLOOKUP(B32,Orders!$B$4:$E$61,4,0)</f>
        <v>C010</v>
      </c>
      <c r="H32" t="str">
        <f>VLOOKUP(G32,Customers!$B$4:$E$24,2,0)</f>
        <v>Jack Wilson</v>
      </c>
      <c r="I32" t="str">
        <f>VLOOKUP(G32,Customers!$B$4:$E$24,3,0)</f>
        <v>jack.w@samplemail.com</v>
      </c>
      <c r="J32" t="str">
        <f>VLOOKUP(G32,Customers!$B$4:$E$24,4,0)</f>
        <v>25 Bayview Ter, Newcastle NSW</v>
      </c>
      <c r="K32">
        <f>VLOOKUP(D32,Products_Order!$A$4:$D$67,4,0)</f>
        <v>1</v>
      </c>
      <c r="L32" t="str">
        <f>VLOOKUP(C32,Products!$H$4:$K$14,2,0)</f>
        <v>Argan Oil Shampoo (500ml)</v>
      </c>
      <c r="M32">
        <f>VLOOKUP(C32,Products!$H$4:$K$14,3,0)</f>
        <v>18.95</v>
      </c>
      <c r="N32">
        <f>VLOOKUP(C32,Products!$H$4:$K$14,4,0)</f>
        <v>80</v>
      </c>
      <c r="O32" t="str">
        <f>VLOOKUP(C32,Products!$B$4:$F$14,5,0)</f>
        <v>Shampoo</v>
      </c>
    </row>
    <row r="33" spans="1:15" x14ac:dyDescent="0.3">
      <c r="A33" s="4">
        <v>202408300090</v>
      </c>
      <c r="B33" t="s">
        <v>143</v>
      </c>
      <c r="C33" t="s">
        <v>108</v>
      </c>
      <c r="D33" t="str">
        <f t="shared" si="0"/>
        <v>#0855P003</v>
      </c>
      <c r="E33" s="2" t="str">
        <f>VLOOKUP(B33,Orders!$B$4:$E$61,2,0)</f>
        <v>2025-08-11 16:48:20 +1000</v>
      </c>
      <c r="F33" s="3">
        <f>VLOOKUP(B33,Orders!$B$4:$E$61,3,0)</f>
        <v>27</v>
      </c>
      <c r="G33" t="str">
        <f>VLOOKUP(B33,Orders!$B$4:$E$61,4,0)</f>
        <v>C018</v>
      </c>
      <c r="H33" t="str">
        <f>VLOOKUP(G33,Customers!$B$4:$E$24,2,0)</f>
        <v>Samuel Turner</v>
      </c>
      <c r="I33" t="str">
        <f>VLOOKUP(G33,Customers!$B$4:$E$24,3,0)</f>
        <v>samuel.t@samplemail.com</v>
      </c>
      <c r="J33" t="str">
        <f>VLOOKUP(G33,Customers!$B$4:$E$24,4,0)</f>
        <v>66 Valley Rd, Darwin NT</v>
      </c>
      <c r="K33">
        <f>VLOOKUP(D33,Products_Order!$A$4:$D$67,4,0)</f>
        <v>2</v>
      </c>
      <c r="L33" t="str">
        <f>VLOOKUP(C33,Products!$H$4:$K$14,2,0)</f>
        <v>Tea Tree Clarifying Shampoo (500ml)</v>
      </c>
      <c r="M33">
        <f>VLOOKUP(C33,Products!$H$4:$K$14,3,0)</f>
        <v>13.5</v>
      </c>
      <c r="N33">
        <f>VLOOKUP(C33,Products!$H$4:$K$14,4,0)</f>
        <v>110</v>
      </c>
      <c r="O33" t="str">
        <f>VLOOKUP(C33,Products!$B$4:$F$14,5,0)</f>
        <v>Shampoo</v>
      </c>
    </row>
    <row r="34" spans="1:15" x14ac:dyDescent="0.3">
      <c r="A34" s="4">
        <v>202408300091</v>
      </c>
      <c r="B34" t="s">
        <v>144</v>
      </c>
      <c r="C34" t="s">
        <v>110</v>
      </c>
      <c r="D34" t="str">
        <f t="shared" si="0"/>
        <v>#0856P005</v>
      </c>
      <c r="E34" s="2" t="str">
        <f>VLOOKUP(B34,Orders!$B$4:$E$61,2,0)</f>
        <v>2025-08-11 15:32:19 +1000</v>
      </c>
      <c r="F34" s="3">
        <f>VLOOKUP(B34,Orders!$B$4:$E$61,3,0)</f>
        <v>14.99</v>
      </c>
      <c r="G34" t="str">
        <f>VLOOKUP(B34,Orders!$B$4:$E$61,4,0)</f>
        <v>C005</v>
      </c>
      <c r="H34" t="str">
        <f>VLOOKUP(G34,Customers!$B$4:$E$24,2,0)</f>
        <v>Isabella Nguyen</v>
      </c>
      <c r="I34" t="str">
        <f>VLOOKUP(G34,Customers!$B$4:$E$24,3,0)</f>
        <v>isabella.n@samplemail.com</v>
      </c>
      <c r="J34" t="str">
        <f>VLOOKUP(G34,Customers!$B$4:$E$24,4,0)</f>
        <v xml:space="preserve"> 77 Garden Ln, Adelaide SA</v>
      </c>
      <c r="K34">
        <f>VLOOKUP(D34,Products_Order!$A$4:$D$67,4,0)</f>
        <v>1</v>
      </c>
      <c r="L34" t="str">
        <f>VLOOKUP(C34,Products!$H$4:$K$14,2,0)</f>
        <v>Volumizing Dry Shampoo Spray (150ml)</v>
      </c>
      <c r="M34">
        <f>VLOOKUP(C34,Products!$H$4:$K$14,3,0)</f>
        <v>14.99</v>
      </c>
      <c r="N34">
        <f>VLOOKUP(C34,Products!$H$4:$K$14,4,0)</f>
        <v>120</v>
      </c>
      <c r="O34" t="str">
        <f>VLOOKUP(C34,Products!$B$4:$F$14,5,0)</f>
        <v>Shampoo</v>
      </c>
    </row>
    <row r="35" spans="1:15" x14ac:dyDescent="0.3">
      <c r="A35" s="4">
        <v>202408300092</v>
      </c>
      <c r="B35" t="s">
        <v>145</v>
      </c>
      <c r="C35" t="s">
        <v>112</v>
      </c>
      <c r="D35" t="str">
        <f t="shared" si="0"/>
        <v>#0857P007</v>
      </c>
      <c r="E35" s="2" t="str">
        <f>VLOOKUP(B35,Orders!$B$4:$E$61,2,0)</f>
        <v>2025-08-10 19:32:27 +1000</v>
      </c>
      <c r="F35" s="3">
        <f>VLOOKUP(B35,Orders!$B$4:$E$61,3,0)</f>
        <v>39.5</v>
      </c>
      <c r="G35" t="str">
        <f>VLOOKUP(B35,Orders!$B$4:$E$61,4,0)</f>
        <v>C012</v>
      </c>
      <c r="H35" t="str">
        <f>VLOOKUP(G35,Customers!$B$4:$E$24,2,0)</f>
        <v>Benjamin Lee</v>
      </c>
      <c r="I35" t="str">
        <f>VLOOKUP(G35,Customers!$B$4:$E$24,3,0)</f>
        <v>ben.lee@samplemail.com</v>
      </c>
      <c r="J35" t="str">
        <f>VLOOKUP(G35,Customers!$B$4:$E$24,4,0)</f>
        <v>200 Queen St, Brisbane QLD</v>
      </c>
      <c r="K35">
        <f>VLOOKUP(D35,Products_Order!$A$4:$D$67,4,0)</f>
        <v>2</v>
      </c>
      <c r="L35" t="str">
        <f>VLOOKUP(C35,Products!$H$4:$K$14,2,0)</f>
        <v>Curl Defining Cream (250ml)</v>
      </c>
      <c r="M35">
        <f>VLOOKUP(C35,Products!$H$4:$K$14,3,0)</f>
        <v>19.75</v>
      </c>
      <c r="N35">
        <f>VLOOKUP(C35,Products!$H$4:$K$14,4,0)</f>
        <v>55</v>
      </c>
      <c r="O35" t="str">
        <f>VLOOKUP(C35,Products!$B$4:$F$14,5,0)</f>
        <v>Conditioner</v>
      </c>
    </row>
    <row r="36" spans="1:15" x14ac:dyDescent="0.3">
      <c r="A36" s="4">
        <v>202408300093</v>
      </c>
      <c r="B36" s="26" t="s">
        <v>146</v>
      </c>
      <c r="C36" s="26" t="s">
        <v>114</v>
      </c>
      <c r="D36" t="str">
        <f t="shared" si="0"/>
        <v>#0858P009</v>
      </c>
      <c r="E36" s="2" t="str">
        <f>VLOOKUP(B36,Orders!$B$4:$E$61,2,0)</f>
        <v>2025-08-10 18:42:17 +1000</v>
      </c>
      <c r="F36" s="3">
        <f>VLOOKUP(B36,Orders!$B$4:$E$61,3,0)</f>
        <v>21.9</v>
      </c>
      <c r="G36" t="str">
        <f>VLOOKUP(B36,Orders!$B$4:$E$61,4,0)</f>
        <v>C020</v>
      </c>
      <c r="H36" t="str">
        <f>VLOOKUP(G36,Customers!$B$4:$E$24,2,0)</f>
        <v>Isaac Hall</v>
      </c>
      <c r="I36" t="str">
        <f>VLOOKUP(G36,Customers!$B$4:$E$24,3,0)</f>
        <v>isaac.h@samplemail.com</v>
      </c>
      <c r="J36" t="str">
        <f>VLOOKUP(G36,Customers!$B$4:$E$24,4,0)</f>
        <v>73 Horizon Ct, Newcastle NSW</v>
      </c>
      <c r="K36">
        <f>VLOOKUP(D36,Products_Order!$A$4:$D$67,4,0)</f>
        <v>1</v>
      </c>
      <c r="L36" t="str">
        <f>VLOOKUP(C36,Products!$H$4:$K$14,2,0)</f>
        <v>Anti-Frizz Serum with Coconut Oil (100ml)</v>
      </c>
      <c r="M36">
        <f>VLOOKUP(C36,Products!$H$4:$K$14,3,0)</f>
        <v>21.9</v>
      </c>
      <c r="N36">
        <f>VLOOKUP(C36,Products!$H$4:$K$14,4,0)</f>
        <v>30</v>
      </c>
      <c r="O36" t="str">
        <f>VLOOKUP(C36,Products!$B$4:$F$14,5,0)</f>
        <v>Serum</v>
      </c>
    </row>
    <row r="37" spans="1:15" x14ac:dyDescent="0.3">
      <c r="A37" s="4">
        <v>202408300094</v>
      </c>
      <c r="B37" s="26" t="s">
        <v>147</v>
      </c>
      <c r="C37" s="26" t="s">
        <v>107</v>
      </c>
      <c r="D37" t="str">
        <f t="shared" si="0"/>
        <v>#0859P002</v>
      </c>
      <c r="E37" s="2" t="str">
        <f>VLOOKUP(B37,Orders!$B$4:$E$61,2,0)</f>
        <v>2025-08-09 17:46:19 +1000</v>
      </c>
      <c r="F37" s="3">
        <f>VLOOKUP(B37,Orders!$B$4:$E$61,3,0)</f>
        <v>31.9</v>
      </c>
      <c r="G37" t="str">
        <f>VLOOKUP(B37,Orders!$B$4:$E$61,4,0)</f>
        <v>C009</v>
      </c>
      <c r="H37" t="str">
        <f>VLOOKUP(G37,Customers!$B$4:$E$24,2,0)</f>
        <v>Emily Brown</v>
      </c>
      <c r="I37" t="str">
        <f>VLOOKUP(G37,Customers!$B$4:$E$24,3,0)</f>
        <v>emily.b@samplemail.com</v>
      </c>
      <c r="J37" t="str">
        <f>VLOOKUP(G37,Customers!$B$4:$E$24,4,0)</f>
        <v>60 Pine Rd, Gold Coast QLD</v>
      </c>
      <c r="K37">
        <f>VLOOKUP(D37,Products_Order!$A$4:$D$67,4,0)</f>
        <v>2</v>
      </c>
      <c r="L37" t="str">
        <f>VLOOKUP(C37,Products!$H$4:$K$14,2,0)</f>
        <v>Color-Safe Purple Shampoo (300ml)</v>
      </c>
      <c r="M37">
        <f>VLOOKUP(C37,Products!$H$4:$K$14,3,0)</f>
        <v>15.95</v>
      </c>
      <c r="N37">
        <f>VLOOKUP(C37,Products!$H$4:$K$14,4,0)</f>
        <v>95</v>
      </c>
      <c r="O37" t="str">
        <f>VLOOKUP(C37,Products!$B$4:$F$14,5,0)</f>
        <v>Shampoo</v>
      </c>
    </row>
    <row r="38" spans="1:15" x14ac:dyDescent="0.3">
      <c r="A38" s="4">
        <v>202408300095</v>
      </c>
      <c r="B38" s="26" t="s">
        <v>320</v>
      </c>
      <c r="C38" s="27" t="s">
        <v>109</v>
      </c>
      <c r="D38" t="str">
        <f t="shared" si="0"/>
        <v>#0860P004</v>
      </c>
      <c r="E38" s="2" t="str">
        <f>VLOOKUP(B38,Orders!$B$4:$E$61,2,0)</f>
        <v>2025-07-20 22:42:17 +1000</v>
      </c>
      <c r="F38" s="3">
        <f>VLOOKUP(B38,Orders!$B$4:$E$61,3,0)</f>
        <v>16.5</v>
      </c>
      <c r="G38" t="str">
        <f>VLOOKUP(B38,Orders!$B$4:$E$61,4,0)</f>
        <v>C010</v>
      </c>
      <c r="H38" t="str">
        <f>VLOOKUP(G38,Customers!$B$4:$E$24,2,0)</f>
        <v>Jack Wilson</v>
      </c>
      <c r="I38" t="str">
        <f>VLOOKUP(G38,Customers!$B$4:$E$24,3,0)</f>
        <v>jack.w@samplemail.com</v>
      </c>
      <c r="J38" t="str">
        <f>VLOOKUP(G38,Customers!$B$4:$E$24,4,0)</f>
        <v>25 Bayview Ter, Newcastle NSW</v>
      </c>
      <c r="K38">
        <f>VLOOKUP(D38,Products_Order!$A$4:$D$67,4,0)</f>
        <v>1</v>
      </c>
      <c r="L38" t="str">
        <f>VLOOKUP(C38,Products!$H$4:$K$14,2,0)</f>
        <v>Keratin Repair Conditioner (300ml)</v>
      </c>
      <c r="M38">
        <f>VLOOKUP(C38,Products!$H$4:$K$14,3,0)</f>
        <v>16.5</v>
      </c>
      <c r="N38">
        <f>VLOOKUP(C38,Products!$H$4:$K$14,4,0)</f>
        <v>65</v>
      </c>
      <c r="O38" t="str">
        <f>VLOOKUP(C38,Products!$B$4:$F$14,5,0)</f>
        <v>Conditioner</v>
      </c>
    </row>
    <row r="39" spans="1:15" x14ac:dyDescent="0.3">
      <c r="A39" s="4">
        <v>202408300096</v>
      </c>
      <c r="B39" s="26" t="s">
        <v>321</v>
      </c>
      <c r="C39" s="27" t="s">
        <v>114</v>
      </c>
      <c r="D39" t="str">
        <f t="shared" si="0"/>
        <v>#0861P009</v>
      </c>
      <c r="E39" s="2" t="str">
        <f>VLOOKUP(B39,Orders!$B$4:$E$61,2,0)</f>
        <v>2025-07-20 08:32:17 +1000</v>
      </c>
      <c r="F39" s="3">
        <f>VLOOKUP(B39,Orders!$B$4:$E$61,3,0)</f>
        <v>65.699999999999989</v>
      </c>
      <c r="G39" t="str">
        <f>VLOOKUP(B39,Orders!$B$4:$E$61,4,0)</f>
        <v>C011</v>
      </c>
      <c r="H39" t="str">
        <f>VLOOKUP(G39,Customers!$B$4:$E$24,2,0)</f>
        <v>Grace Taylor</v>
      </c>
      <c r="I39" t="str">
        <f>VLOOKUP(G39,Customers!$B$4:$E$24,3,0)</f>
        <v>grace.t@samplemail.com</v>
      </c>
      <c r="J39" t="str">
        <f>VLOOKUP(G39,Customers!$B$4:$E$24,4,0)</f>
        <v>14 Windmill St, Sydney NSW</v>
      </c>
      <c r="K39">
        <f>VLOOKUP(D39,Products_Order!$A$4:$D$67,4,0)</f>
        <v>3</v>
      </c>
      <c r="L39" t="str">
        <f>VLOOKUP(C39,Products!$H$4:$K$14,2,0)</f>
        <v>Anti-Frizz Serum with Coconut Oil (100ml)</v>
      </c>
      <c r="M39">
        <f>VLOOKUP(C39,Products!$H$4:$K$14,3,0)</f>
        <v>21.9</v>
      </c>
      <c r="N39">
        <f>VLOOKUP(C39,Products!$H$4:$K$14,4,0)</f>
        <v>30</v>
      </c>
      <c r="O39" t="str">
        <f>VLOOKUP(C39,Products!$B$4:$F$14,5,0)</f>
        <v>Serum</v>
      </c>
    </row>
    <row r="40" spans="1:15" x14ac:dyDescent="0.3">
      <c r="A40" s="4">
        <v>202408300097</v>
      </c>
      <c r="B40" s="26" t="s">
        <v>322</v>
      </c>
      <c r="C40" s="26" t="s">
        <v>111</v>
      </c>
      <c r="D40" t="str">
        <f t="shared" si="0"/>
        <v>#0862P006</v>
      </c>
      <c r="E40" s="2" t="str">
        <f>VLOOKUP(B40,Orders!$B$4:$E$61,2,0)</f>
        <v>2025-07-18 11:32:18 +1000</v>
      </c>
      <c r="F40" s="3">
        <f>VLOOKUP(B40,Orders!$B$4:$E$61,3,0)</f>
        <v>22</v>
      </c>
      <c r="G40" t="str">
        <f>VLOOKUP(B40,Orders!$B$4:$E$61,4,0)</f>
        <v>C012</v>
      </c>
      <c r="H40" t="str">
        <f>VLOOKUP(G40,Customers!$B$4:$E$24,2,0)</f>
        <v>Benjamin Lee</v>
      </c>
      <c r="I40" t="str">
        <f>VLOOKUP(G40,Customers!$B$4:$E$24,3,0)</f>
        <v>ben.lee@samplemail.com</v>
      </c>
      <c r="J40" t="str">
        <f>VLOOKUP(G40,Customers!$B$4:$E$24,4,0)</f>
        <v>200 Queen St, Brisbane QLD</v>
      </c>
      <c r="K40">
        <f>VLOOKUP(D40,Products_Order!$A$4:$D$67,4,0)</f>
        <v>1</v>
      </c>
      <c r="L40" t="str">
        <f>VLOOKUP(C40,Products!$H$4:$K$14,2,0)</f>
        <v>Scalp Detox Treatment Mask (200ml)</v>
      </c>
      <c r="M40">
        <f>VLOOKUP(C40,Products!$H$4:$K$14,3,0)</f>
        <v>22</v>
      </c>
      <c r="N40">
        <f>VLOOKUP(C40,Products!$H$4:$K$14,4,0)</f>
        <v>40</v>
      </c>
      <c r="O40" t="str">
        <f>VLOOKUP(C40,Products!$B$4:$F$14,5,0)</f>
        <v>Mask</v>
      </c>
    </row>
    <row r="41" spans="1:15" x14ac:dyDescent="0.3">
      <c r="A41" s="4">
        <v>202408300098</v>
      </c>
      <c r="B41" s="26" t="s">
        <v>323</v>
      </c>
      <c r="C41" s="26" t="s">
        <v>113</v>
      </c>
      <c r="D41" t="str">
        <f t="shared" si="0"/>
        <v>#0863P008</v>
      </c>
      <c r="E41" s="2" t="str">
        <f>VLOOKUP(B41,Orders!$B$4:$E$61,2,0)</f>
        <v>2025-07-15 23:30:13 +1000</v>
      </c>
      <c r="F41" s="3">
        <f>VLOOKUP(B41,Orders!$B$4:$E$61,3,0)</f>
        <v>34.5</v>
      </c>
      <c r="G41" t="str">
        <f>VLOOKUP(B41,Orders!$B$4:$E$61,4,0)</f>
        <v>C013</v>
      </c>
      <c r="H41" t="str">
        <f>VLOOKUP(G41,Customers!$B$4:$E$24,2,0)</f>
        <v>Chloe Martin</v>
      </c>
      <c r="I41" t="str">
        <f>VLOOKUP(G41,Customers!$B$4:$E$24,3,0)</f>
        <v>chloe.m@samplemail.com</v>
      </c>
      <c r="J41" t="str">
        <f>VLOOKUP(G41,Customers!$B$4:$E$24,4,0)</f>
        <v>9 Seaview Rd, Adelaide SA</v>
      </c>
      <c r="K41">
        <f>VLOOKUP(D41,Products_Order!$A$4:$D$67,4,0)</f>
        <v>2</v>
      </c>
      <c r="L41" t="str">
        <f>VLOOKUP(C41,Products!$H$4:$K$14,2,0)</f>
        <v>Leave-In Hydration Mist (100ml)</v>
      </c>
      <c r="M41">
        <f>VLOOKUP(C41,Products!$H$4:$K$14,3,0)</f>
        <v>17.25</v>
      </c>
      <c r="N41">
        <f>VLOOKUP(C41,Products!$H$4:$K$14,4,0)</f>
        <v>70</v>
      </c>
      <c r="O41" t="str">
        <f>VLOOKUP(C41,Products!$B$4:$F$14,5,0)</f>
        <v>Conditioner</v>
      </c>
    </row>
    <row r="42" spans="1:15" x14ac:dyDescent="0.3">
      <c r="A42" s="4">
        <v>202408300099</v>
      </c>
      <c r="B42" s="26" t="s">
        <v>324</v>
      </c>
      <c r="C42" s="26" t="s">
        <v>115</v>
      </c>
      <c r="D42" t="str">
        <f t="shared" si="0"/>
        <v>#0864P010</v>
      </c>
      <c r="E42" s="2" t="str">
        <f>VLOOKUP(B42,Orders!$B$4:$E$61,2,0)</f>
        <v>2025-07-15 22:38:14 +1000</v>
      </c>
      <c r="F42" s="3">
        <f>VLOOKUP(B42,Orders!$B$4:$E$61,3,0)</f>
        <v>18</v>
      </c>
      <c r="G42" t="str">
        <f>VLOOKUP(B42,Orders!$B$4:$E$61,4,0)</f>
        <v>C014</v>
      </c>
      <c r="H42" t="str">
        <f>VLOOKUP(G42,Customers!$B$4:$E$24,2,0)</f>
        <v>Lucas Wright</v>
      </c>
      <c r="I42" t="str">
        <f>VLOOKUP(G42,Customers!$B$4:$E$24,3,0)</f>
        <v>lucas.w@samplemail.com</v>
      </c>
      <c r="J42" t="str">
        <f>VLOOKUP(G42,Customers!$B$4:$E$24,4,0)</f>
        <v>55 Forest Dr, Melbourne VIC</v>
      </c>
      <c r="K42">
        <f>VLOOKUP(D42,Products_Order!$A$4:$D$67,4,0)</f>
        <v>1</v>
      </c>
      <c r="L42" t="str">
        <f>VLOOKUP(C42,Products!$H$4:$K$14,2,0)</f>
        <v>Heat Protectant Spray (200ml)</v>
      </c>
      <c r="M42">
        <f>VLOOKUP(C42,Products!$H$4:$K$14,3,0)</f>
        <v>18</v>
      </c>
      <c r="N42">
        <f>VLOOKUP(C42,Products!$H$4:$K$14,4,0)</f>
        <v>60</v>
      </c>
      <c r="O42" t="str">
        <f>VLOOKUP(C42,Products!$B$4:$F$14,5,0)</f>
        <v>Serum</v>
      </c>
    </row>
    <row r="43" spans="1:15" x14ac:dyDescent="0.3">
      <c r="A43" s="4">
        <v>202408300100</v>
      </c>
      <c r="B43" s="26" t="s">
        <v>325</v>
      </c>
      <c r="C43" s="26" t="s">
        <v>107</v>
      </c>
      <c r="D43" t="str">
        <f t="shared" si="0"/>
        <v>#0865P002</v>
      </c>
      <c r="E43" s="2" t="str">
        <f>VLOOKUP(B43,Orders!$B$4:$E$61,2,0)</f>
        <v>2025-07-15 11:38:14 +1000</v>
      </c>
      <c r="F43" s="3">
        <f>VLOOKUP(B43,Orders!$B$4:$E$61,3,0)</f>
        <v>15.95</v>
      </c>
      <c r="G43" t="str">
        <f>VLOOKUP(B43,Orders!$B$4:$E$61,4,0)</f>
        <v>C015</v>
      </c>
      <c r="H43" t="str">
        <f>VLOOKUP(G43,Customers!$B$4:$E$24,2,0)</f>
        <v>Harper Singh</v>
      </c>
      <c r="I43" t="str">
        <f>VLOOKUP(G43,Customers!$B$4:$E$24,3,0)</f>
        <v>harper.s@samplemail.com</v>
      </c>
      <c r="J43" t="str">
        <f>VLOOKUP(G43,Customers!$B$4:$E$24,4,0)</f>
        <v>81 Lighthouse Ln, Hobart TAS</v>
      </c>
      <c r="K43">
        <f>VLOOKUP(D43,Products_Order!$A$4:$D$67,4,0)</f>
        <v>1</v>
      </c>
      <c r="L43" t="str">
        <f>VLOOKUP(C43,Products!$H$4:$K$14,2,0)</f>
        <v>Color-Safe Purple Shampoo (300ml)</v>
      </c>
      <c r="M43">
        <f>VLOOKUP(C43,Products!$H$4:$K$14,3,0)</f>
        <v>15.95</v>
      </c>
      <c r="N43">
        <f>VLOOKUP(C43,Products!$H$4:$K$14,4,0)</f>
        <v>95</v>
      </c>
      <c r="O43" t="str">
        <f>VLOOKUP(C43,Products!$B$4:$F$14,5,0)</f>
        <v>Shampoo</v>
      </c>
    </row>
    <row r="44" spans="1:15" x14ac:dyDescent="0.3">
      <c r="A44" s="4">
        <v>202408300101</v>
      </c>
      <c r="B44" s="26" t="s">
        <v>326</v>
      </c>
      <c r="C44" s="26" t="s">
        <v>109</v>
      </c>
      <c r="D44" t="str">
        <f t="shared" si="0"/>
        <v>#0866P004</v>
      </c>
      <c r="E44" s="2" t="str">
        <f>VLOOKUP(B44,Orders!$B$4:$E$61,2,0)</f>
        <v>2025-07-15 00:44:12 +1000</v>
      </c>
      <c r="F44" s="3">
        <f>VLOOKUP(B44,Orders!$B$4:$E$61,3,0)</f>
        <v>33</v>
      </c>
      <c r="G44" t="str">
        <f>VLOOKUP(B44,Orders!$B$4:$E$61,4,0)</f>
        <v>C016</v>
      </c>
      <c r="H44" t="str">
        <f>VLOOKUP(G44,Customers!$B$4:$E$24,2,0)</f>
        <v>Henry Clark</v>
      </c>
      <c r="I44" t="str">
        <f>VLOOKUP(G44,Customers!$B$4:$E$24,3,0)</f>
        <v>henry.c@samplemail.com</v>
      </c>
      <c r="J44" t="str">
        <f>VLOOKUP(G44,Customers!$B$4:$E$24,4,0)</f>
        <v>37 Rainforest Way, Cairns QLD</v>
      </c>
      <c r="K44">
        <f>VLOOKUP(D44,Products_Order!$A$4:$D$67,4,0)</f>
        <v>2</v>
      </c>
      <c r="L44" t="str">
        <f>VLOOKUP(C44,Products!$H$4:$K$14,2,0)</f>
        <v>Keratin Repair Conditioner (300ml)</v>
      </c>
      <c r="M44">
        <f>VLOOKUP(C44,Products!$H$4:$K$14,3,0)</f>
        <v>16.5</v>
      </c>
      <c r="N44">
        <f>VLOOKUP(C44,Products!$H$4:$K$14,4,0)</f>
        <v>65</v>
      </c>
      <c r="O44" t="str">
        <f>VLOOKUP(C44,Products!$B$4:$F$14,5,0)</f>
        <v>Conditioner</v>
      </c>
    </row>
    <row r="45" spans="1:15" x14ac:dyDescent="0.3">
      <c r="A45" s="4">
        <v>202408300102</v>
      </c>
      <c r="B45" s="26" t="s">
        <v>327</v>
      </c>
      <c r="C45" s="26" t="s">
        <v>112</v>
      </c>
      <c r="D45" t="str">
        <f t="shared" si="0"/>
        <v>#0867P007</v>
      </c>
      <c r="E45" s="2" t="str">
        <f>VLOOKUP(B45,Orders!$B$4:$E$61,2,0)</f>
        <v>2025-07-14 05:24:21 +1000</v>
      </c>
      <c r="F45" s="3">
        <f>VLOOKUP(B45,Orders!$B$4:$E$61,3,0)</f>
        <v>19.75</v>
      </c>
      <c r="G45" t="str">
        <f>VLOOKUP(B45,Orders!$B$4:$E$61,4,0)</f>
        <v>C017</v>
      </c>
      <c r="H45" t="str">
        <f>VLOOKUP(G45,Customers!$B$4:$E$24,2,0)</f>
        <v>Lily Robinson</v>
      </c>
      <c r="I45" t="str">
        <f>VLOOKUP(G45,Customers!$B$4:$E$24,3,0)</f>
        <v>lily.r@samplemail.com</v>
      </c>
      <c r="J45" t="str">
        <f>VLOOKUP(G45,Customers!$B$4:$E$24,4,0)</f>
        <v>102 Skyline Blvd, Perth WA</v>
      </c>
      <c r="K45">
        <f>VLOOKUP(D45,Products_Order!$A$4:$D$67,4,0)</f>
        <v>1</v>
      </c>
      <c r="L45" t="str">
        <f>VLOOKUP(C45,Products!$H$4:$K$14,2,0)</f>
        <v>Curl Defining Cream (250ml)</v>
      </c>
      <c r="M45">
        <f>VLOOKUP(C45,Products!$H$4:$K$14,3,0)</f>
        <v>19.75</v>
      </c>
      <c r="N45">
        <f>VLOOKUP(C45,Products!$H$4:$K$14,4,0)</f>
        <v>55</v>
      </c>
      <c r="O45" t="str">
        <f>VLOOKUP(C45,Products!$B$4:$F$14,5,0)</f>
        <v>Conditioner</v>
      </c>
    </row>
    <row r="46" spans="1:15" x14ac:dyDescent="0.3">
      <c r="A46" s="4">
        <v>202408300103</v>
      </c>
      <c r="B46" s="26" t="s">
        <v>328</v>
      </c>
      <c r="C46" s="26" t="s">
        <v>112</v>
      </c>
      <c r="D46" t="str">
        <f t="shared" si="0"/>
        <v>#0868P007</v>
      </c>
      <c r="E46" s="2" t="str">
        <f>VLOOKUP(B46,Orders!$B$4:$E$61,2,0)</f>
        <v>2025-07-13 11:28:21 +1000</v>
      </c>
      <c r="F46" s="3">
        <f>VLOOKUP(B46,Orders!$B$4:$E$61,3,0)</f>
        <v>39.5</v>
      </c>
      <c r="G46" t="str">
        <f>VLOOKUP(B46,Orders!$B$4:$E$61,4,0)</f>
        <v>C016</v>
      </c>
      <c r="H46" t="str">
        <f>VLOOKUP(G46,Customers!$B$4:$E$24,2,0)</f>
        <v>Henry Clark</v>
      </c>
      <c r="I46" t="str">
        <f>VLOOKUP(G46,Customers!$B$4:$E$24,3,0)</f>
        <v>henry.c@samplemail.com</v>
      </c>
      <c r="J46" t="str">
        <f>VLOOKUP(G46,Customers!$B$4:$E$24,4,0)</f>
        <v>37 Rainforest Way, Cairns QLD</v>
      </c>
      <c r="K46">
        <f>VLOOKUP(D46,Products_Order!$A$4:$D$67,4,0)</f>
        <v>2</v>
      </c>
      <c r="L46" t="str">
        <f>VLOOKUP(C46,Products!$H$4:$K$14,2,0)</f>
        <v>Curl Defining Cream (250ml)</v>
      </c>
      <c r="M46">
        <f>VLOOKUP(C46,Products!$H$4:$K$14,3,0)</f>
        <v>19.75</v>
      </c>
      <c r="N46">
        <f>VLOOKUP(C46,Products!$H$4:$K$14,4,0)</f>
        <v>55</v>
      </c>
      <c r="O46" t="str">
        <f>VLOOKUP(C46,Products!$B$4:$F$14,5,0)</f>
        <v>Conditioner</v>
      </c>
    </row>
    <row r="47" spans="1:15" x14ac:dyDescent="0.3">
      <c r="A47" s="4">
        <v>202408300104</v>
      </c>
      <c r="B47" s="26" t="s">
        <v>329</v>
      </c>
      <c r="C47" s="26" t="s">
        <v>107</v>
      </c>
      <c r="D47" t="str">
        <f t="shared" si="0"/>
        <v>#0869P002</v>
      </c>
      <c r="E47" s="2" t="str">
        <f>VLOOKUP(B47,Orders!$B$4:$E$61,2,0)</f>
        <v>2025-07-13 05:32:11 +1000</v>
      </c>
      <c r="F47" s="3">
        <f>VLOOKUP(B47,Orders!$B$4:$E$61,3,0)</f>
        <v>31.9</v>
      </c>
      <c r="G47" t="str">
        <f>VLOOKUP(B47,Orders!$B$4:$E$61,4,0)</f>
        <v>C001</v>
      </c>
      <c r="H47" t="str">
        <f>VLOOKUP(G47,Customers!$B$4:$E$24,2,0)</f>
        <v>Ava Thompson</v>
      </c>
      <c r="I47" t="str">
        <f>VLOOKUP(G47,Customers!$B$4:$E$24,3,0)</f>
        <v>ava.t@samplemail.com</v>
      </c>
      <c r="J47" t="str">
        <f>VLOOKUP(G47,Customers!$B$4:$E$24,4,0)</f>
        <v>12 Oceanview Rd, Sydney NSW</v>
      </c>
      <c r="K47">
        <f>VLOOKUP(D47,Products_Order!$A$4:$D$67,4,0)</f>
        <v>2</v>
      </c>
      <c r="L47" t="str">
        <f>VLOOKUP(C47,Products!$H$4:$K$14,2,0)</f>
        <v>Color-Safe Purple Shampoo (300ml)</v>
      </c>
      <c r="M47">
        <f>VLOOKUP(C47,Products!$H$4:$K$14,3,0)</f>
        <v>15.95</v>
      </c>
      <c r="N47">
        <f>VLOOKUP(C47,Products!$H$4:$K$14,4,0)</f>
        <v>95</v>
      </c>
      <c r="O47" t="str">
        <f>VLOOKUP(C47,Products!$B$4:$F$14,5,0)</f>
        <v>Shampoo</v>
      </c>
    </row>
    <row r="48" spans="1:15" x14ac:dyDescent="0.3">
      <c r="A48" s="4">
        <v>202408300105</v>
      </c>
      <c r="B48" s="26" t="s">
        <v>330</v>
      </c>
      <c r="C48" s="26" t="s">
        <v>106</v>
      </c>
      <c r="D48" t="str">
        <f t="shared" si="0"/>
        <v>#0870P001</v>
      </c>
      <c r="E48" s="2" t="str">
        <f>VLOOKUP(B48,Orders!$B$4:$E$61,2,0)</f>
        <v>2025-07-11 22:38:10 +1000</v>
      </c>
      <c r="F48" s="3">
        <f>VLOOKUP(B48,Orders!$B$4:$E$61,3,0)</f>
        <v>18.95</v>
      </c>
      <c r="G48" t="str">
        <f>VLOOKUP(B48,Orders!$B$4:$E$61,4,0)</f>
        <v>C007</v>
      </c>
      <c r="H48" t="str">
        <f>VLOOKUP(G48,Customers!$B$4:$E$24,2,0)</f>
        <v>Zoe Johnson</v>
      </c>
      <c r="I48" t="str">
        <f>VLOOKUP(G48,Customers!$B$4:$E$24,3,0)</f>
        <v>zoe.j@samplemail.com</v>
      </c>
      <c r="J48" t="str">
        <f>VLOOKUP(G48,Customers!$B$4:$E$24,4,0)</f>
        <v>33 Maple St, Canberra ACT</v>
      </c>
      <c r="K48">
        <f>VLOOKUP(D48,Products_Order!$A$4:$D$67,4,0)</f>
        <v>1</v>
      </c>
      <c r="L48" t="str">
        <f>VLOOKUP(C48,Products!$H$4:$K$14,2,0)</f>
        <v>Argan Oil Shampoo (500ml)</v>
      </c>
      <c r="M48">
        <f>VLOOKUP(C48,Products!$H$4:$K$14,3,0)</f>
        <v>18.95</v>
      </c>
      <c r="N48">
        <f>VLOOKUP(C48,Products!$H$4:$K$14,4,0)</f>
        <v>80</v>
      </c>
      <c r="O48" t="str">
        <f>VLOOKUP(C48,Products!$B$4:$F$14,5,0)</f>
        <v>Shampoo</v>
      </c>
    </row>
    <row r="49" spans="1:15" x14ac:dyDescent="0.3">
      <c r="A49" s="4">
        <v>202408300106</v>
      </c>
      <c r="B49" s="26" t="s">
        <v>331</v>
      </c>
      <c r="C49" s="26" t="s">
        <v>108</v>
      </c>
      <c r="D49" t="str">
        <f t="shared" si="0"/>
        <v>#0871P003</v>
      </c>
      <c r="E49" s="2" t="str">
        <f>VLOOKUP(B49,Orders!$B$4:$E$61,2,0)</f>
        <v>2025-07-11 10:34:10 +1000</v>
      </c>
      <c r="F49" s="3">
        <f>VLOOKUP(B49,Orders!$B$4:$E$61,3,0)</f>
        <v>13.5</v>
      </c>
      <c r="G49" t="str">
        <f>VLOOKUP(B49,Orders!$B$4:$E$61,4,0)</f>
        <v>C015</v>
      </c>
      <c r="H49" t="str">
        <f>VLOOKUP(G49,Customers!$B$4:$E$24,2,0)</f>
        <v>Harper Singh</v>
      </c>
      <c r="I49" t="str">
        <f>VLOOKUP(G49,Customers!$B$4:$E$24,3,0)</f>
        <v>harper.s@samplemail.com</v>
      </c>
      <c r="J49" t="str">
        <f>VLOOKUP(G49,Customers!$B$4:$E$24,4,0)</f>
        <v>81 Lighthouse Ln, Hobart TAS</v>
      </c>
      <c r="K49">
        <f>VLOOKUP(D49,Products_Order!$A$4:$D$67,4,0)</f>
        <v>1</v>
      </c>
      <c r="L49" t="str">
        <f>VLOOKUP(C49,Products!$H$4:$K$14,2,0)</f>
        <v>Tea Tree Clarifying Shampoo (500ml)</v>
      </c>
      <c r="M49">
        <f>VLOOKUP(C49,Products!$H$4:$K$14,3,0)</f>
        <v>13.5</v>
      </c>
      <c r="N49">
        <f>VLOOKUP(C49,Products!$H$4:$K$14,4,0)</f>
        <v>110</v>
      </c>
      <c r="O49" t="str">
        <f>VLOOKUP(C49,Products!$B$4:$F$14,5,0)</f>
        <v>Shampoo</v>
      </c>
    </row>
    <row r="50" spans="1:15" x14ac:dyDescent="0.3">
      <c r="A50" s="4">
        <v>202408300107</v>
      </c>
      <c r="B50" s="26" t="s">
        <v>332</v>
      </c>
      <c r="C50" s="26" t="s">
        <v>112</v>
      </c>
      <c r="D50" t="str">
        <f t="shared" si="0"/>
        <v>#0872P007</v>
      </c>
      <c r="E50" s="2" t="str">
        <f>VLOOKUP(B50,Orders!$B$4:$E$61,2,0)</f>
        <v>2025-07-10 11:24:17 +1000</v>
      </c>
      <c r="F50" s="3">
        <f>VLOOKUP(B50,Orders!$B$4:$E$61,3,0)</f>
        <v>19.75</v>
      </c>
      <c r="G50" t="str">
        <f>VLOOKUP(B50,Orders!$B$4:$E$61,4,0)</f>
        <v>C011</v>
      </c>
      <c r="H50" t="str">
        <f>VLOOKUP(G50,Customers!$B$4:$E$24,2,0)</f>
        <v>Grace Taylor</v>
      </c>
      <c r="I50" t="str">
        <f>VLOOKUP(G50,Customers!$B$4:$E$24,3,0)</f>
        <v>grace.t@samplemail.com</v>
      </c>
      <c r="J50" t="str">
        <f>VLOOKUP(G50,Customers!$B$4:$E$24,4,0)</f>
        <v>14 Windmill St, Sydney NSW</v>
      </c>
      <c r="K50">
        <f>VLOOKUP(D50,Products_Order!$A$4:$D$67,4,0)</f>
        <v>1</v>
      </c>
      <c r="L50" t="str">
        <f>VLOOKUP(C50,Products!$H$4:$K$14,2,0)</f>
        <v>Curl Defining Cream (250ml)</v>
      </c>
      <c r="M50">
        <f>VLOOKUP(C50,Products!$H$4:$K$14,3,0)</f>
        <v>19.75</v>
      </c>
      <c r="N50">
        <f>VLOOKUP(C50,Products!$H$4:$K$14,4,0)</f>
        <v>55</v>
      </c>
      <c r="O50" t="str">
        <f>VLOOKUP(C50,Products!$B$4:$F$14,5,0)</f>
        <v>Conditioner</v>
      </c>
    </row>
    <row r="51" spans="1:15" x14ac:dyDescent="0.3">
      <c r="A51" s="4">
        <v>202408300108</v>
      </c>
      <c r="B51" s="26" t="s">
        <v>333</v>
      </c>
      <c r="C51" s="26" t="s">
        <v>106</v>
      </c>
      <c r="D51" t="str">
        <f t="shared" si="0"/>
        <v>#0873P001</v>
      </c>
      <c r="E51" s="2" t="str">
        <f>VLOOKUP(B51,Orders!$B$4:$E$61,2,0)</f>
        <v>2025-07-08 22:24:36 +1000</v>
      </c>
      <c r="F51" s="3">
        <f>VLOOKUP(B51,Orders!$B$4:$E$61,3,0)</f>
        <v>18.95</v>
      </c>
      <c r="G51" t="str">
        <f>VLOOKUP(B51,Orders!$B$4:$E$61,4,0)</f>
        <v>C019</v>
      </c>
      <c r="H51" t="str">
        <f>VLOOKUP(G51,Customers!$B$4:$E$24,2,0)</f>
        <v>Aria Murphy</v>
      </c>
      <c r="I51" t="str">
        <f>VLOOKUP(G51,Customers!$B$4:$E$24,3,0)</f>
        <v>aria.m@samplemail.com</v>
      </c>
      <c r="J51" t="str">
        <f>VLOOKUP(G51,Customers!$B$4:$E$24,4,0)</f>
        <v>28 Crescent Ave, Canberra ACT</v>
      </c>
      <c r="K51">
        <f>VLOOKUP(D51,Products_Order!$A$4:$D$67,4,0)</f>
        <v>1</v>
      </c>
      <c r="L51" t="str">
        <f>VLOOKUP(C51,Products!$H$4:$K$14,2,0)</f>
        <v>Argan Oil Shampoo (500ml)</v>
      </c>
      <c r="M51">
        <f>VLOOKUP(C51,Products!$H$4:$K$14,3,0)</f>
        <v>18.95</v>
      </c>
      <c r="N51">
        <f>VLOOKUP(C51,Products!$H$4:$K$14,4,0)</f>
        <v>80</v>
      </c>
      <c r="O51" t="str">
        <f>VLOOKUP(C51,Products!$B$4:$F$14,5,0)</f>
        <v>Shampoo</v>
      </c>
    </row>
    <row r="52" spans="1:15" x14ac:dyDescent="0.3">
      <c r="A52" s="4">
        <v>202408300109</v>
      </c>
      <c r="B52" s="26" t="s">
        <v>334</v>
      </c>
      <c r="C52" s="26" t="s">
        <v>110</v>
      </c>
      <c r="D52" t="str">
        <f t="shared" si="0"/>
        <v>#0874P005</v>
      </c>
      <c r="E52" s="2" t="str">
        <f>VLOOKUP(B52,Orders!$B$4:$E$61,2,0)</f>
        <v>2025-07-08 22:24:18 +1000</v>
      </c>
      <c r="F52" s="3">
        <f>VLOOKUP(B52,Orders!$B$4:$E$61,3,0)</f>
        <v>29.98</v>
      </c>
      <c r="G52" t="str">
        <f>VLOOKUP(B52,Orders!$B$4:$E$61,4,0)</f>
        <v>C004</v>
      </c>
      <c r="H52" t="str">
        <f>VLOOKUP(G52,Customers!$B$4:$E$24,2,0)</f>
        <v>Noah Williams</v>
      </c>
      <c r="I52" t="str">
        <f>VLOOKUP(G52,Customers!$B$4:$E$24,3,0)</f>
        <v>noah.w@samplemail.com</v>
      </c>
      <c r="J52" t="str">
        <f>VLOOKUP(G52,Customers!$B$4:$E$24,4,0)</f>
        <v>42 Sunset Blvd, Perth WA</v>
      </c>
      <c r="K52">
        <f>VLOOKUP(D52,Products_Order!$A$4:$D$67,4,0)</f>
        <v>2</v>
      </c>
      <c r="L52" t="str">
        <f>VLOOKUP(C52,Products!$H$4:$K$14,2,0)</f>
        <v>Volumizing Dry Shampoo Spray (150ml)</v>
      </c>
      <c r="M52">
        <f>VLOOKUP(C52,Products!$H$4:$K$14,3,0)</f>
        <v>14.99</v>
      </c>
      <c r="N52">
        <f>VLOOKUP(C52,Products!$H$4:$K$14,4,0)</f>
        <v>120</v>
      </c>
      <c r="O52" t="str">
        <f>VLOOKUP(C52,Products!$B$4:$F$14,5,0)</f>
        <v>Shampoo</v>
      </c>
    </row>
    <row r="53" spans="1:15" x14ac:dyDescent="0.3">
      <c r="A53" s="4">
        <v>202408300110</v>
      </c>
      <c r="B53" s="26" t="s">
        <v>335</v>
      </c>
      <c r="C53" s="26" t="s">
        <v>114</v>
      </c>
      <c r="D53" t="str">
        <f t="shared" si="0"/>
        <v>#0875P009</v>
      </c>
      <c r="E53" s="2" t="str">
        <f>VLOOKUP(B53,Orders!$B$4:$E$61,2,0)</f>
        <v>2025-07-07 12:42:15 +1000</v>
      </c>
      <c r="F53" s="3">
        <f>VLOOKUP(B53,Orders!$B$4:$E$61,3,0)</f>
        <v>21.9</v>
      </c>
      <c r="G53" t="str">
        <f>VLOOKUP(B53,Orders!$B$4:$E$61,4,0)</f>
        <v>C013</v>
      </c>
      <c r="H53" t="str">
        <f>VLOOKUP(G53,Customers!$B$4:$E$24,2,0)</f>
        <v>Chloe Martin</v>
      </c>
      <c r="I53" t="str">
        <f>VLOOKUP(G53,Customers!$B$4:$E$24,3,0)</f>
        <v>chloe.m@samplemail.com</v>
      </c>
      <c r="J53" t="str">
        <f>VLOOKUP(G53,Customers!$B$4:$E$24,4,0)</f>
        <v>9 Seaview Rd, Adelaide SA</v>
      </c>
      <c r="K53">
        <f>VLOOKUP(D53,Products_Order!$A$4:$D$67,4,0)</f>
        <v>1</v>
      </c>
      <c r="L53" t="str">
        <f>VLOOKUP(C53,Products!$H$4:$K$14,2,0)</f>
        <v>Anti-Frizz Serum with Coconut Oil (100ml)</v>
      </c>
      <c r="M53">
        <f>VLOOKUP(C53,Products!$H$4:$K$14,3,0)</f>
        <v>21.9</v>
      </c>
      <c r="N53">
        <f>VLOOKUP(C53,Products!$H$4:$K$14,4,0)</f>
        <v>30</v>
      </c>
      <c r="O53" t="str">
        <f>VLOOKUP(C53,Products!$B$4:$F$14,5,0)</f>
        <v>Serum</v>
      </c>
    </row>
    <row r="54" spans="1:15" x14ac:dyDescent="0.3">
      <c r="A54" s="4">
        <v>202408300111</v>
      </c>
      <c r="B54" s="26" t="s">
        <v>336</v>
      </c>
      <c r="C54" s="26" t="s">
        <v>107</v>
      </c>
      <c r="D54" t="str">
        <f t="shared" si="0"/>
        <v>#0876P002</v>
      </c>
      <c r="E54" s="2" t="str">
        <f>VLOOKUP(B54,Orders!$B$4:$E$61,2,0)</f>
        <v>2025-07-03 13:38:20 +1000</v>
      </c>
      <c r="F54" s="3">
        <f>VLOOKUP(B54,Orders!$B$4:$E$61,3,0)</f>
        <v>15.95</v>
      </c>
      <c r="G54" t="str">
        <f>VLOOKUP(B54,Orders!$B$4:$E$61,4,0)</f>
        <v>C016</v>
      </c>
      <c r="H54" t="str">
        <f>VLOOKUP(G54,Customers!$B$4:$E$24,2,0)</f>
        <v>Henry Clark</v>
      </c>
      <c r="I54" t="str">
        <f>VLOOKUP(G54,Customers!$B$4:$E$24,3,0)</f>
        <v>henry.c@samplemail.com</v>
      </c>
      <c r="J54" t="str">
        <f>VLOOKUP(G54,Customers!$B$4:$E$24,4,0)</f>
        <v>37 Rainforest Way, Cairns QLD</v>
      </c>
      <c r="K54">
        <f>VLOOKUP(D54,Products_Order!$A$4:$D$67,4,0)</f>
        <v>1</v>
      </c>
      <c r="L54" t="str">
        <f>VLOOKUP(C54,Products!$H$4:$K$14,2,0)</f>
        <v>Color-Safe Purple Shampoo (300ml)</v>
      </c>
      <c r="M54">
        <f>VLOOKUP(C54,Products!$H$4:$K$14,3,0)</f>
        <v>15.95</v>
      </c>
      <c r="N54">
        <f>VLOOKUP(C54,Products!$H$4:$K$14,4,0)</f>
        <v>95</v>
      </c>
      <c r="O54" t="str">
        <f>VLOOKUP(C54,Products!$B$4:$F$14,5,0)</f>
        <v>Shampoo</v>
      </c>
    </row>
    <row r="55" spans="1:15" x14ac:dyDescent="0.3">
      <c r="A55" s="4">
        <v>202408300112</v>
      </c>
      <c r="B55" s="26" t="s">
        <v>337</v>
      </c>
      <c r="C55" s="26" t="s">
        <v>109</v>
      </c>
      <c r="D55" t="str">
        <f t="shared" si="0"/>
        <v>#0877P004</v>
      </c>
      <c r="E55" s="2" t="str">
        <f>VLOOKUP(B55,Orders!$B$4:$E$61,2,0)</f>
        <v>2025-07-02 00:46:17 +1000</v>
      </c>
      <c r="F55" s="3">
        <f>VLOOKUP(B55,Orders!$B$4:$E$61,3,0)</f>
        <v>16.5</v>
      </c>
      <c r="G55" t="str">
        <f>VLOOKUP(B55,Orders!$B$4:$E$61,4,0)</f>
        <v>C001</v>
      </c>
      <c r="H55" t="str">
        <f>VLOOKUP(G55,Customers!$B$4:$E$24,2,0)</f>
        <v>Ava Thompson</v>
      </c>
      <c r="I55" t="str">
        <f>VLOOKUP(G55,Customers!$B$4:$E$24,3,0)</f>
        <v>ava.t@samplemail.com</v>
      </c>
      <c r="J55" t="str">
        <f>VLOOKUP(G55,Customers!$B$4:$E$24,4,0)</f>
        <v>12 Oceanview Rd, Sydney NSW</v>
      </c>
      <c r="K55">
        <f>VLOOKUP(D55,Products_Order!$A$4:$D$67,4,0)</f>
        <v>1</v>
      </c>
      <c r="L55" t="str">
        <f>VLOOKUP(C55,Products!$H$4:$K$14,2,0)</f>
        <v>Keratin Repair Conditioner (300ml)</v>
      </c>
      <c r="M55">
        <f>VLOOKUP(C55,Products!$H$4:$K$14,3,0)</f>
        <v>16.5</v>
      </c>
      <c r="N55">
        <f>VLOOKUP(C55,Products!$H$4:$K$14,4,0)</f>
        <v>65</v>
      </c>
      <c r="O55" t="str">
        <f>VLOOKUP(C55,Products!$B$4:$F$14,5,0)</f>
        <v>Conditioner</v>
      </c>
    </row>
    <row r="56" spans="1:15" x14ac:dyDescent="0.3">
      <c r="A56" s="4">
        <v>202408300113</v>
      </c>
      <c r="B56" s="26" t="s">
        <v>338</v>
      </c>
      <c r="C56" s="26" t="s">
        <v>111</v>
      </c>
      <c r="D56" t="str">
        <f t="shared" si="0"/>
        <v>#0878P006</v>
      </c>
      <c r="E56" s="2" t="str">
        <f>VLOOKUP(B56,Orders!$B$4:$E$61,2,0)</f>
        <v>2025-06-23 14:28:11 +1000</v>
      </c>
      <c r="F56" s="3">
        <f>VLOOKUP(B56,Orders!$B$4:$E$61,3,0)</f>
        <v>40</v>
      </c>
      <c r="G56" t="str">
        <f>VLOOKUP(B56,Orders!$B$4:$E$61,4,0)</f>
        <v>C007</v>
      </c>
      <c r="H56" t="str">
        <f>VLOOKUP(G56,Customers!$B$4:$E$24,2,0)</f>
        <v>Zoe Johnson</v>
      </c>
      <c r="I56" t="str">
        <f>VLOOKUP(G56,Customers!$B$4:$E$24,3,0)</f>
        <v>zoe.j@samplemail.com</v>
      </c>
      <c r="J56" t="str">
        <f>VLOOKUP(G56,Customers!$B$4:$E$24,4,0)</f>
        <v>33 Maple St, Canberra ACT</v>
      </c>
      <c r="K56">
        <f>VLOOKUP(D56,Products_Order!$A$4:$D$67,4,0)</f>
        <v>1</v>
      </c>
      <c r="L56" t="str">
        <f>VLOOKUP(C56,Products!$H$4:$K$14,2,0)</f>
        <v>Scalp Detox Treatment Mask (200ml)</v>
      </c>
      <c r="M56">
        <f>VLOOKUP(C56,Products!$H$4:$K$14,3,0)</f>
        <v>22</v>
      </c>
      <c r="N56">
        <f>VLOOKUP(C56,Products!$H$4:$K$14,4,0)</f>
        <v>40</v>
      </c>
      <c r="O56" t="str">
        <f>VLOOKUP(C56,Products!$B$4:$F$14,5,0)</f>
        <v>Mask</v>
      </c>
    </row>
    <row r="57" spans="1:15" x14ac:dyDescent="0.3">
      <c r="A57" s="4">
        <v>202408300114</v>
      </c>
      <c r="B57" s="26" t="s">
        <v>338</v>
      </c>
      <c r="C57" s="26" t="s">
        <v>115</v>
      </c>
      <c r="D57" t="str">
        <f t="shared" si="0"/>
        <v>#0878P010</v>
      </c>
      <c r="E57" s="2" t="str">
        <f>VLOOKUP(B57,Orders!$B$4:$E$61,2,0)</f>
        <v>2025-06-23 14:28:11 +1000</v>
      </c>
      <c r="F57" s="3">
        <f>VLOOKUP(B57,Orders!$B$4:$E$61,3,0)</f>
        <v>40</v>
      </c>
      <c r="G57" t="str">
        <f>VLOOKUP(B57,Orders!$B$4:$E$61,4,0)</f>
        <v>C007</v>
      </c>
      <c r="H57" t="str">
        <f>VLOOKUP(G57,Customers!$B$4:$E$24,2,0)</f>
        <v>Zoe Johnson</v>
      </c>
      <c r="I57" t="str">
        <f>VLOOKUP(G57,Customers!$B$4:$E$24,3,0)</f>
        <v>zoe.j@samplemail.com</v>
      </c>
      <c r="J57" t="str">
        <f>VLOOKUP(G57,Customers!$B$4:$E$24,4,0)</f>
        <v>33 Maple St, Canberra ACT</v>
      </c>
      <c r="K57">
        <f>VLOOKUP(D57,Products_Order!$A$4:$D$67,4,0)</f>
        <v>1</v>
      </c>
      <c r="L57" t="str">
        <f>VLOOKUP(C57,Products!$H$4:$K$14,2,0)</f>
        <v>Heat Protectant Spray (200ml)</v>
      </c>
      <c r="M57">
        <f>VLOOKUP(C57,Products!$H$4:$K$14,3,0)</f>
        <v>18</v>
      </c>
      <c r="N57">
        <f>VLOOKUP(C57,Products!$H$4:$K$14,4,0)</f>
        <v>60</v>
      </c>
      <c r="O57" t="str">
        <f>VLOOKUP(C57,Products!$B$4:$F$14,5,0)</f>
        <v>Serum</v>
      </c>
    </row>
    <row r="58" spans="1:15" x14ac:dyDescent="0.3">
      <c r="A58" s="4">
        <v>202408300115</v>
      </c>
      <c r="B58" s="26" t="s">
        <v>339</v>
      </c>
      <c r="C58" s="26" t="s">
        <v>113</v>
      </c>
      <c r="D58" t="str">
        <f t="shared" si="0"/>
        <v>#0879P008</v>
      </c>
      <c r="E58" s="2" t="str">
        <f>VLOOKUP(B58,Orders!$B$4:$E$61,2,0)</f>
        <v>2025-06-22 13:34:13 +1000</v>
      </c>
      <c r="F58" s="3">
        <f>VLOOKUP(B58,Orders!$B$4:$E$61,3,0)</f>
        <v>17.25</v>
      </c>
      <c r="G58" t="str">
        <f>VLOOKUP(B58,Orders!$B$4:$E$61,4,0)</f>
        <v>C003</v>
      </c>
      <c r="H58" t="str">
        <f>VLOOKUP(G58,Customers!$B$4:$E$24,2,0)</f>
        <v>Mia Chen</v>
      </c>
      <c r="I58" t="str">
        <f>VLOOKUP(G58,Customers!$B$4:$E$24,3,0)</f>
        <v>mia.c@samplemail.com</v>
      </c>
      <c r="J58" t="str">
        <f>VLOOKUP(G58,Customers!$B$4:$E$24,4,0)</f>
        <v>5 Riverbend Ave, Brisbane QLD</v>
      </c>
      <c r="K58">
        <f>VLOOKUP(D58,Products_Order!$A$4:$D$67,4,0)</f>
        <v>1</v>
      </c>
      <c r="L58" t="str">
        <f>VLOOKUP(C58,Products!$H$4:$K$14,2,0)</f>
        <v>Leave-In Hydration Mist (100ml)</v>
      </c>
      <c r="M58">
        <f>VLOOKUP(C58,Products!$H$4:$K$14,3,0)</f>
        <v>17.25</v>
      </c>
      <c r="N58">
        <f>VLOOKUP(C58,Products!$H$4:$K$14,4,0)</f>
        <v>70</v>
      </c>
      <c r="O58" t="str">
        <f>VLOOKUP(C58,Products!$B$4:$F$14,5,0)</f>
        <v>Conditioner</v>
      </c>
    </row>
    <row r="59" spans="1:15" x14ac:dyDescent="0.3">
      <c r="A59" s="4">
        <v>202408300116</v>
      </c>
      <c r="B59" s="26" t="s">
        <v>340</v>
      </c>
      <c r="C59" s="26" t="s">
        <v>115</v>
      </c>
      <c r="D59" t="str">
        <f t="shared" si="0"/>
        <v>#0880P010</v>
      </c>
      <c r="E59" s="2" t="str">
        <f>VLOOKUP(B59,Orders!$B$4:$E$61,2,0)</f>
        <v>2025-06-21 11:48:15 +1000</v>
      </c>
      <c r="F59" s="3">
        <f>VLOOKUP(B59,Orders!$B$4:$E$61,3,0)</f>
        <v>36</v>
      </c>
      <c r="G59" t="str">
        <f>VLOOKUP(B59,Orders!$B$4:$E$61,4,0)</f>
        <v>C010</v>
      </c>
      <c r="H59" t="str">
        <f>VLOOKUP(G59,Customers!$B$4:$E$24,2,0)</f>
        <v>Jack Wilson</v>
      </c>
      <c r="I59" t="str">
        <f>VLOOKUP(G59,Customers!$B$4:$E$24,3,0)</f>
        <v>jack.w@samplemail.com</v>
      </c>
      <c r="J59" t="str">
        <f>VLOOKUP(G59,Customers!$B$4:$E$24,4,0)</f>
        <v>25 Bayview Ter, Newcastle NSW</v>
      </c>
      <c r="K59">
        <f>VLOOKUP(D59,Products_Order!$A$4:$D$67,4,0)</f>
        <v>2</v>
      </c>
      <c r="L59" t="str">
        <f>VLOOKUP(C59,Products!$H$4:$K$14,2,0)</f>
        <v>Heat Protectant Spray (200ml)</v>
      </c>
      <c r="M59">
        <f>VLOOKUP(C59,Products!$H$4:$K$14,3,0)</f>
        <v>18</v>
      </c>
      <c r="N59">
        <f>VLOOKUP(C59,Products!$H$4:$K$14,4,0)</f>
        <v>60</v>
      </c>
      <c r="O59" t="str">
        <f>VLOOKUP(C59,Products!$B$4:$F$14,5,0)</f>
        <v>Serum</v>
      </c>
    </row>
    <row r="60" spans="1:15" x14ac:dyDescent="0.3">
      <c r="A60" s="4">
        <v>202408300117</v>
      </c>
      <c r="B60" s="26" t="s">
        <v>341</v>
      </c>
      <c r="C60" s="26" t="s">
        <v>107</v>
      </c>
      <c r="D60" t="str">
        <f t="shared" si="0"/>
        <v>#0881P002</v>
      </c>
      <c r="E60" s="2" t="str">
        <f>VLOOKUP(B60,Orders!$B$4:$E$61,2,0)</f>
        <v>2025-06-18 13:28:13 +1000</v>
      </c>
      <c r="F60" s="3">
        <f>VLOOKUP(B60,Orders!$B$4:$E$61,3,0)</f>
        <v>15.95</v>
      </c>
      <c r="G60" t="str">
        <f>VLOOKUP(B60,Orders!$B$4:$E$61,4,0)</f>
        <v>C018</v>
      </c>
      <c r="H60" t="str">
        <f>VLOOKUP(G60,Customers!$B$4:$E$24,2,0)</f>
        <v>Samuel Turner</v>
      </c>
      <c r="I60" t="str">
        <f>VLOOKUP(G60,Customers!$B$4:$E$24,3,0)</f>
        <v>samuel.t@samplemail.com</v>
      </c>
      <c r="J60" t="str">
        <f>VLOOKUP(G60,Customers!$B$4:$E$24,4,0)</f>
        <v>66 Valley Rd, Darwin NT</v>
      </c>
      <c r="K60">
        <f>VLOOKUP(D60,Products_Order!$A$4:$D$67,4,0)</f>
        <v>1</v>
      </c>
      <c r="L60" t="str">
        <f>VLOOKUP(C60,Products!$H$4:$K$14,2,0)</f>
        <v>Color-Safe Purple Shampoo (300ml)</v>
      </c>
      <c r="M60">
        <f>VLOOKUP(C60,Products!$H$4:$K$14,3,0)</f>
        <v>15.95</v>
      </c>
      <c r="N60">
        <f>VLOOKUP(C60,Products!$H$4:$K$14,4,0)</f>
        <v>95</v>
      </c>
      <c r="O60" t="str">
        <f>VLOOKUP(C60,Products!$B$4:$F$14,5,0)</f>
        <v>Shampoo</v>
      </c>
    </row>
    <row r="61" spans="1:15" x14ac:dyDescent="0.3">
      <c r="A61" s="4">
        <v>202408300118</v>
      </c>
      <c r="B61" s="26" t="s">
        <v>342</v>
      </c>
      <c r="C61" s="26" t="s">
        <v>108</v>
      </c>
      <c r="D61" t="str">
        <f t="shared" si="0"/>
        <v>#0882P003</v>
      </c>
      <c r="E61" s="2" t="str">
        <f>VLOOKUP(B61,Orders!$B$4:$E$61,2,0)</f>
        <v>2025-06-15 22:44:14 +1000</v>
      </c>
      <c r="F61" s="3">
        <f>VLOOKUP(B61,Orders!$B$4:$E$61,3,0)</f>
        <v>13.5</v>
      </c>
      <c r="G61" t="str">
        <f>VLOOKUP(B61,Orders!$B$4:$E$61,4,0)</f>
        <v>C005</v>
      </c>
      <c r="H61" t="str">
        <f>VLOOKUP(G61,Customers!$B$4:$E$24,2,0)</f>
        <v>Isabella Nguyen</v>
      </c>
      <c r="I61" t="str">
        <f>VLOOKUP(G61,Customers!$B$4:$E$24,3,0)</f>
        <v>isabella.n@samplemail.com</v>
      </c>
      <c r="J61" t="str">
        <f>VLOOKUP(G61,Customers!$B$4:$E$24,4,0)</f>
        <v xml:space="preserve"> 77 Garden Ln, Adelaide SA</v>
      </c>
      <c r="K61">
        <f>VLOOKUP(D61,Products_Order!$A$4:$D$67,4,0)</f>
        <v>1</v>
      </c>
      <c r="L61" t="str">
        <f>VLOOKUP(C61,Products!$H$4:$K$14,2,0)</f>
        <v>Tea Tree Clarifying Shampoo (500ml)</v>
      </c>
      <c r="M61">
        <f>VLOOKUP(C61,Products!$H$4:$K$14,3,0)</f>
        <v>13.5</v>
      </c>
      <c r="N61">
        <f>VLOOKUP(C61,Products!$H$4:$K$14,4,0)</f>
        <v>110</v>
      </c>
      <c r="O61" t="str">
        <f>VLOOKUP(C61,Products!$B$4:$F$14,5,0)</f>
        <v>Shampoo</v>
      </c>
    </row>
    <row r="62" spans="1:15" x14ac:dyDescent="0.3">
      <c r="A62" s="4">
        <v>202408300119</v>
      </c>
      <c r="B62" s="26" t="s">
        <v>343</v>
      </c>
      <c r="C62" s="26" t="s">
        <v>115</v>
      </c>
      <c r="D62" t="str">
        <f t="shared" si="0"/>
        <v>#0883P010</v>
      </c>
      <c r="E62" s="2" t="str">
        <f>VLOOKUP(B62,Orders!$B$4:$E$61,2,0)</f>
        <v>2025-06-12 12:38:16 +1000</v>
      </c>
      <c r="F62" s="3">
        <f>VLOOKUP(B62,Orders!$B$4:$E$61,3,0)</f>
        <v>18</v>
      </c>
      <c r="G62" t="str">
        <f>VLOOKUP(B62,Orders!$B$4:$E$61,4,0)</f>
        <v>C012</v>
      </c>
      <c r="H62" t="str">
        <f>VLOOKUP(G62,Customers!$B$4:$E$24,2,0)</f>
        <v>Benjamin Lee</v>
      </c>
      <c r="I62" t="str">
        <f>VLOOKUP(G62,Customers!$B$4:$E$24,3,0)</f>
        <v>ben.lee@samplemail.com</v>
      </c>
      <c r="J62" t="str">
        <f>VLOOKUP(G62,Customers!$B$4:$E$24,4,0)</f>
        <v>200 Queen St, Brisbane QLD</v>
      </c>
      <c r="K62">
        <f>VLOOKUP(D62,Products_Order!$A$4:$D$67,4,0)</f>
        <v>1</v>
      </c>
      <c r="L62" t="str">
        <f>VLOOKUP(C62,Products!$H$4:$K$14,2,0)</f>
        <v>Heat Protectant Spray (200ml)</v>
      </c>
      <c r="M62">
        <f>VLOOKUP(C62,Products!$H$4:$K$14,3,0)</f>
        <v>18</v>
      </c>
      <c r="N62">
        <f>VLOOKUP(C62,Products!$H$4:$K$14,4,0)</f>
        <v>60</v>
      </c>
      <c r="O62" t="str">
        <f>VLOOKUP(C62,Products!$B$4:$F$14,5,0)</f>
        <v>Serum</v>
      </c>
    </row>
    <row r="63" spans="1:15" x14ac:dyDescent="0.3">
      <c r="A63" s="4">
        <v>202408300120</v>
      </c>
      <c r="B63" s="26" t="s">
        <v>344</v>
      </c>
      <c r="C63" s="26" t="s">
        <v>114</v>
      </c>
      <c r="D63" t="str">
        <f t="shared" si="0"/>
        <v>#0884P009</v>
      </c>
      <c r="E63" s="2" t="str">
        <f>VLOOKUP(B63,Orders!$B$4:$E$61,2,0)</f>
        <v>2025-06-10 15:32:10 +1000</v>
      </c>
      <c r="F63" s="3">
        <f>VLOOKUP(B63,Orders!$B$4:$E$61,3,0)</f>
        <v>43.8</v>
      </c>
      <c r="G63" t="str">
        <f>VLOOKUP(B63,Orders!$B$4:$E$61,4,0)</f>
        <v>C020</v>
      </c>
      <c r="H63" t="str">
        <f>VLOOKUP(G63,Customers!$B$4:$E$24,2,0)</f>
        <v>Isaac Hall</v>
      </c>
      <c r="I63" t="str">
        <f>VLOOKUP(G63,Customers!$B$4:$E$24,3,0)</f>
        <v>isaac.h@samplemail.com</v>
      </c>
      <c r="J63" t="str">
        <f>VLOOKUP(G63,Customers!$B$4:$E$24,4,0)</f>
        <v>73 Horizon Ct, Newcastle NSW</v>
      </c>
      <c r="K63">
        <f>VLOOKUP(D63,Products_Order!$A$4:$D$67,4,0)</f>
        <v>2</v>
      </c>
      <c r="L63" t="str">
        <f>VLOOKUP(C63,Products!$H$4:$K$14,2,0)</f>
        <v>Anti-Frizz Serum with Coconut Oil (100ml)</v>
      </c>
      <c r="M63">
        <f>VLOOKUP(C63,Products!$H$4:$K$14,3,0)</f>
        <v>21.9</v>
      </c>
      <c r="N63">
        <f>VLOOKUP(C63,Products!$H$4:$K$14,4,0)</f>
        <v>30</v>
      </c>
      <c r="O63" t="str">
        <f>VLOOKUP(C63,Products!$B$4:$F$14,5,0)</f>
        <v>Serum</v>
      </c>
    </row>
    <row r="64" spans="1:15" x14ac:dyDescent="0.3">
      <c r="A64" s="4">
        <v>202408300121</v>
      </c>
      <c r="B64" s="26" t="s">
        <v>345</v>
      </c>
      <c r="C64" s="26" t="s">
        <v>106</v>
      </c>
      <c r="D64" t="str">
        <f t="shared" si="0"/>
        <v>#0885P001</v>
      </c>
      <c r="E64" s="2" t="str">
        <f>VLOOKUP(B64,Orders!$B$4:$E$61,2,0)</f>
        <v>2025-06-09 23:48:20 +1000</v>
      </c>
      <c r="F64" s="3">
        <f>VLOOKUP(B64,Orders!$B$4:$E$61,3,0)</f>
        <v>37.9</v>
      </c>
      <c r="G64" t="str">
        <f>VLOOKUP(B64,Orders!$B$4:$E$61,4,0)</f>
        <v>C009</v>
      </c>
      <c r="H64" t="str">
        <f>VLOOKUP(G64,Customers!$B$4:$E$24,2,0)</f>
        <v>Emily Brown</v>
      </c>
      <c r="I64" t="str">
        <f>VLOOKUP(G64,Customers!$B$4:$E$24,3,0)</f>
        <v>emily.b@samplemail.com</v>
      </c>
      <c r="J64" t="str">
        <f>VLOOKUP(G64,Customers!$B$4:$E$24,4,0)</f>
        <v>60 Pine Rd, Gold Coast QLD</v>
      </c>
      <c r="K64">
        <f>VLOOKUP(D64,Products_Order!$A$4:$D$67,4,0)</f>
        <v>2</v>
      </c>
      <c r="L64" t="str">
        <f>VLOOKUP(C64,Products!$H$4:$K$14,2,0)</f>
        <v>Argan Oil Shampoo (500ml)</v>
      </c>
      <c r="M64">
        <f>VLOOKUP(C64,Products!$H$4:$K$14,3,0)</f>
        <v>18.95</v>
      </c>
      <c r="N64">
        <f>VLOOKUP(C64,Products!$H$4:$K$14,4,0)</f>
        <v>80</v>
      </c>
      <c r="O64" t="str">
        <f>VLOOKUP(C64,Products!$B$4:$F$14,5,0)</f>
        <v>Shampoo</v>
      </c>
    </row>
    <row r="65" spans="1:3" x14ac:dyDescent="0.3">
      <c r="A65" s="4"/>
      <c r="B65" s="26"/>
      <c r="C65" s="26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Orders</vt:lpstr>
      <vt:lpstr>Orders (2)</vt:lpstr>
      <vt:lpstr>Products_Order</vt:lpstr>
      <vt:lpstr>Customers</vt:lpstr>
      <vt:lpstr>Products</vt:lpstr>
      <vt:lpstr>Category</vt:lpstr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Borges</dc:creator>
  <cp:lastModifiedBy>Lorena Borges</cp:lastModifiedBy>
  <dcterms:created xsi:type="dcterms:W3CDTF">2025-08-30T05:41:53Z</dcterms:created>
  <dcterms:modified xsi:type="dcterms:W3CDTF">2025-09-07T00:58:36Z</dcterms:modified>
</cp:coreProperties>
</file>